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11"/>
  <workbookPr codeName="ThisWorkbook" defaultThemeVersion="166925"/>
  <mc:AlternateContent xmlns:mc="http://schemas.openxmlformats.org/markup-compatibility/2006">
    <mc:Choice Requires="x15">
      <x15ac:absPath xmlns:x15ac="http://schemas.microsoft.com/office/spreadsheetml/2010/11/ac" url="U:\FFWCRC\Proposal template\"/>
    </mc:Choice>
  </mc:AlternateContent>
  <xr:revisionPtr revIDLastSave="0" documentId="8_{BC38EF60-FC78-4723-A4D1-E8590E0E5D6E}" xr6:coauthVersionLast="47" xr6:coauthVersionMax="47" xr10:uidLastSave="{00000000-0000-0000-0000-000000000000}"/>
  <bookViews>
    <workbookView xWindow="34100" yWindow="-4800" windowWidth="22890" windowHeight="13500" tabRatio="688" xr2:uid="{00000000-000D-0000-FFFF-FFFF00000000}"/>
  </bookViews>
  <sheets>
    <sheet name="1. Core Details" sheetId="3" r:id="rId1"/>
    <sheet name="2. Project Milestones" sheetId="50" r:id="rId2"/>
    <sheet name="3. Project Risks" sheetId="52" r:id="rId3"/>
    <sheet name="4. Project IP" sheetId="54" r:id="rId4"/>
    <sheet name="5. Budget Inputs" sheetId="46" r:id="rId5"/>
    <sheet name="6. Budget Expenditure" sheetId="47" r:id="rId6"/>
    <sheet name="Budget summary" sheetId="57" r:id="rId7"/>
    <sheet name="Budget by FY" sheetId="45" state="hidden" r:id="rId8"/>
    <sheet name="Budget by qtr" sheetId="44" state="hidden" r:id="rId9"/>
    <sheet name="SS import - Milestones" sheetId="51" state="hidden" r:id="rId10"/>
    <sheet name="FY-Quarter lookup" sheetId="48" state="hidden" r:id="rId11"/>
    <sheet name="SS import - Financials" sheetId="49" state="hidden" r:id="rId12"/>
    <sheet name="SS import - Risks" sheetId="53" state="hidden" r:id="rId13"/>
    <sheet name="SS import - IP" sheetId="55" state="hidden" r:id="rId14"/>
    <sheet name="Version" sheetId="18" state="hidden" r:id="rId15"/>
    <sheet name="Participants" sheetId="59" state="hidden" r:id="rId16"/>
    <sheet name="Specified personnel" sheetId="58" state="hidden" r:id="rId17"/>
  </sheets>
  <definedNames>
    <definedName name="_xlnm._FilterDatabase" localSheetId="16" hidden="1">'Specified personnel'!$A$1:$J$43</definedName>
    <definedName name="_xlnm._FilterDatabase" localSheetId="11" hidden="1">'SS import - Financials'!$A$1:$I$2425</definedName>
    <definedName name="_xlnm._FilterDatabase" localSheetId="13" hidden="1">'SS import - IP'!$A$1:$F$55</definedName>
    <definedName name="ClientSMsLookup">#REF!</definedName>
    <definedName name="ParticipantsIP">Participants!$A$1:$A$10</definedName>
    <definedName name="_xlnm.Print_Area" localSheetId="0">'1. Core Details'!$B$1:$D$124</definedName>
    <definedName name="SelectedProjectParticipants">'1. Core Details'!$C$24:$C$31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57" l="1"/>
  <c r="D23" i="57"/>
  <c r="A4" i="59" l="1"/>
  <c r="B25" i="57" s="1"/>
  <c r="A5" i="59"/>
  <c r="B26" i="57" s="1"/>
  <c r="A6" i="59"/>
  <c r="B27" i="57" s="1"/>
  <c r="A7" i="59"/>
  <c r="B28" i="57" s="1"/>
  <c r="A8" i="59"/>
  <c r="B29" i="57" s="1"/>
  <c r="A9" i="59"/>
  <c r="B30" i="57" s="1"/>
  <c r="A10" i="59"/>
  <c r="B31" i="57" s="1"/>
  <c r="A3" i="59"/>
  <c r="B24" i="57" s="1"/>
  <c r="J35" i="58"/>
  <c r="J36" i="58"/>
  <c r="J37" i="58"/>
  <c r="J38" i="58"/>
  <c r="J39" i="58"/>
  <c r="J40" i="58"/>
  <c r="J41" i="58"/>
  <c r="J42" i="58"/>
  <c r="J43" i="58"/>
  <c r="J34" i="58"/>
  <c r="J4" i="58"/>
  <c r="J5" i="58"/>
  <c r="J6" i="58"/>
  <c r="J7" i="58"/>
  <c r="J8" i="58"/>
  <c r="J9" i="58"/>
  <c r="J10" i="58"/>
  <c r="J11" i="58"/>
  <c r="J12" i="58"/>
  <c r="J13" i="58"/>
  <c r="J14" i="58"/>
  <c r="J15" i="58"/>
  <c r="J16" i="58"/>
  <c r="J17" i="58"/>
  <c r="J18" i="58"/>
  <c r="J19" i="58"/>
  <c r="J20" i="58"/>
  <c r="J21" i="58"/>
  <c r="J22" i="58"/>
  <c r="J23" i="58"/>
  <c r="J24" i="58"/>
  <c r="J25" i="58"/>
  <c r="J26" i="58"/>
  <c r="J27" i="58"/>
  <c r="J28" i="58"/>
  <c r="J29" i="58"/>
  <c r="J30" i="58"/>
  <c r="J31" i="58"/>
  <c r="J32" i="58"/>
  <c r="J33" i="58"/>
  <c r="J3" i="58"/>
  <c r="A35" i="58"/>
  <c r="B35" i="58"/>
  <c r="C35" i="58"/>
  <c r="D35" i="58"/>
  <c r="E35" i="58"/>
  <c r="F35" i="58"/>
  <c r="A36" i="58"/>
  <c r="B36" i="58"/>
  <c r="C36" i="58"/>
  <c r="D36" i="58"/>
  <c r="E36" i="58"/>
  <c r="F36" i="58"/>
  <c r="A37" i="58"/>
  <c r="B37" i="58"/>
  <c r="C37" i="58"/>
  <c r="D37" i="58"/>
  <c r="E37" i="58"/>
  <c r="F37" i="58"/>
  <c r="A38" i="58"/>
  <c r="B38" i="58"/>
  <c r="C38" i="58"/>
  <c r="D38" i="58"/>
  <c r="E38" i="58"/>
  <c r="F38" i="58"/>
  <c r="A39" i="58"/>
  <c r="B39" i="58"/>
  <c r="C39" i="58"/>
  <c r="D39" i="58"/>
  <c r="E39" i="58"/>
  <c r="F39" i="58"/>
  <c r="A40" i="58"/>
  <c r="B40" i="58"/>
  <c r="C40" i="58"/>
  <c r="D40" i="58"/>
  <c r="E40" i="58"/>
  <c r="F40" i="58"/>
  <c r="A41" i="58"/>
  <c r="B41" i="58"/>
  <c r="C41" i="58"/>
  <c r="D41" i="58"/>
  <c r="E41" i="58"/>
  <c r="F41" i="58"/>
  <c r="A42" i="58"/>
  <c r="B42" i="58"/>
  <c r="C42" i="58"/>
  <c r="D42" i="58"/>
  <c r="E42" i="58"/>
  <c r="F42" i="58"/>
  <c r="A43" i="58"/>
  <c r="B43" i="58"/>
  <c r="C43" i="58"/>
  <c r="D43" i="58"/>
  <c r="E43" i="58"/>
  <c r="F43" i="58"/>
  <c r="F34" i="58"/>
  <c r="E34" i="58"/>
  <c r="D34" i="58"/>
  <c r="C34" i="58"/>
  <c r="B34" i="58"/>
  <c r="A34" i="58"/>
  <c r="B24" i="58"/>
  <c r="C24" i="58"/>
  <c r="D24" i="58"/>
  <c r="E24" i="58"/>
  <c r="F24" i="58"/>
  <c r="B25" i="58"/>
  <c r="C25" i="58"/>
  <c r="D25" i="58"/>
  <c r="E25" i="58"/>
  <c r="F25" i="58"/>
  <c r="B26" i="58"/>
  <c r="C26" i="58"/>
  <c r="D26" i="58"/>
  <c r="E26" i="58"/>
  <c r="F26" i="58"/>
  <c r="B27" i="58"/>
  <c r="C27" i="58"/>
  <c r="D27" i="58"/>
  <c r="E27" i="58"/>
  <c r="F27" i="58"/>
  <c r="B28" i="58"/>
  <c r="C28" i="58"/>
  <c r="D28" i="58"/>
  <c r="E28" i="58"/>
  <c r="F28" i="58"/>
  <c r="B29" i="58"/>
  <c r="C29" i="58"/>
  <c r="D29" i="58"/>
  <c r="E29" i="58"/>
  <c r="F29" i="58"/>
  <c r="B30" i="58"/>
  <c r="C30" i="58"/>
  <c r="D30" i="58"/>
  <c r="E30" i="58"/>
  <c r="F30" i="58"/>
  <c r="B31" i="58"/>
  <c r="C31" i="58"/>
  <c r="D31" i="58"/>
  <c r="E31" i="58"/>
  <c r="F31" i="58"/>
  <c r="B32" i="58"/>
  <c r="C32" i="58"/>
  <c r="D32" i="58"/>
  <c r="E32" i="58"/>
  <c r="F32" i="58"/>
  <c r="B33" i="58"/>
  <c r="C33" i="58"/>
  <c r="D33" i="58"/>
  <c r="E33" i="58"/>
  <c r="F33" i="58"/>
  <c r="B5" i="58"/>
  <c r="C5" i="58"/>
  <c r="D5" i="58"/>
  <c r="E5" i="58"/>
  <c r="F5" i="58"/>
  <c r="B6" i="58"/>
  <c r="C6" i="58"/>
  <c r="D6" i="58"/>
  <c r="E6" i="58"/>
  <c r="F6" i="58"/>
  <c r="B7" i="58"/>
  <c r="C7" i="58"/>
  <c r="D7" i="58"/>
  <c r="E7" i="58"/>
  <c r="F7" i="58"/>
  <c r="B8" i="58"/>
  <c r="C8" i="58"/>
  <c r="D8" i="58"/>
  <c r="E8" i="58"/>
  <c r="F8" i="58"/>
  <c r="B9" i="58"/>
  <c r="C9" i="58"/>
  <c r="D9" i="58"/>
  <c r="E9" i="58"/>
  <c r="F9" i="58"/>
  <c r="B10" i="58"/>
  <c r="C10" i="58"/>
  <c r="D10" i="58"/>
  <c r="E10" i="58"/>
  <c r="F10" i="58"/>
  <c r="B11" i="58"/>
  <c r="C11" i="58"/>
  <c r="D11" i="58"/>
  <c r="E11" i="58"/>
  <c r="F11" i="58"/>
  <c r="B12" i="58"/>
  <c r="C12" i="58"/>
  <c r="D12" i="58"/>
  <c r="E12" i="58"/>
  <c r="F12" i="58"/>
  <c r="B13" i="58"/>
  <c r="C13" i="58"/>
  <c r="D13" i="58"/>
  <c r="E13" i="58"/>
  <c r="F13" i="58"/>
  <c r="B14" i="58"/>
  <c r="C14" i="58"/>
  <c r="D14" i="58"/>
  <c r="E14" i="58"/>
  <c r="F14" i="58"/>
  <c r="B15" i="58"/>
  <c r="C15" i="58"/>
  <c r="D15" i="58"/>
  <c r="E15" i="58"/>
  <c r="F15" i="58"/>
  <c r="B16" i="58"/>
  <c r="C16" i="58"/>
  <c r="D16" i="58"/>
  <c r="E16" i="58"/>
  <c r="F16" i="58"/>
  <c r="B17" i="58"/>
  <c r="C17" i="58"/>
  <c r="D17" i="58"/>
  <c r="E17" i="58"/>
  <c r="F17" i="58"/>
  <c r="B18" i="58"/>
  <c r="C18" i="58"/>
  <c r="D18" i="58"/>
  <c r="E18" i="58"/>
  <c r="F18" i="58"/>
  <c r="B19" i="58"/>
  <c r="C19" i="58"/>
  <c r="D19" i="58"/>
  <c r="E19" i="58"/>
  <c r="F19" i="58"/>
  <c r="B20" i="58"/>
  <c r="C20" i="58"/>
  <c r="D20" i="58"/>
  <c r="E20" i="58"/>
  <c r="F20" i="58"/>
  <c r="B21" i="58"/>
  <c r="C21" i="58"/>
  <c r="D21" i="58"/>
  <c r="E21" i="58"/>
  <c r="F21" i="58"/>
  <c r="B22" i="58"/>
  <c r="C22" i="58"/>
  <c r="D22" i="58"/>
  <c r="E22" i="58"/>
  <c r="F22" i="58"/>
  <c r="B23" i="58"/>
  <c r="C23" i="58"/>
  <c r="D23" i="58"/>
  <c r="E23" i="58"/>
  <c r="F23" i="58"/>
  <c r="B4" i="58"/>
  <c r="C4" i="58"/>
  <c r="D4" i="58"/>
  <c r="E4" i="58"/>
  <c r="F4" i="58"/>
  <c r="F3" i="58"/>
  <c r="E3" i="58"/>
  <c r="D3" i="58"/>
  <c r="C3" i="58"/>
  <c r="B3" i="58"/>
  <c r="G3" i="58" s="1"/>
  <c r="G22" i="58" l="1"/>
  <c r="G21" i="58"/>
  <c r="G14" i="58"/>
  <c r="G13" i="58"/>
  <c r="G12" i="58"/>
  <c r="G6" i="58"/>
  <c r="G33" i="58"/>
  <c r="G32" i="58"/>
  <c r="G28" i="58"/>
  <c r="G27" i="58"/>
  <c r="G26" i="58"/>
  <c r="G25" i="58"/>
  <c r="G24" i="58"/>
  <c r="G41" i="58"/>
  <c r="G40" i="58"/>
  <c r="G36" i="58"/>
  <c r="G19" i="58"/>
  <c r="G16" i="58"/>
  <c r="G10" i="58"/>
  <c r="G7" i="58"/>
  <c r="G30" i="58"/>
  <c r="G43" i="58"/>
  <c r="G20" i="58"/>
  <c r="G42" i="58"/>
  <c r="G39" i="58"/>
  <c r="G38" i="58"/>
  <c r="G35" i="58"/>
  <c r="G23" i="58"/>
  <c r="G11" i="58"/>
  <c r="G31" i="58"/>
  <c r="G17" i="58"/>
  <c r="G8" i="58"/>
  <c r="G5" i="58"/>
  <c r="G37" i="58"/>
  <c r="G18" i="58"/>
  <c r="G15" i="58"/>
  <c r="G9" i="58"/>
  <c r="G29" i="58"/>
  <c r="G34" i="58"/>
  <c r="G4" i="58"/>
  <c r="S7" i="47"/>
  <c r="G6" i="47"/>
  <c r="J6" i="47"/>
  <c r="M6" i="47"/>
  <c r="P6" i="47"/>
  <c r="G7" i="47"/>
  <c r="J7" i="47"/>
  <c r="M7" i="47"/>
  <c r="P7" i="47"/>
  <c r="G8" i="47"/>
  <c r="J8" i="47"/>
  <c r="M8" i="47"/>
  <c r="P8" i="47"/>
  <c r="G9" i="47"/>
  <c r="J9" i="47"/>
  <c r="M9" i="47"/>
  <c r="P9" i="47"/>
  <c r="G10" i="47"/>
  <c r="J10" i="47"/>
  <c r="M10" i="47"/>
  <c r="P10" i="47"/>
  <c r="D5" i="57"/>
  <c r="E5" i="57"/>
  <c r="F5" i="57"/>
  <c r="G5" i="57"/>
  <c r="C5" i="57"/>
  <c r="H5" i="57" l="1"/>
  <c r="E3" i="48" l="1"/>
  <c r="F3" i="48" s="1"/>
  <c r="J3" i="48" s="1"/>
  <c r="E4" i="48"/>
  <c r="F4" i="48" s="1"/>
  <c r="J4" i="48" s="1"/>
  <c r="E5" i="48"/>
  <c r="F5" i="48" s="1"/>
  <c r="J5" i="48" s="1"/>
  <c r="E6" i="48"/>
  <c r="F6" i="48" s="1"/>
  <c r="J6" i="48" s="1"/>
  <c r="E7" i="48"/>
  <c r="F7" i="48" s="1"/>
  <c r="J7" i="48" s="1"/>
  <c r="E8" i="48"/>
  <c r="F8" i="48" s="1"/>
  <c r="J8" i="48" s="1"/>
  <c r="E9" i="48"/>
  <c r="F9" i="48" s="1"/>
  <c r="J9" i="48" s="1"/>
  <c r="E10" i="48"/>
  <c r="F10" i="48" s="1"/>
  <c r="J10" i="48" s="1"/>
  <c r="E11" i="48"/>
  <c r="F11" i="48" s="1"/>
  <c r="J11" i="48" s="1"/>
  <c r="E12" i="48"/>
  <c r="F12" i="48" s="1"/>
  <c r="J12" i="48" s="1"/>
  <c r="E13" i="48"/>
  <c r="F13" i="48" s="1"/>
  <c r="J13" i="48" s="1"/>
  <c r="E14" i="48"/>
  <c r="F14" i="48" s="1"/>
  <c r="J14" i="48" s="1"/>
  <c r="E15" i="48"/>
  <c r="F15" i="48" s="1"/>
  <c r="J15" i="48" s="1"/>
  <c r="E16" i="48"/>
  <c r="F16" i="48" s="1"/>
  <c r="J16" i="48" s="1"/>
  <c r="E17" i="48"/>
  <c r="F17" i="48" s="1"/>
  <c r="J17" i="48" s="1"/>
  <c r="E18" i="48"/>
  <c r="F18" i="48" s="1"/>
  <c r="J18" i="48" s="1"/>
  <c r="E19" i="48"/>
  <c r="F19" i="48" s="1"/>
  <c r="J19" i="48" s="1"/>
  <c r="E20" i="48"/>
  <c r="F20" i="48" s="1"/>
  <c r="J20" i="48" s="1"/>
  <c r="E21" i="48"/>
  <c r="F21" i="48" s="1"/>
  <c r="J21" i="48" s="1"/>
  <c r="E22" i="48"/>
  <c r="F22" i="48" s="1"/>
  <c r="J22" i="48" s="1"/>
  <c r="E23" i="48"/>
  <c r="F23" i="48" s="1"/>
  <c r="J23" i="48" s="1"/>
  <c r="E24" i="48"/>
  <c r="F24" i="48" s="1"/>
  <c r="J24" i="48" s="1"/>
  <c r="E25" i="48"/>
  <c r="F25" i="48" s="1"/>
  <c r="J25" i="48" s="1"/>
  <c r="E2" i="48"/>
  <c r="F2" i="48" s="1"/>
  <c r="J2" i="48" s="1"/>
  <c r="J24" i="46"/>
  <c r="A4" i="58" s="1"/>
  <c r="J25" i="46"/>
  <c r="A5" i="58" s="1"/>
  <c r="J26" i="46"/>
  <c r="A6" i="58" s="1"/>
  <c r="J27" i="46"/>
  <c r="A7" i="58" s="1"/>
  <c r="J28" i="46"/>
  <c r="A8" i="58" s="1"/>
  <c r="J29" i="46"/>
  <c r="A9" i="58" s="1"/>
  <c r="J30" i="46"/>
  <c r="A10" i="58" s="1"/>
  <c r="J31" i="46"/>
  <c r="A11" i="58" s="1"/>
  <c r="J32" i="46"/>
  <c r="A12" i="58" s="1"/>
  <c r="J33" i="46"/>
  <c r="A13" i="58" s="1"/>
  <c r="J34" i="46"/>
  <c r="A14" i="58" s="1"/>
  <c r="J35" i="46"/>
  <c r="A15" i="58" s="1"/>
  <c r="J36" i="46"/>
  <c r="A16" i="58" s="1"/>
  <c r="J37" i="46"/>
  <c r="A17" i="58" s="1"/>
  <c r="J38" i="46"/>
  <c r="A18" i="58" s="1"/>
  <c r="J39" i="46"/>
  <c r="A19" i="58" s="1"/>
  <c r="J40" i="46"/>
  <c r="J41" i="46"/>
  <c r="A21" i="58" s="1"/>
  <c r="J42" i="46"/>
  <c r="A22" i="58" s="1"/>
  <c r="J43" i="46"/>
  <c r="A23" i="58" s="1"/>
  <c r="J44" i="46"/>
  <c r="A24" i="58" s="1"/>
  <c r="J45" i="46"/>
  <c r="A25" i="58" s="1"/>
  <c r="J46" i="46"/>
  <c r="A26" i="58" s="1"/>
  <c r="J47" i="46"/>
  <c r="A27" i="58" s="1"/>
  <c r="J48" i="46"/>
  <c r="A28" i="58" s="1"/>
  <c r="J49" i="46"/>
  <c r="A29" i="58" s="1"/>
  <c r="J50" i="46"/>
  <c r="A30" i="58" s="1"/>
  <c r="J51" i="46"/>
  <c r="A31" i="58" s="1"/>
  <c r="J52" i="46"/>
  <c r="A32" i="58" s="1"/>
  <c r="J53" i="46"/>
  <c r="A33" i="58" s="1"/>
  <c r="A20" i="58" l="1"/>
  <c r="S2" i="48"/>
  <c r="S1" i="48"/>
  <c r="E205" i="45"/>
  <c r="E485" i="45"/>
  <c r="H358" i="45"/>
  <c r="E203" i="45"/>
  <c r="I207" i="45"/>
  <c r="I8" i="45"/>
  <c r="I407" i="45"/>
  <c r="E7" i="45"/>
  <c r="G359" i="45"/>
  <c r="E483" i="45"/>
  <c r="E204" i="45"/>
  <c r="I484" i="45"/>
  <c r="D483" i="45"/>
  <c r="E407" i="45"/>
  <c r="D47" i="45"/>
  <c r="H357" i="45"/>
  <c r="E411" i="45"/>
  <c r="E410" i="45"/>
  <c r="I204" i="45"/>
  <c r="E4" i="45"/>
  <c r="D411" i="45"/>
  <c r="G360" i="45"/>
  <c r="D209" i="45"/>
  <c r="I208" i="45"/>
  <c r="E360" i="45"/>
  <c r="E8" i="45"/>
  <c r="D361" i="45"/>
  <c r="I211" i="45"/>
  <c r="I486" i="45"/>
  <c r="D210" i="45"/>
  <c r="E2" i="45"/>
  <c r="D202" i="45"/>
  <c r="I483" i="45"/>
  <c r="E482" i="45"/>
  <c r="D207" i="45"/>
  <c r="D486" i="45"/>
  <c r="E358" i="45"/>
  <c r="D208" i="45"/>
  <c r="D407" i="45"/>
  <c r="E3" i="45"/>
  <c r="I482" i="45"/>
  <c r="E202" i="45"/>
  <c r="I202" i="45"/>
  <c r="I408" i="45"/>
  <c r="I9" i="45"/>
  <c r="H360" i="45"/>
  <c r="E210" i="45"/>
  <c r="E486" i="45"/>
  <c r="D204" i="45"/>
  <c r="D358" i="45"/>
  <c r="D484" i="45"/>
  <c r="E409" i="45"/>
  <c r="I7" i="45"/>
  <c r="E359" i="45"/>
  <c r="E10" i="45"/>
  <c r="E357" i="45"/>
  <c r="G361" i="45"/>
  <c r="E6" i="45"/>
  <c r="D357" i="45"/>
  <c r="I10" i="45"/>
  <c r="D211" i="45"/>
  <c r="E361" i="45"/>
  <c r="E209" i="45"/>
  <c r="G357" i="45"/>
  <c r="E408" i="45"/>
  <c r="H359" i="45"/>
  <c r="E206" i="45"/>
  <c r="I206" i="45"/>
  <c r="I485" i="45"/>
  <c r="I205" i="45"/>
  <c r="G358" i="45"/>
  <c r="E208" i="45"/>
  <c r="I210" i="45"/>
  <c r="D485" i="45"/>
  <c r="I11" i="45"/>
  <c r="E5" i="45"/>
  <c r="H361" i="45"/>
  <c r="E47" i="45"/>
  <c r="I209" i="45"/>
  <c r="I203" i="45"/>
  <c r="D408" i="45"/>
  <c r="D482" i="45"/>
  <c r="D360" i="45"/>
  <c r="I410" i="45"/>
  <c r="E211" i="45"/>
  <c r="D203" i="45"/>
  <c r="G47" i="45"/>
  <c r="D409" i="45"/>
  <c r="E207" i="45"/>
  <c r="E9" i="45"/>
  <c r="D205" i="45"/>
  <c r="I411" i="45"/>
  <c r="D359" i="45"/>
  <c r="I409" i="45"/>
  <c r="E484" i="45"/>
  <c r="E11" i="45"/>
  <c r="D206" i="45"/>
  <c r="D410" i="45"/>
  <c r="I47" i="45" l="1"/>
  <c r="F48" i="55"/>
  <c r="F49" i="55"/>
  <c r="F50" i="55"/>
  <c r="F51" i="55"/>
  <c r="F52" i="55"/>
  <c r="F53" i="55"/>
  <c r="F54" i="55"/>
  <c r="F55" i="55"/>
  <c r="F47" i="55"/>
  <c r="D48" i="55"/>
  <c r="D49" i="55"/>
  <c r="D50" i="55"/>
  <c r="D51" i="55"/>
  <c r="D52" i="55"/>
  <c r="D53" i="55"/>
  <c r="D54" i="55"/>
  <c r="D55" i="55"/>
  <c r="D47" i="55"/>
  <c r="E39" i="55"/>
  <c r="F39" i="55"/>
  <c r="E40" i="55"/>
  <c r="F40" i="55"/>
  <c r="E41" i="55"/>
  <c r="F41" i="55"/>
  <c r="E42" i="55"/>
  <c r="F42" i="55"/>
  <c r="E43" i="55"/>
  <c r="F43" i="55"/>
  <c r="E44" i="55"/>
  <c r="F44" i="55"/>
  <c r="E45" i="55"/>
  <c r="F45" i="55"/>
  <c r="E46" i="55"/>
  <c r="F46" i="55"/>
  <c r="F38" i="55"/>
  <c r="E38" i="55"/>
  <c r="B39" i="55"/>
  <c r="B40" i="55"/>
  <c r="B41" i="55"/>
  <c r="B42" i="55"/>
  <c r="B43" i="55"/>
  <c r="B44" i="55"/>
  <c r="B45" i="55"/>
  <c r="B46" i="55"/>
  <c r="B38" i="55"/>
  <c r="D39" i="55"/>
  <c r="D40" i="55"/>
  <c r="D41" i="55"/>
  <c r="D42" i="55"/>
  <c r="D43" i="55"/>
  <c r="D44" i="55"/>
  <c r="D45" i="55"/>
  <c r="D46" i="55"/>
  <c r="D38" i="55"/>
  <c r="E30" i="55"/>
  <c r="F30" i="55"/>
  <c r="E31" i="55"/>
  <c r="F31" i="55"/>
  <c r="E32" i="55"/>
  <c r="F32" i="55"/>
  <c r="E33" i="55"/>
  <c r="F33" i="55"/>
  <c r="E34" i="55"/>
  <c r="F34" i="55"/>
  <c r="E35" i="55"/>
  <c r="F35" i="55"/>
  <c r="E36" i="55"/>
  <c r="F36" i="55"/>
  <c r="E37" i="55"/>
  <c r="F37" i="55"/>
  <c r="F29" i="55"/>
  <c r="E29" i="55"/>
  <c r="B30" i="55"/>
  <c r="B31" i="55"/>
  <c r="B32" i="55"/>
  <c r="B33" i="55"/>
  <c r="B34" i="55"/>
  <c r="B35" i="55"/>
  <c r="B36" i="55"/>
  <c r="B37" i="55"/>
  <c r="B29" i="55"/>
  <c r="D30" i="55"/>
  <c r="D31" i="55"/>
  <c r="D32" i="55"/>
  <c r="D33" i="55"/>
  <c r="D34" i="55"/>
  <c r="D35" i="55"/>
  <c r="D36" i="55"/>
  <c r="D37" i="55"/>
  <c r="D29" i="55"/>
  <c r="F20" i="55"/>
  <c r="F21" i="55"/>
  <c r="F22" i="55"/>
  <c r="F23" i="55"/>
  <c r="F24" i="55"/>
  <c r="F25" i="55"/>
  <c r="F26" i="55"/>
  <c r="F27" i="55"/>
  <c r="F28" i="55"/>
  <c r="E21" i="55"/>
  <c r="E22" i="55"/>
  <c r="E23" i="55"/>
  <c r="E24" i="55"/>
  <c r="E25" i="55"/>
  <c r="E26" i="55"/>
  <c r="E27" i="55"/>
  <c r="E28" i="55"/>
  <c r="E20" i="55"/>
  <c r="B21" i="55"/>
  <c r="B22" i="55"/>
  <c r="B23" i="55"/>
  <c r="B24" i="55"/>
  <c r="B25" i="55"/>
  <c r="B26" i="55"/>
  <c r="B27" i="55"/>
  <c r="B28" i="55"/>
  <c r="B20" i="55"/>
  <c r="D21" i="55"/>
  <c r="D22" i="55"/>
  <c r="D23" i="55"/>
  <c r="D24" i="55"/>
  <c r="D25" i="55"/>
  <c r="D26" i="55"/>
  <c r="D27" i="55"/>
  <c r="D28" i="55"/>
  <c r="D20" i="55"/>
  <c r="F12" i="55"/>
  <c r="F13" i="55"/>
  <c r="F14" i="55"/>
  <c r="F15" i="55"/>
  <c r="F16" i="55"/>
  <c r="F17" i="55"/>
  <c r="F18" i="55"/>
  <c r="F19" i="55"/>
  <c r="F11" i="55"/>
  <c r="D12" i="55"/>
  <c r="D13" i="55"/>
  <c r="D14" i="55"/>
  <c r="D15" i="55"/>
  <c r="D16" i="55"/>
  <c r="D17" i="55"/>
  <c r="D18" i="55"/>
  <c r="D19" i="55"/>
  <c r="D11" i="55"/>
  <c r="F3" i="55"/>
  <c r="F4" i="55"/>
  <c r="F5" i="55"/>
  <c r="F6" i="55"/>
  <c r="F7" i="55"/>
  <c r="F8" i="55"/>
  <c r="F9" i="55"/>
  <c r="F10" i="55"/>
  <c r="F2" i="55"/>
  <c r="D3" i="55"/>
  <c r="D4" i="55"/>
  <c r="D5" i="55"/>
  <c r="D6" i="55"/>
  <c r="D7" i="55"/>
  <c r="D8" i="55"/>
  <c r="D9" i="55"/>
  <c r="D10" i="55"/>
  <c r="D2" i="55"/>
  <c r="C2" i="53"/>
  <c r="D2" i="53"/>
  <c r="E2" i="53"/>
  <c r="C3" i="53"/>
  <c r="D3" i="53"/>
  <c r="E3" i="53"/>
  <c r="C4" i="53"/>
  <c r="D4" i="53"/>
  <c r="E4" i="53"/>
  <c r="C5" i="53"/>
  <c r="D5" i="53"/>
  <c r="E5" i="53"/>
  <c r="C6" i="53"/>
  <c r="D6" i="53"/>
  <c r="E6" i="53"/>
  <c r="C7" i="53"/>
  <c r="D7" i="53"/>
  <c r="E7" i="53"/>
  <c r="C8" i="53"/>
  <c r="D8" i="53"/>
  <c r="E8" i="53"/>
  <c r="C9" i="53"/>
  <c r="D9" i="53"/>
  <c r="E9" i="53"/>
  <c r="C10" i="53"/>
  <c r="D10" i="53"/>
  <c r="E10" i="53"/>
  <c r="C11" i="53"/>
  <c r="D11" i="53"/>
  <c r="E11" i="53"/>
  <c r="C12" i="53"/>
  <c r="D12" i="53"/>
  <c r="E12" i="53"/>
  <c r="C13" i="53"/>
  <c r="D13" i="53"/>
  <c r="E13" i="53"/>
  <c r="C14" i="53"/>
  <c r="D14" i="53"/>
  <c r="E14" i="53"/>
  <c r="C15" i="53"/>
  <c r="D15" i="53"/>
  <c r="E15" i="53"/>
  <c r="C16" i="53"/>
  <c r="D16" i="53"/>
  <c r="E16" i="53"/>
  <c r="C17" i="53"/>
  <c r="D17" i="53"/>
  <c r="E17" i="53"/>
  <c r="B15" i="53"/>
  <c r="B16" i="53"/>
  <c r="B17" i="53"/>
  <c r="B14" i="53"/>
  <c r="B11" i="53"/>
  <c r="B12" i="53"/>
  <c r="B13" i="53"/>
  <c r="B10" i="53"/>
  <c r="B7" i="53"/>
  <c r="B8" i="53"/>
  <c r="B9" i="53"/>
  <c r="B6" i="53"/>
  <c r="B3" i="53"/>
  <c r="B4" i="53"/>
  <c r="B5" i="53"/>
  <c r="B2" i="53"/>
  <c r="K49" i="51"/>
  <c r="K48" i="51"/>
  <c r="K47" i="51"/>
  <c r="K46" i="51"/>
  <c r="K45" i="51"/>
  <c r="K44" i="51"/>
  <c r="K43" i="51"/>
  <c r="K42" i="51"/>
  <c r="K41" i="51"/>
  <c r="K40" i="51"/>
  <c r="K39" i="51"/>
  <c r="K38" i="51"/>
  <c r="K37" i="51"/>
  <c r="K36" i="51"/>
  <c r="K35" i="51"/>
  <c r="K34" i="51"/>
  <c r="K33" i="51"/>
  <c r="K32" i="51"/>
  <c r="K31" i="51"/>
  <c r="K30" i="51"/>
  <c r="K29" i="51"/>
  <c r="K28" i="51"/>
  <c r="K27" i="51"/>
  <c r="K26" i="51"/>
  <c r="K25" i="51"/>
  <c r="K24" i="51"/>
  <c r="K23" i="51"/>
  <c r="K22" i="51"/>
  <c r="K21" i="51"/>
  <c r="K20" i="51"/>
  <c r="K19" i="51"/>
  <c r="K18" i="51"/>
  <c r="K17" i="51"/>
  <c r="K16" i="51"/>
  <c r="K15" i="51"/>
  <c r="K14" i="51"/>
  <c r="K13" i="51"/>
  <c r="K12" i="51"/>
  <c r="K11" i="51"/>
  <c r="K10" i="51"/>
  <c r="K9" i="51"/>
  <c r="K8" i="51"/>
  <c r="K7" i="51"/>
  <c r="K6" i="51"/>
  <c r="K5" i="51"/>
  <c r="K4" i="51"/>
  <c r="K3" i="51"/>
  <c r="K2" i="51"/>
  <c r="J59" i="50"/>
  <c r="C49" i="51" s="1"/>
  <c r="K59" i="50"/>
  <c r="D49" i="51" s="1"/>
  <c r="B44" i="51"/>
  <c r="B38" i="51"/>
  <c r="B32" i="51"/>
  <c r="B26" i="51"/>
  <c r="B20" i="51"/>
  <c r="B14" i="51"/>
  <c r="B8" i="51"/>
  <c r="A45" i="51"/>
  <c r="A46" i="51"/>
  <c r="A47" i="51"/>
  <c r="A48" i="51"/>
  <c r="A49" i="51"/>
  <c r="A44" i="51"/>
  <c r="A39" i="51"/>
  <c r="A40" i="51"/>
  <c r="A41" i="51"/>
  <c r="A42" i="51"/>
  <c r="A43" i="51"/>
  <c r="A38" i="51"/>
  <c r="A33" i="51"/>
  <c r="A34" i="51"/>
  <c r="A35" i="51"/>
  <c r="A36" i="51"/>
  <c r="A37" i="51"/>
  <c r="A32" i="51"/>
  <c r="A27" i="51"/>
  <c r="A28" i="51"/>
  <c r="A29" i="51"/>
  <c r="A30" i="51"/>
  <c r="A31" i="51"/>
  <c r="A26" i="51"/>
  <c r="A21" i="51"/>
  <c r="A22" i="51"/>
  <c r="A23" i="51"/>
  <c r="A24" i="51"/>
  <c r="A25" i="51"/>
  <c r="A20" i="51"/>
  <c r="A15" i="51"/>
  <c r="A16" i="51"/>
  <c r="A17" i="51"/>
  <c r="A18" i="51"/>
  <c r="A19" i="51"/>
  <c r="A14" i="51"/>
  <c r="A9" i="51"/>
  <c r="A10" i="51"/>
  <c r="A11" i="51"/>
  <c r="A12" i="51"/>
  <c r="A13" i="51"/>
  <c r="A8" i="51"/>
  <c r="A7" i="51"/>
  <c r="B2" i="51"/>
  <c r="A3" i="51"/>
  <c r="A4" i="51"/>
  <c r="A5" i="51"/>
  <c r="A6" i="51"/>
  <c r="A2" i="51"/>
  <c r="J10" i="50"/>
  <c r="C7" i="51" s="1"/>
  <c r="J13" i="50"/>
  <c r="K13" i="50"/>
  <c r="J14" i="50"/>
  <c r="C10" i="51" s="1"/>
  <c r="K14" i="50"/>
  <c r="D10" i="51" s="1"/>
  <c r="J15" i="50"/>
  <c r="C11" i="51" s="1"/>
  <c r="K15" i="50"/>
  <c r="D11" i="51" s="1"/>
  <c r="J16" i="50"/>
  <c r="C12" i="51" s="1"/>
  <c r="K16" i="50"/>
  <c r="D12" i="51" s="1"/>
  <c r="J17" i="50"/>
  <c r="C13" i="51" s="1"/>
  <c r="K17" i="50"/>
  <c r="D13" i="51" s="1"/>
  <c r="J20" i="50"/>
  <c r="K20" i="50"/>
  <c r="J21" i="50"/>
  <c r="C16" i="51" s="1"/>
  <c r="K21" i="50"/>
  <c r="D16" i="51" s="1"/>
  <c r="J22" i="50"/>
  <c r="C17" i="51" s="1"/>
  <c r="K22" i="50"/>
  <c r="D17" i="51" s="1"/>
  <c r="J23" i="50"/>
  <c r="C18" i="51" s="1"/>
  <c r="K23" i="50"/>
  <c r="D18" i="51" s="1"/>
  <c r="J24" i="50"/>
  <c r="C19" i="51" s="1"/>
  <c r="K24" i="50"/>
  <c r="D19" i="51" s="1"/>
  <c r="J27" i="50"/>
  <c r="K27" i="50"/>
  <c r="J28" i="50"/>
  <c r="C22" i="51" s="1"/>
  <c r="K28" i="50"/>
  <c r="D22" i="51" s="1"/>
  <c r="J29" i="50"/>
  <c r="C23" i="51" s="1"/>
  <c r="K29" i="50"/>
  <c r="D23" i="51" s="1"/>
  <c r="J30" i="50"/>
  <c r="C24" i="51" s="1"/>
  <c r="K30" i="50"/>
  <c r="D24" i="51" s="1"/>
  <c r="J31" i="50"/>
  <c r="C25" i="51" s="1"/>
  <c r="K31" i="50"/>
  <c r="D25" i="51" s="1"/>
  <c r="J34" i="50"/>
  <c r="K34" i="50"/>
  <c r="J35" i="50"/>
  <c r="C28" i="51" s="1"/>
  <c r="K35" i="50"/>
  <c r="D28" i="51" s="1"/>
  <c r="J36" i="50"/>
  <c r="C29" i="51" s="1"/>
  <c r="K36" i="50"/>
  <c r="D29" i="51" s="1"/>
  <c r="J37" i="50"/>
  <c r="C30" i="51" s="1"/>
  <c r="K37" i="50"/>
  <c r="D30" i="51" s="1"/>
  <c r="J38" i="50"/>
  <c r="C31" i="51" s="1"/>
  <c r="K38" i="50"/>
  <c r="D31" i="51" s="1"/>
  <c r="J41" i="50"/>
  <c r="K41" i="50"/>
  <c r="J42" i="50"/>
  <c r="C34" i="51" s="1"/>
  <c r="K42" i="50"/>
  <c r="D34" i="51" s="1"/>
  <c r="J43" i="50"/>
  <c r="C35" i="51" s="1"/>
  <c r="K43" i="50"/>
  <c r="D35" i="51" s="1"/>
  <c r="J44" i="50"/>
  <c r="C36" i="51" s="1"/>
  <c r="K44" i="50"/>
  <c r="D36" i="51" s="1"/>
  <c r="J45" i="50"/>
  <c r="C37" i="51" s="1"/>
  <c r="K45" i="50"/>
  <c r="D37" i="51" s="1"/>
  <c r="J48" i="50"/>
  <c r="K48" i="50"/>
  <c r="J49" i="50"/>
  <c r="C40" i="51" s="1"/>
  <c r="K49" i="50"/>
  <c r="D40" i="51" s="1"/>
  <c r="J50" i="50"/>
  <c r="C41" i="51" s="1"/>
  <c r="K50" i="50"/>
  <c r="D41" i="51" s="1"/>
  <c r="J51" i="50"/>
  <c r="C42" i="51" s="1"/>
  <c r="K51" i="50"/>
  <c r="D42" i="51" s="1"/>
  <c r="J52" i="50"/>
  <c r="C43" i="51" s="1"/>
  <c r="K52" i="50"/>
  <c r="D43" i="51" s="1"/>
  <c r="J55" i="50"/>
  <c r="K55" i="50" s="1"/>
  <c r="J56" i="50"/>
  <c r="C46" i="51" s="1"/>
  <c r="J57" i="50"/>
  <c r="C47" i="51" s="1"/>
  <c r="K57" i="50"/>
  <c r="D47" i="51" s="1"/>
  <c r="J58" i="50"/>
  <c r="C48" i="51" s="1"/>
  <c r="K58" i="50"/>
  <c r="D48" i="51" s="1"/>
  <c r="J60" i="50"/>
  <c r="K60" i="50"/>
  <c r="J6" i="50"/>
  <c r="J7" i="50"/>
  <c r="J8" i="50"/>
  <c r="C5" i="51" s="1"/>
  <c r="J9" i="50"/>
  <c r="K9" i="50" s="1"/>
  <c r="D6" i="51" s="1"/>
  <c r="Q46" i="47"/>
  <c r="G14" i="57" s="1"/>
  <c r="N46" i="47"/>
  <c r="F14" i="57" s="1"/>
  <c r="K46" i="47"/>
  <c r="E14" i="57" s="1"/>
  <c r="H46" i="47"/>
  <c r="D14" i="57" s="1"/>
  <c r="E46" i="47"/>
  <c r="C14" i="57" s="1"/>
  <c r="H36" i="47"/>
  <c r="D13" i="57" s="1"/>
  <c r="K36" i="47"/>
  <c r="E13" i="57" s="1"/>
  <c r="N36" i="47"/>
  <c r="F13" i="57" s="1"/>
  <c r="Q36" i="47"/>
  <c r="G13" i="57" s="1"/>
  <c r="E36" i="47"/>
  <c r="C13" i="57" s="1"/>
  <c r="J60" i="46"/>
  <c r="J61" i="46"/>
  <c r="J62" i="46"/>
  <c r="J63" i="46"/>
  <c r="J64" i="46"/>
  <c r="J65" i="46"/>
  <c r="J66" i="46"/>
  <c r="J67" i="46"/>
  <c r="J68" i="46"/>
  <c r="J69" i="46"/>
  <c r="J70" i="46"/>
  <c r="J71" i="46"/>
  <c r="J72" i="46"/>
  <c r="J73" i="46"/>
  <c r="J74" i="46"/>
  <c r="J75" i="46"/>
  <c r="J76" i="46"/>
  <c r="J77" i="46"/>
  <c r="J78" i="46"/>
  <c r="J79" i="46"/>
  <c r="J80" i="46"/>
  <c r="J81" i="46"/>
  <c r="J82" i="46"/>
  <c r="J83" i="46"/>
  <c r="J84" i="46"/>
  <c r="J85" i="46"/>
  <c r="J86" i="46"/>
  <c r="J87" i="46"/>
  <c r="J88" i="46"/>
  <c r="J89" i="46"/>
  <c r="J59" i="46"/>
  <c r="F90" i="46"/>
  <c r="G90" i="46"/>
  <c r="H90" i="46"/>
  <c r="I90" i="46"/>
  <c r="E90" i="46"/>
  <c r="J23" i="46"/>
  <c r="F54" i="46"/>
  <c r="G54" i="46"/>
  <c r="H54" i="46"/>
  <c r="I54" i="46"/>
  <c r="E54" i="46"/>
  <c r="J6" i="46"/>
  <c r="J7" i="46"/>
  <c r="J8" i="46"/>
  <c r="J9" i="46"/>
  <c r="J10" i="46"/>
  <c r="J11" i="46"/>
  <c r="J12" i="46"/>
  <c r="J5" i="46"/>
  <c r="C2369" i="49"/>
  <c r="C2370" i="49"/>
  <c r="C2371" i="49"/>
  <c r="C2372" i="49"/>
  <c r="C2373" i="49"/>
  <c r="C2374" i="49"/>
  <c r="C2375" i="49"/>
  <c r="C2376" i="49"/>
  <c r="C2377" i="49"/>
  <c r="C2378" i="49"/>
  <c r="C2379" i="49"/>
  <c r="C2380" i="49"/>
  <c r="C2381" i="49"/>
  <c r="C2382" i="49"/>
  <c r="C2383" i="49"/>
  <c r="C2384" i="49"/>
  <c r="C2385" i="49"/>
  <c r="C2386" i="49"/>
  <c r="C2387" i="49"/>
  <c r="C2388" i="49"/>
  <c r="C2389" i="49"/>
  <c r="C2390" i="49"/>
  <c r="C2391" i="49"/>
  <c r="C2392" i="49"/>
  <c r="C2393" i="49"/>
  <c r="C2394" i="49"/>
  <c r="C2395" i="49"/>
  <c r="C2396" i="49"/>
  <c r="C2397" i="49"/>
  <c r="C2398" i="49"/>
  <c r="C2399" i="49"/>
  <c r="C2400" i="49"/>
  <c r="C2401" i="49"/>
  <c r="C2402" i="49"/>
  <c r="C2403" i="49"/>
  <c r="C2404" i="49"/>
  <c r="C2405" i="49"/>
  <c r="C2406" i="49"/>
  <c r="C2407" i="49"/>
  <c r="C2408" i="49"/>
  <c r="C2409" i="49"/>
  <c r="C2410" i="49"/>
  <c r="C2411" i="49"/>
  <c r="C2412" i="49"/>
  <c r="C2413" i="49"/>
  <c r="C2414" i="49"/>
  <c r="C2415" i="49"/>
  <c r="C2416" i="49"/>
  <c r="C2417" i="49"/>
  <c r="C2418" i="49"/>
  <c r="C2419" i="49"/>
  <c r="C2420" i="49"/>
  <c r="C2421" i="49"/>
  <c r="C2422" i="49"/>
  <c r="C2423" i="49"/>
  <c r="C2424" i="49"/>
  <c r="C2425" i="49"/>
  <c r="C3" i="49"/>
  <c r="C4" i="49"/>
  <c r="C5" i="49"/>
  <c r="C6" i="49"/>
  <c r="C7" i="49"/>
  <c r="C8" i="49"/>
  <c r="C9" i="49"/>
  <c r="C10" i="49"/>
  <c r="C11" i="49"/>
  <c r="C12" i="49"/>
  <c r="C13" i="49"/>
  <c r="C14" i="49"/>
  <c r="C15" i="49"/>
  <c r="C16" i="49"/>
  <c r="C17" i="49"/>
  <c r="C18" i="49"/>
  <c r="C19" i="49"/>
  <c r="C20" i="49"/>
  <c r="C21" i="49"/>
  <c r="C22" i="49"/>
  <c r="C23" i="49"/>
  <c r="C24" i="49"/>
  <c r="C25" i="49"/>
  <c r="C26" i="49"/>
  <c r="C27" i="49"/>
  <c r="C28" i="49"/>
  <c r="C29" i="49"/>
  <c r="C30" i="49"/>
  <c r="C31" i="49"/>
  <c r="C32" i="49"/>
  <c r="C33" i="49"/>
  <c r="C34" i="49"/>
  <c r="C35" i="49"/>
  <c r="C36" i="49"/>
  <c r="C37" i="49"/>
  <c r="C38" i="49"/>
  <c r="C39" i="49"/>
  <c r="C40" i="49"/>
  <c r="C41" i="49"/>
  <c r="C42" i="49"/>
  <c r="C43" i="49"/>
  <c r="C44" i="49"/>
  <c r="C45" i="49"/>
  <c r="C46" i="49"/>
  <c r="C47" i="49"/>
  <c r="C48" i="49"/>
  <c r="C49" i="49"/>
  <c r="C50" i="49"/>
  <c r="C51" i="49"/>
  <c r="C52" i="49"/>
  <c r="C53" i="49"/>
  <c r="C54" i="49"/>
  <c r="C55" i="49"/>
  <c r="C56" i="49"/>
  <c r="C57" i="49"/>
  <c r="C58" i="49"/>
  <c r="C59" i="49"/>
  <c r="C60" i="49"/>
  <c r="C61" i="49"/>
  <c r="C62" i="49"/>
  <c r="C63" i="49"/>
  <c r="C64" i="49"/>
  <c r="C65" i="49"/>
  <c r="C66" i="49"/>
  <c r="C67" i="49"/>
  <c r="C68" i="49"/>
  <c r="C69" i="49"/>
  <c r="C70" i="49"/>
  <c r="C71" i="49"/>
  <c r="C72" i="49"/>
  <c r="C73" i="49"/>
  <c r="C74" i="49"/>
  <c r="C75" i="49"/>
  <c r="C76" i="49"/>
  <c r="C77" i="49"/>
  <c r="C78" i="49"/>
  <c r="C79" i="49"/>
  <c r="C80" i="49"/>
  <c r="C81" i="49"/>
  <c r="C82" i="49"/>
  <c r="C83" i="49"/>
  <c r="C84" i="49"/>
  <c r="C85" i="49"/>
  <c r="C86" i="49"/>
  <c r="C87" i="49"/>
  <c r="C88" i="49"/>
  <c r="C89" i="49"/>
  <c r="C90" i="49"/>
  <c r="C91" i="49"/>
  <c r="C92" i="49"/>
  <c r="C93" i="49"/>
  <c r="C94" i="49"/>
  <c r="C95" i="49"/>
  <c r="C96" i="49"/>
  <c r="C97" i="49"/>
  <c r="C98" i="49"/>
  <c r="C99" i="49"/>
  <c r="C100" i="49"/>
  <c r="C101" i="49"/>
  <c r="C102" i="49"/>
  <c r="C103" i="49"/>
  <c r="C104" i="49"/>
  <c r="C105" i="49"/>
  <c r="C106" i="49"/>
  <c r="C107" i="49"/>
  <c r="C108" i="49"/>
  <c r="C109" i="49"/>
  <c r="C110" i="49"/>
  <c r="C111" i="49"/>
  <c r="C112" i="49"/>
  <c r="C113" i="49"/>
  <c r="C114" i="49"/>
  <c r="C115" i="49"/>
  <c r="C116" i="49"/>
  <c r="C117" i="49"/>
  <c r="C118" i="49"/>
  <c r="C119" i="49"/>
  <c r="C120" i="49"/>
  <c r="C121" i="49"/>
  <c r="C122" i="49"/>
  <c r="C123" i="49"/>
  <c r="C124" i="49"/>
  <c r="C125" i="49"/>
  <c r="C126" i="49"/>
  <c r="C127" i="49"/>
  <c r="C128" i="49"/>
  <c r="C129" i="49"/>
  <c r="C130" i="49"/>
  <c r="C131" i="49"/>
  <c r="C132" i="49"/>
  <c r="C133" i="49"/>
  <c r="C134" i="49"/>
  <c r="C135" i="49"/>
  <c r="C136" i="49"/>
  <c r="C137" i="49"/>
  <c r="C138" i="49"/>
  <c r="C139" i="49"/>
  <c r="C140" i="49"/>
  <c r="C141" i="49"/>
  <c r="C142" i="49"/>
  <c r="C143" i="49"/>
  <c r="C144" i="49"/>
  <c r="C145" i="49"/>
  <c r="C146" i="49"/>
  <c r="C147" i="49"/>
  <c r="C148" i="49"/>
  <c r="C149" i="49"/>
  <c r="C150" i="49"/>
  <c r="C151" i="49"/>
  <c r="C152" i="49"/>
  <c r="C153" i="49"/>
  <c r="C154" i="49"/>
  <c r="C155" i="49"/>
  <c r="C156" i="49"/>
  <c r="C157" i="49"/>
  <c r="C158" i="49"/>
  <c r="C159" i="49"/>
  <c r="C160" i="49"/>
  <c r="C161" i="49"/>
  <c r="C162" i="49"/>
  <c r="C163" i="49"/>
  <c r="C164" i="49"/>
  <c r="C165" i="49"/>
  <c r="C166" i="49"/>
  <c r="C167" i="49"/>
  <c r="C168" i="49"/>
  <c r="C169" i="49"/>
  <c r="C170" i="49"/>
  <c r="C171" i="49"/>
  <c r="C172" i="49"/>
  <c r="C173" i="49"/>
  <c r="C174" i="49"/>
  <c r="C175" i="49"/>
  <c r="C176" i="49"/>
  <c r="C177" i="49"/>
  <c r="C178" i="49"/>
  <c r="C179" i="49"/>
  <c r="C180" i="49"/>
  <c r="C181" i="49"/>
  <c r="C182" i="49"/>
  <c r="C183" i="49"/>
  <c r="C184" i="49"/>
  <c r="C185" i="49"/>
  <c r="C186" i="49"/>
  <c r="C187" i="49"/>
  <c r="C188" i="49"/>
  <c r="C189" i="49"/>
  <c r="C190" i="49"/>
  <c r="C191" i="49"/>
  <c r="C192" i="49"/>
  <c r="C193" i="49"/>
  <c r="C194" i="49"/>
  <c r="C195" i="49"/>
  <c r="C196" i="49"/>
  <c r="C197" i="49"/>
  <c r="C198" i="49"/>
  <c r="C199" i="49"/>
  <c r="C200" i="49"/>
  <c r="C201" i="49"/>
  <c r="C202" i="49"/>
  <c r="C203" i="49"/>
  <c r="C204" i="49"/>
  <c r="C205" i="49"/>
  <c r="C206" i="49"/>
  <c r="C207" i="49"/>
  <c r="C208" i="49"/>
  <c r="C209" i="49"/>
  <c r="C210" i="49"/>
  <c r="C211" i="49"/>
  <c r="C212" i="49"/>
  <c r="C213" i="49"/>
  <c r="C214" i="49"/>
  <c r="C215" i="49"/>
  <c r="C216" i="49"/>
  <c r="C217" i="49"/>
  <c r="C218" i="49"/>
  <c r="C219" i="49"/>
  <c r="C220" i="49"/>
  <c r="C221" i="49"/>
  <c r="C222" i="49"/>
  <c r="C223" i="49"/>
  <c r="C224" i="49"/>
  <c r="C225" i="49"/>
  <c r="C226" i="49"/>
  <c r="C227" i="49"/>
  <c r="C228" i="49"/>
  <c r="C229" i="49"/>
  <c r="C230" i="49"/>
  <c r="C231" i="49"/>
  <c r="C232" i="49"/>
  <c r="C233" i="49"/>
  <c r="C234" i="49"/>
  <c r="C235" i="49"/>
  <c r="C236" i="49"/>
  <c r="C237" i="49"/>
  <c r="C238" i="49"/>
  <c r="C239" i="49"/>
  <c r="C240" i="49"/>
  <c r="C241" i="49"/>
  <c r="C242" i="49"/>
  <c r="C243" i="49"/>
  <c r="C244" i="49"/>
  <c r="C245" i="49"/>
  <c r="C246" i="49"/>
  <c r="C247" i="49"/>
  <c r="C248" i="49"/>
  <c r="C249" i="49"/>
  <c r="C250" i="49"/>
  <c r="C251" i="49"/>
  <c r="C252" i="49"/>
  <c r="C253" i="49"/>
  <c r="C254" i="49"/>
  <c r="C255" i="49"/>
  <c r="C256" i="49"/>
  <c r="C257" i="49"/>
  <c r="C258" i="49"/>
  <c r="C259" i="49"/>
  <c r="C260" i="49"/>
  <c r="C261" i="49"/>
  <c r="C262" i="49"/>
  <c r="C263" i="49"/>
  <c r="C264" i="49"/>
  <c r="C265" i="49"/>
  <c r="C266" i="49"/>
  <c r="C267" i="49"/>
  <c r="C268" i="49"/>
  <c r="C269" i="49"/>
  <c r="C270" i="49"/>
  <c r="C271" i="49"/>
  <c r="C272" i="49"/>
  <c r="C273" i="49"/>
  <c r="C274" i="49"/>
  <c r="C275" i="49"/>
  <c r="C276" i="49"/>
  <c r="C277" i="49"/>
  <c r="C278" i="49"/>
  <c r="C279" i="49"/>
  <c r="C280" i="49"/>
  <c r="C281" i="49"/>
  <c r="C282" i="49"/>
  <c r="C283" i="49"/>
  <c r="C284" i="49"/>
  <c r="C285" i="49"/>
  <c r="C286" i="49"/>
  <c r="C287" i="49"/>
  <c r="C288" i="49"/>
  <c r="C289" i="49"/>
  <c r="C290" i="49"/>
  <c r="C291" i="49"/>
  <c r="C292" i="49"/>
  <c r="C293" i="49"/>
  <c r="C294" i="49"/>
  <c r="C295" i="49"/>
  <c r="C296" i="49"/>
  <c r="C297" i="49"/>
  <c r="C298" i="49"/>
  <c r="C299" i="49"/>
  <c r="C300" i="49"/>
  <c r="C301" i="49"/>
  <c r="C302" i="49"/>
  <c r="C303" i="49"/>
  <c r="C304" i="49"/>
  <c r="C305" i="49"/>
  <c r="C306" i="49"/>
  <c r="C307" i="49"/>
  <c r="C308" i="49"/>
  <c r="C309" i="49"/>
  <c r="C310" i="49"/>
  <c r="C311" i="49"/>
  <c r="C312" i="49"/>
  <c r="C313" i="49"/>
  <c r="C314" i="49"/>
  <c r="C315" i="49"/>
  <c r="C316" i="49"/>
  <c r="C317" i="49"/>
  <c r="C318" i="49"/>
  <c r="C319" i="49"/>
  <c r="C320" i="49"/>
  <c r="C321" i="49"/>
  <c r="C322" i="49"/>
  <c r="C323" i="49"/>
  <c r="C324" i="49"/>
  <c r="C325" i="49"/>
  <c r="C326" i="49"/>
  <c r="C327" i="49"/>
  <c r="C328" i="49"/>
  <c r="C329" i="49"/>
  <c r="C330" i="49"/>
  <c r="C331" i="49"/>
  <c r="C332" i="49"/>
  <c r="C333" i="49"/>
  <c r="C334" i="49"/>
  <c r="C335" i="49"/>
  <c r="C336" i="49"/>
  <c r="C337" i="49"/>
  <c r="C338" i="49"/>
  <c r="C339" i="49"/>
  <c r="C340" i="49"/>
  <c r="C341" i="49"/>
  <c r="C342" i="49"/>
  <c r="C343" i="49"/>
  <c r="C344" i="49"/>
  <c r="C345" i="49"/>
  <c r="C346" i="49"/>
  <c r="C347" i="49"/>
  <c r="C348" i="49"/>
  <c r="C349" i="49"/>
  <c r="C350" i="49"/>
  <c r="C351" i="49"/>
  <c r="C352" i="49"/>
  <c r="C353" i="49"/>
  <c r="C354" i="49"/>
  <c r="C355" i="49"/>
  <c r="C356" i="49"/>
  <c r="C357" i="49"/>
  <c r="C358" i="49"/>
  <c r="C359" i="49"/>
  <c r="C360" i="49"/>
  <c r="C361" i="49"/>
  <c r="C362" i="49"/>
  <c r="C363" i="49"/>
  <c r="C364" i="49"/>
  <c r="C365" i="49"/>
  <c r="C366" i="49"/>
  <c r="C367" i="49"/>
  <c r="C368" i="49"/>
  <c r="C369" i="49"/>
  <c r="C370" i="49"/>
  <c r="C371" i="49"/>
  <c r="C372" i="49"/>
  <c r="C373" i="49"/>
  <c r="C374" i="49"/>
  <c r="C375" i="49"/>
  <c r="C376" i="49"/>
  <c r="C377" i="49"/>
  <c r="C378" i="49"/>
  <c r="C379" i="49"/>
  <c r="C380" i="49"/>
  <c r="C381" i="49"/>
  <c r="C382" i="49"/>
  <c r="C383" i="49"/>
  <c r="C384" i="49"/>
  <c r="C385" i="49"/>
  <c r="C386" i="49"/>
  <c r="C387" i="49"/>
  <c r="C388" i="49"/>
  <c r="C389" i="49"/>
  <c r="C390" i="49"/>
  <c r="C391" i="49"/>
  <c r="C392" i="49"/>
  <c r="C393" i="49"/>
  <c r="C394" i="49"/>
  <c r="C395" i="49"/>
  <c r="C396" i="49"/>
  <c r="C397" i="49"/>
  <c r="C398" i="49"/>
  <c r="C399" i="49"/>
  <c r="C400" i="49"/>
  <c r="C401" i="49"/>
  <c r="C402" i="49"/>
  <c r="C403" i="49"/>
  <c r="C404" i="49"/>
  <c r="C405" i="49"/>
  <c r="C406" i="49"/>
  <c r="C407" i="49"/>
  <c r="C408" i="49"/>
  <c r="C409" i="49"/>
  <c r="C410" i="49"/>
  <c r="C411" i="49"/>
  <c r="C412" i="49"/>
  <c r="C413" i="49"/>
  <c r="C414" i="49"/>
  <c r="C415" i="49"/>
  <c r="C416" i="49"/>
  <c r="C417" i="49"/>
  <c r="C418" i="49"/>
  <c r="C419" i="49"/>
  <c r="C420" i="49"/>
  <c r="C421" i="49"/>
  <c r="C422" i="49"/>
  <c r="C423" i="49"/>
  <c r="C424" i="49"/>
  <c r="C425" i="49"/>
  <c r="C426" i="49"/>
  <c r="C427" i="49"/>
  <c r="C428" i="49"/>
  <c r="C429" i="49"/>
  <c r="C430" i="49"/>
  <c r="C431" i="49"/>
  <c r="C432" i="49"/>
  <c r="C433" i="49"/>
  <c r="C434" i="49"/>
  <c r="C435" i="49"/>
  <c r="C436" i="49"/>
  <c r="C437" i="49"/>
  <c r="C438" i="49"/>
  <c r="C439" i="49"/>
  <c r="C440" i="49"/>
  <c r="C441" i="49"/>
  <c r="C442" i="49"/>
  <c r="C443" i="49"/>
  <c r="C444" i="49"/>
  <c r="C445" i="49"/>
  <c r="C446" i="49"/>
  <c r="C447" i="49"/>
  <c r="C448" i="49"/>
  <c r="C449" i="49"/>
  <c r="C450" i="49"/>
  <c r="C451" i="49"/>
  <c r="C452" i="49"/>
  <c r="C453" i="49"/>
  <c r="C454" i="49"/>
  <c r="C455" i="49"/>
  <c r="C456" i="49"/>
  <c r="C457" i="49"/>
  <c r="C458" i="49"/>
  <c r="C459" i="49"/>
  <c r="C460" i="49"/>
  <c r="C461" i="49"/>
  <c r="C462" i="49"/>
  <c r="C463" i="49"/>
  <c r="C464" i="49"/>
  <c r="C465" i="49"/>
  <c r="C466" i="49"/>
  <c r="C467" i="49"/>
  <c r="C468" i="49"/>
  <c r="C469" i="49"/>
  <c r="C470" i="49"/>
  <c r="C471" i="49"/>
  <c r="C472" i="49"/>
  <c r="C473" i="49"/>
  <c r="C474" i="49"/>
  <c r="C475" i="49"/>
  <c r="C476" i="49"/>
  <c r="C477" i="49"/>
  <c r="C478" i="49"/>
  <c r="C479" i="49"/>
  <c r="C480" i="49"/>
  <c r="C481" i="49"/>
  <c r="C482" i="49"/>
  <c r="C483" i="49"/>
  <c r="C484" i="49"/>
  <c r="C485" i="49"/>
  <c r="C486" i="49"/>
  <c r="C487" i="49"/>
  <c r="C488" i="49"/>
  <c r="C489" i="49"/>
  <c r="C490" i="49"/>
  <c r="C491" i="49"/>
  <c r="C492" i="49"/>
  <c r="C493" i="49"/>
  <c r="C494" i="49"/>
  <c r="C495" i="49"/>
  <c r="C496" i="49"/>
  <c r="C497" i="49"/>
  <c r="C498" i="49"/>
  <c r="C499" i="49"/>
  <c r="C500" i="49"/>
  <c r="C501" i="49"/>
  <c r="C502" i="49"/>
  <c r="C503" i="49"/>
  <c r="C504" i="49"/>
  <c r="C505" i="49"/>
  <c r="C506" i="49"/>
  <c r="C507" i="49"/>
  <c r="C508" i="49"/>
  <c r="C509" i="49"/>
  <c r="C510" i="49"/>
  <c r="C511" i="49"/>
  <c r="C512" i="49"/>
  <c r="C513" i="49"/>
  <c r="C514" i="49"/>
  <c r="C515" i="49"/>
  <c r="C516" i="49"/>
  <c r="C517" i="49"/>
  <c r="C518" i="49"/>
  <c r="C519" i="49"/>
  <c r="C520" i="49"/>
  <c r="C521" i="49"/>
  <c r="C522" i="49"/>
  <c r="C523" i="49"/>
  <c r="C524" i="49"/>
  <c r="C525" i="49"/>
  <c r="C526" i="49"/>
  <c r="C527" i="49"/>
  <c r="C528" i="49"/>
  <c r="C529" i="49"/>
  <c r="C530" i="49"/>
  <c r="C531" i="49"/>
  <c r="C532" i="49"/>
  <c r="C533" i="49"/>
  <c r="C534" i="49"/>
  <c r="C535" i="49"/>
  <c r="C536" i="49"/>
  <c r="C537" i="49"/>
  <c r="C538" i="49"/>
  <c r="C539" i="49"/>
  <c r="C540" i="49"/>
  <c r="C541" i="49"/>
  <c r="C542" i="49"/>
  <c r="C543" i="49"/>
  <c r="C544" i="49"/>
  <c r="C545" i="49"/>
  <c r="C546" i="49"/>
  <c r="C547" i="49"/>
  <c r="C548" i="49"/>
  <c r="C549" i="49"/>
  <c r="C550" i="49"/>
  <c r="C551" i="49"/>
  <c r="C552" i="49"/>
  <c r="C553" i="49"/>
  <c r="C554" i="49"/>
  <c r="C555" i="49"/>
  <c r="C556" i="49"/>
  <c r="C557" i="49"/>
  <c r="C558" i="49"/>
  <c r="C559" i="49"/>
  <c r="C560" i="49"/>
  <c r="C561" i="49"/>
  <c r="C562" i="49"/>
  <c r="C563" i="49"/>
  <c r="C564" i="49"/>
  <c r="C565" i="49"/>
  <c r="C566" i="49"/>
  <c r="C567" i="49"/>
  <c r="C568" i="49"/>
  <c r="C569" i="49"/>
  <c r="C570" i="49"/>
  <c r="C571" i="49"/>
  <c r="C572" i="49"/>
  <c r="C573" i="49"/>
  <c r="C574" i="49"/>
  <c r="C575" i="49"/>
  <c r="C576" i="49"/>
  <c r="C577" i="49"/>
  <c r="C578" i="49"/>
  <c r="C579" i="49"/>
  <c r="C580" i="49"/>
  <c r="C581" i="49"/>
  <c r="C582" i="49"/>
  <c r="C583" i="49"/>
  <c r="C584" i="49"/>
  <c r="C585" i="49"/>
  <c r="C586" i="49"/>
  <c r="C587" i="49"/>
  <c r="C588" i="49"/>
  <c r="C589" i="49"/>
  <c r="C590" i="49"/>
  <c r="C591" i="49"/>
  <c r="C592" i="49"/>
  <c r="C593" i="49"/>
  <c r="C594" i="49"/>
  <c r="C595" i="49"/>
  <c r="C596" i="49"/>
  <c r="C597" i="49"/>
  <c r="C598" i="49"/>
  <c r="C599" i="49"/>
  <c r="C600" i="49"/>
  <c r="C601" i="49"/>
  <c r="C602" i="49"/>
  <c r="C603" i="49"/>
  <c r="C604" i="49"/>
  <c r="C605" i="49"/>
  <c r="C606" i="49"/>
  <c r="C607" i="49"/>
  <c r="C608" i="49"/>
  <c r="C609" i="49"/>
  <c r="C610" i="49"/>
  <c r="C611" i="49"/>
  <c r="C612" i="49"/>
  <c r="C613" i="49"/>
  <c r="C614" i="49"/>
  <c r="C615" i="49"/>
  <c r="C616" i="49"/>
  <c r="C617" i="49"/>
  <c r="C618" i="49"/>
  <c r="C619" i="49"/>
  <c r="C620" i="49"/>
  <c r="C621" i="49"/>
  <c r="C622" i="49"/>
  <c r="C623" i="49"/>
  <c r="C624" i="49"/>
  <c r="C625" i="49"/>
  <c r="C626" i="49"/>
  <c r="C627" i="49"/>
  <c r="C628" i="49"/>
  <c r="C629" i="49"/>
  <c r="C630" i="49"/>
  <c r="C631" i="49"/>
  <c r="C632" i="49"/>
  <c r="C633" i="49"/>
  <c r="C634" i="49"/>
  <c r="C635" i="49"/>
  <c r="C636" i="49"/>
  <c r="C637" i="49"/>
  <c r="C638" i="49"/>
  <c r="C639" i="49"/>
  <c r="C640" i="49"/>
  <c r="C641" i="49"/>
  <c r="C642" i="49"/>
  <c r="C643" i="49"/>
  <c r="C644" i="49"/>
  <c r="C645" i="49"/>
  <c r="C646" i="49"/>
  <c r="C647" i="49"/>
  <c r="C648" i="49"/>
  <c r="C649" i="49"/>
  <c r="C650" i="49"/>
  <c r="C651" i="49"/>
  <c r="C652" i="49"/>
  <c r="C653" i="49"/>
  <c r="C654" i="49"/>
  <c r="C655" i="49"/>
  <c r="C656" i="49"/>
  <c r="C657" i="49"/>
  <c r="C658" i="49"/>
  <c r="C659" i="49"/>
  <c r="C660" i="49"/>
  <c r="C661" i="49"/>
  <c r="C662" i="49"/>
  <c r="C663" i="49"/>
  <c r="C664" i="49"/>
  <c r="C665" i="49"/>
  <c r="C666" i="49"/>
  <c r="C667" i="49"/>
  <c r="C668" i="49"/>
  <c r="C669" i="49"/>
  <c r="C670" i="49"/>
  <c r="C671" i="49"/>
  <c r="C672" i="49"/>
  <c r="C673" i="49"/>
  <c r="C674" i="49"/>
  <c r="C675" i="49"/>
  <c r="C676" i="49"/>
  <c r="C677" i="49"/>
  <c r="C678" i="49"/>
  <c r="C679" i="49"/>
  <c r="C680" i="49"/>
  <c r="C681" i="49"/>
  <c r="C682" i="49"/>
  <c r="C683" i="49"/>
  <c r="C684" i="49"/>
  <c r="C685" i="49"/>
  <c r="C686" i="49"/>
  <c r="C687" i="49"/>
  <c r="C688" i="49"/>
  <c r="C689" i="49"/>
  <c r="C690" i="49"/>
  <c r="C691" i="49"/>
  <c r="C692" i="49"/>
  <c r="C693" i="49"/>
  <c r="C694" i="49"/>
  <c r="C695" i="49"/>
  <c r="C696" i="49"/>
  <c r="C697" i="49"/>
  <c r="C698" i="49"/>
  <c r="C699" i="49"/>
  <c r="C700" i="49"/>
  <c r="C701" i="49"/>
  <c r="C702" i="49"/>
  <c r="C703" i="49"/>
  <c r="C704" i="49"/>
  <c r="C705" i="49"/>
  <c r="C706" i="49"/>
  <c r="C707" i="49"/>
  <c r="C708" i="49"/>
  <c r="C709" i="49"/>
  <c r="C710" i="49"/>
  <c r="C711" i="49"/>
  <c r="C712" i="49"/>
  <c r="C713" i="49"/>
  <c r="C714" i="49"/>
  <c r="C715" i="49"/>
  <c r="C716" i="49"/>
  <c r="C717" i="49"/>
  <c r="C718" i="49"/>
  <c r="C719" i="49"/>
  <c r="C720" i="49"/>
  <c r="C721" i="49"/>
  <c r="C722" i="49"/>
  <c r="C723" i="49"/>
  <c r="C724" i="49"/>
  <c r="C725" i="49"/>
  <c r="C726" i="49"/>
  <c r="C727" i="49"/>
  <c r="C728" i="49"/>
  <c r="C729" i="49"/>
  <c r="C730" i="49"/>
  <c r="C731" i="49"/>
  <c r="C732" i="49"/>
  <c r="C733" i="49"/>
  <c r="C734" i="49"/>
  <c r="C735" i="49"/>
  <c r="C736" i="49"/>
  <c r="C737" i="49"/>
  <c r="C738" i="49"/>
  <c r="C739" i="49"/>
  <c r="C740" i="49"/>
  <c r="C741" i="49"/>
  <c r="C742" i="49"/>
  <c r="C743" i="49"/>
  <c r="C744" i="49"/>
  <c r="C745" i="49"/>
  <c r="C746" i="49"/>
  <c r="C747" i="49"/>
  <c r="C748" i="49"/>
  <c r="C749" i="49"/>
  <c r="C750" i="49"/>
  <c r="C751" i="49"/>
  <c r="C752" i="49"/>
  <c r="C753" i="49"/>
  <c r="C754" i="49"/>
  <c r="C755" i="49"/>
  <c r="C756" i="49"/>
  <c r="C757" i="49"/>
  <c r="C758" i="49"/>
  <c r="C759" i="49"/>
  <c r="C760" i="49"/>
  <c r="C761" i="49"/>
  <c r="C762" i="49"/>
  <c r="C763" i="49"/>
  <c r="C764" i="49"/>
  <c r="C765" i="49"/>
  <c r="C766" i="49"/>
  <c r="C767" i="49"/>
  <c r="C768" i="49"/>
  <c r="C769" i="49"/>
  <c r="C770" i="49"/>
  <c r="C771" i="49"/>
  <c r="C772" i="49"/>
  <c r="C773" i="49"/>
  <c r="C774" i="49"/>
  <c r="C775" i="49"/>
  <c r="C776" i="49"/>
  <c r="C777" i="49"/>
  <c r="C778" i="49"/>
  <c r="C779" i="49"/>
  <c r="C780" i="49"/>
  <c r="C781" i="49"/>
  <c r="C782" i="49"/>
  <c r="C783" i="49"/>
  <c r="C784" i="49"/>
  <c r="C785" i="49"/>
  <c r="C786" i="49"/>
  <c r="C787" i="49"/>
  <c r="C788" i="49"/>
  <c r="C789" i="49"/>
  <c r="C790" i="49"/>
  <c r="C791" i="49"/>
  <c r="C792" i="49"/>
  <c r="C793" i="49"/>
  <c r="C794" i="49"/>
  <c r="C795" i="49"/>
  <c r="C796" i="49"/>
  <c r="C797" i="49"/>
  <c r="C798" i="49"/>
  <c r="C799" i="49"/>
  <c r="C800" i="49"/>
  <c r="C801" i="49"/>
  <c r="C802" i="49"/>
  <c r="C803" i="49"/>
  <c r="C804" i="49"/>
  <c r="C805" i="49"/>
  <c r="C806" i="49"/>
  <c r="C807" i="49"/>
  <c r="C808" i="49"/>
  <c r="C809" i="49"/>
  <c r="C810" i="49"/>
  <c r="C811" i="49"/>
  <c r="C812" i="49"/>
  <c r="C813" i="49"/>
  <c r="C814" i="49"/>
  <c r="C815" i="49"/>
  <c r="C816" i="49"/>
  <c r="C817" i="49"/>
  <c r="C818" i="49"/>
  <c r="C819" i="49"/>
  <c r="C820" i="49"/>
  <c r="C821" i="49"/>
  <c r="C822" i="49"/>
  <c r="C823" i="49"/>
  <c r="C824" i="49"/>
  <c r="C825" i="49"/>
  <c r="C826" i="49"/>
  <c r="C827" i="49"/>
  <c r="C828" i="49"/>
  <c r="C829" i="49"/>
  <c r="C830" i="49"/>
  <c r="C831" i="49"/>
  <c r="C832" i="49"/>
  <c r="C833" i="49"/>
  <c r="C834" i="49"/>
  <c r="C835" i="49"/>
  <c r="C836" i="49"/>
  <c r="C837" i="49"/>
  <c r="C838" i="49"/>
  <c r="C839" i="49"/>
  <c r="C840" i="49"/>
  <c r="C841" i="49"/>
  <c r="C842" i="49"/>
  <c r="C843" i="49"/>
  <c r="C844" i="49"/>
  <c r="C845" i="49"/>
  <c r="C846" i="49"/>
  <c r="C847" i="49"/>
  <c r="C848" i="49"/>
  <c r="C849" i="49"/>
  <c r="C850" i="49"/>
  <c r="C851" i="49"/>
  <c r="C852" i="49"/>
  <c r="C853" i="49"/>
  <c r="C854" i="49"/>
  <c r="C855" i="49"/>
  <c r="C856" i="49"/>
  <c r="C857" i="49"/>
  <c r="C858" i="49"/>
  <c r="C859" i="49"/>
  <c r="C860" i="49"/>
  <c r="C861" i="49"/>
  <c r="C862" i="49"/>
  <c r="C863" i="49"/>
  <c r="C864" i="49"/>
  <c r="C865" i="49"/>
  <c r="C866" i="49"/>
  <c r="C867" i="49"/>
  <c r="C868" i="49"/>
  <c r="C869" i="49"/>
  <c r="C870" i="49"/>
  <c r="C871" i="49"/>
  <c r="C872" i="49"/>
  <c r="C873" i="49"/>
  <c r="C874" i="49"/>
  <c r="C875" i="49"/>
  <c r="C876" i="49"/>
  <c r="C877" i="49"/>
  <c r="C878" i="49"/>
  <c r="C879" i="49"/>
  <c r="C880" i="49"/>
  <c r="C881" i="49"/>
  <c r="C882" i="49"/>
  <c r="C883" i="49"/>
  <c r="C884" i="49"/>
  <c r="C885" i="49"/>
  <c r="C886" i="49"/>
  <c r="C887" i="49"/>
  <c r="C888" i="49"/>
  <c r="C889" i="49"/>
  <c r="C890" i="49"/>
  <c r="C891" i="49"/>
  <c r="C892" i="49"/>
  <c r="C893" i="49"/>
  <c r="C894" i="49"/>
  <c r="C895" i="49"/>
  <c r="C896" i="49"/>
  <c r="C897" i="49"/>
  <c r="C898" i="49"/>
  <c r="C899" i="49"/>
  <c r="C900" i="49"/>
  <c r="C901" i="49"/>
  <c r="C902" i="49"/>
  <c r="C903" i="49"/>
  <c r="C904" i="49"/>
  <c r="C905" i="49"/>
  <c r="C906" i="49"/>
  <c r="C907" i="49"/>
  <c r="C908" i="49"/>
  <c r="C909" i="49"/>
  <c r="C910" i="49"/>
  <c r="C911" i="49"/>
  <c r="C912" i="49"/>
  <c r="C913" i="49"/>
  <c r="C914" i="49"/>
  <c r="C915" i="49"/>
  <c r="C916" i="49"/>
  <c r="C917" i="49"/>
  <c r="C918" i="49"/>
  <c r="C919" i="49"/>
  <c r="C920" i="49"/>
  <c r="C921" i="49"/>
  <c r="C922" i="49"/>
  <c r="C923" i="49"/>
  <c r="C924" i="49"/>
  <c r="C925" i="49"/>
  <c r="C926" i="49"/>
  <c r="C927" i="49"/>
  <c r="C928" i="49"/>
  <c r="C929" i="49"/>
  <c r="C930" i="49"/>
  <c r="C931" i="49"/>
  <c r="C932" i="49"/>
  <c r="C933" i="49"/>
  <c r="C934" i="49"/>
  <c r="C935" i="49"/>
  <c r="C936" i="49"/>
  <c r="C937" i="49"/>
  <c r="C938" i="49"/>
  <c r="C939" i="49"/>
  <c r="C940" i="49"/>
  <c r="C941" i="49"/>
  <c r="C942" i="49"/>
  <c r="C943" i="49"/>
  <c r="C944" i="49"/>
  <c r="C945" i="49"/>
  <c r="C946" i="49"/>
  <c r="C947" i="49"/>
  <c r="C948" i="49"/>
  <c r="C949" i="49"/>
  <c r="C950" i="49"/>
  <c r="C951" i="49"/>
  <c r="C952" i="49"/>
  <c r="C953" i="49"/>
  <c r="C954" i="49"/>
  <c r="C955" i="49"/>
  <c r="C956" i="49"/>
  <c r="C957" i="49"/>
  <c r="C958" i="49"/>
  <c r="C959" i="49"/>
  <c r="C960" i="49"/>
  <c r="C961" i="49"/>
  <c r="C962" i="49"/>
  <c r="C963" i="49"/>
  <c r="C964" i="49"/>
  <c r="C965" i="49"/>
  <c r="C966" i="49"/>
  <c r="C967" i="49"/>
  <c r="C968" i="49"/>
  <c r="C969" i="49"/>
  <c r="C970" i="49"/>
  <c r="C971" i="49"/>
  <c r="C972" i="49"/>
  <c r="C973" i="49"/>
  <c r="C974" i="49"/>
  <c r="C975" i="49"/>
  <c r="C976" i="49"/>
  <c r="C977" i="49"/>
  <c r="C978" i="49"/>
  <c r="C979" i="49"/>
  <c r="C980" i="49"/>
  <c r="C981" i="49"/>
  <c r="C982" i="49"/>
  <c r="C983" i="49"/>
  <c r="C984" i="49"/>
  <c r="C985" i="49"/>
  <c r="C986" i="49"/>
  <c r="C987" i="49"/>
  <c r="C988" i="49"/>
  <c r="C989" i="49"/>
  <c r="C990" i="49"/>
  <c r="C991" i="49"/>
  <c r="C992" i="49"/>
  <c r="C993" i="49"/>
  <c r="C994" i="49"/>
  <c r="C995" i="49"/>
  <c r="C996" i="49"/>
  <c r="C997" i="49"/>
  <c r="C998" i="49"/>
  <c r="C999" i="49"/>
  <c r="C1000" i="49"/>
  <c r="C1001" i="49"/>
  <c r="C1002" i="49"/>
  <c r="C1003" i="49"/>
  <c r="C1004" i="49"/>
  <c r="C1005" i="49"/>
  <c r="C1006" i="49"/>
  <c r="C1007" i="49"/>
  <c r="C1008" i="49"/>
  <c r="C1009" i="49"/>
  <c r="C1010" i="49"/>
  <c r="C1011" i="49"/>
  <c r="C1012" i="49"/>
  <c r="C1013" i="49"/>
  <c r="C1014" i="49"/>
  <c r="C1015" i="49"/>
  <c r="C1016" i="49"/>
  <c r="C1017" i="49"/>
  <c r="C1018" i="49"/>
  <c r="C1019" i="49"/>
  <c r="C1020" i="49"/>
  <c r="C1021" i="49"/>
  <c r="C1022" i="49"/>
  <c r="C1023" i="49"/>
  <c r="C1024" i="49"/>
  <c r="C1025" i="49"/>
  <c r="C1026" i="49"/>
  <c r="C1027" i="49"/>
  <c r="C1028" i="49"/>
  <c r="C1029" i="49"/>
  <c r="C1030" i="49"/>
  <c r="C1031" i="49"/>
  <c r="C1032" i="49"/>
  <c r="C1033" i="49"/>
  <c r="C1034" i="49"/>
  <c r="C1035" i="49"/>
  <c r="C1036" i="49"/>
  <c r="C1037" i="49"/>
  <c r="C1038" i="49"/>
  <c r="C1039" i="49"/>
  <c r="C1040" i="49"/>
  <c r="C1041" i="49"/>
  <c r="C1042" i="49"/>
  <c r="C1043" i="49"/>
  <c r="C1044" i="49"/>
  <c r="C1045" i="49"/>
  <c r="C1046" i="49"/>
  <c r="C1047" i="49"/>
  <c r="C1048" i="49"/>
  <c r="C1049" i="49"/>
  <c r="C1050" i="49"/>
  <c r="C1051" i="49"/>
  <c r="C1052" i="49"/>
  <c r="C1053" i="49"/>
  <c r="C1054" i="49"/>
  <c r="C1055" i="49"/>
  <c r="C1056" i="49"/>
  <c r="C1057" i="49"/>
  <c r="C1058" i="49"/>
  <c r="C1059" i="49"/>
  <c r="C1060" i="49"/>
  <c r="C1061" i="49"/>
  <c r="C1062" i="49"/>
  <c r="C1063" i="49"/>
  <c r="C1064" i="49"/>
  <c r="C1065" i="49"/>
  <c r="C1066" i="49"/>
  <c r="C1067" i="49"/>
  <c r="C1068" i="49"/>
  <c r="C1069" i="49"/>
  <c r="C1070" i="49"/>
  <c r="C1071" i="49"/>
  <c r="C1072" i="49"/>
  <c r="C1073" i="49"/>
  <c r="C1074" i="49"/>
  <c r="C1075" i="49"/>
  <c r="C1076" i="49"/>
  <c r="C1077" i="49"/>
  <c r="C1078" i="49"/>
  <c r="C1079" i="49"/>
  <c r="C1080" i="49"/>
  <c r="C1081" i="49"/>
  <c r="C1082" i="49"/>
  <c r="C1083" i="49"/>
  <c r="C1084" i="49"/>
  <c r="C1085" i="49"/>
  <c r="C1086" i="49"/>
  <c r="C1087" i="49"/>
  <c r="C1088" i="49"/>
  <c r="C1089" i="49"/>
  <c r="C1090" i="49"/>
  <c r="C1091" i="49"/>
  <c r="C1092" i="49"/>
  <c r="C1093" i="49"/>
  <c r="C1094" i="49"/>
  <c r="C1095" i="49"/>
  <c r="C1096" i="49"/>
  <c r="C1097" i="49"/>
  <c r="C1098" i="49"/>
  <c r="C1099" i="49"/>
  <c r="C1100" i="49"/>
  <c r="C1101" i="49"/>
  <c r="C1102" i="49"/>
  <c r="C1103" i="49"/>
  <c r="C1104" i="49"/>
  <c r="C1105" i="49"/>
  <c r="C1106" i="49"/>
  <c r="C1107" i="49"/>
  <c r="C1108" i="49"/>
  <c r="C1109" i="49"/>
  <c r="C1110" i="49"/>
  <c r="C1111" i="49"/>
  <c r="C1112" i="49"/>
  <c r="C1113" i="49"/>
  <c r="C1114" i="49"/>
  <c r="C1115" i="49"/>
  <c r="C1116" i="49"/>
  <c r="C1117" i="49"/>
  <c r="C1118" i="49"/>
  <c r="C1119" i="49"/>
  <c r="C1120" i="49"/>
  <c r="C1121" i="49"/>
  <c r="C1122" i="49"/>
  <c r="C1123" i="49"/>
  <c r="C1124" i="49"/>
  <c r="C1125" i="49"/>
  <c r="C1126" i="49"/>
  <c r="C1127" i="49"/>
  <c r="C1128" i="49"/>
  <c r="C1129" i="49"/>
  <c r="C1130" i="49"/>
  <c r="C1131" i="49"/>
  <c r="C1132" i="49"/>
  <c r="C1133" i="49"/>
  <c r="C1134" i="49"/>
  <c r="C1135" i="49"/>
  <c r="C1136" i="49"/>
  <c r="C1137" i="49"/>
  <c r="C1138" i="49"/>
  <c r="C1139" i="49"/>
  <c r="C1140" i="49"/>
  <c r="C1141" i="49"/>
  <c r="C1142" i="49"/>
  <c r="C1143" i="49"/>
  <c r="C1144" i="49"/>
  <c r="C1145" i="49"/>
  <c r="C1146" i="49"/>
  <c r="C1147" i="49"/>
  <c r="C1148" i="49"/>
  <c r="C1149" i="49"/>
  <c r="C1150" i="49"/>
  <c r="C1151" i="49"/>
  <c r="C1152" i="49"/>
  <c r="C1153" i="49"/>
  <c r="C1154" i="49"/>
  <c r="C1155" i="49"/>
  <c r="C1156" i="49"/>
  <c r="C1157" i="49"/>
  <c r="C1158" i="49"/>
  <c r="C1159" i="49"/>
  <c r="C1160" i="49"/>
  <c r="C1161" i="49"/>
  <c r="C1162" i="49"/>
  <c r="C1163" i="49"/>
  <c r="C1164" i="49"/>
  <c r="C1165" i="49"/>
  <c r="C1166" i="49"/>
  <c r="C1167" i="49"/>
  <c r="C1168" i="49"/>
  <c r="C1169" i="49"/>
  <c r="C1170" i="49"/>
  <c r="C1171" i="49"/>
  <c r="C1172" i="49"/>
  <c r="C1173" i="49"/>
  <c r="C1174" i="49"/>
  <c r="C1175" i="49"/>
  <c r="C1176" i="49"/>
  <c r="C1177" i="49"/>
  <c r="C1178" i="49"/>
  <c r="C1179" i="49"/>
  <c r="C1180" i="49"/>
  <c r="C1181" i="49"/>
  <c r="C1182" i="49"/>
  <c r="C1183" i="49"/>
  <c r="C1184" i="49"/>
  <c r="C1185" i="49"/>
  <c r="C1186" i="49"/>
  <c r="C1187" i="49"/>
  <c r="C1188" i="49"/>
  <c r="C1189" i="49"/>
  <c r="C1190" i="49"/>
  <c r="C1191" i="49"/>
  <c r="C1192" i="49"/>
  <c r="C1193" i="49"/>
  <c r="C1194" i="49"/>
  <c r="C1195" i="49"/>
  <c r="C1196" i="49"/>
  <c r="C1197" i="49"/>
  <c r="C1198" i="49"/>
  <c r="C1199" i="49"/>
  <c r="C1200" i="49"/>
  <c r="C1201" i="49"/>
  <c r="C1202" i="49"/>
  <c r="C1203" i="49"/>
  <c r="C1204" i="49"/>
  <c r="C1205" i="49"/>
  <c r="C1206" i="49"/>
  <c r="C1207" i="49"/>
  <c r="C1208" i="49"/>
  <c r="C1209" i="49"/>
  <c r="C1210" i="49"/>
  <c r="C1211" i="49"/>
  <c r="C1212" i="49"/>
  <c r="C1213" i="49"/>
  <c r="C1214" i="49"/>
  <c r="C1215" i="49"/>
  <c r="C1216" i="49"/>
  <c r="C1217" i="49"/>
  <c r="C1218" i="49"/>
  <c r="C1219" i="49"/>
  <c r="C1220" i="49"/>
  <c r="C1221" i="49"/>
  <c r="C1222" i="49"/>
  <c r="C1223" i="49"/>
  <c r="C1224" i="49"/>
  <c r="C1225" i="49"/>
  <c r="C1226" i="49"/>
  <c r="C1227" i="49"/>
  <c r="C1228" i="49"/>
  <c r="C1229" i="49"/>
  <c r="C1230" i="49"/>
  <c r="C1231" i="49"/>
  <c r="C1232" i="49"/>
  <c r="C1233" i="49"/>
  <c r="C1234" i="49"/>
  <c r="C1235" i="49"/>
  <c r="C1236" i="49"/>
  <c r="C1237" i="49"/>
  <c r="C1238" i="49"/>
  <c r="C1239" i="49"/>
  <c r="C1240" i="49"/>
  <c r="C1241" i="49"/>
  <c r="C1242" i="49"/>
  <c r="C1243" i="49"/>
  <c r="C1244" i="49"/>
  <c r="C1245" i="49"/>
  <c r="C1246" i="49"/>
  <c r="C1247" i="49"/>
  <c r="C1248" i="49"/>
  <c r="C1249" i="49"/>
  <c r="C1250" i="49"/>
  <c r="C1251" i="49"/>
  <c r="C1252" i="49"/>
  <c r="C1253" i="49"/>
  <c r="C1254" i="49"/>
  <c r="C1255" i="49"/>
  <c r="C1256" i="49"/>
  <c r="C1257" i="49"/>
  <c r="C1258" i="49"/>
  <c r="C1259" i="49"/>
  <c r="C1260" i="49"/>
  <c r="C1261" i="49"/>
  <c r="C1262" i="49"/>
  <c r="C1263" i="49"/>
  <c r="C1264" i="49"/>
  <c r="C1265" i="49"/>
  <c r="C1266" i="49"/>
  <c r="C1267" i="49"/>
  <c r="C1268" i="49"/>
  <c r="C1269" i="49"/>
  <c r="C1270" i="49"/>
  <c r="C1271" i="49"/>
  <c r="C1272" i="49"/>
  <c r="C1273" i="49"/>
  <c r="C1274" i="49"/>
  <c r="C1275" i="49"/>
  <c r="C1276" i="49"/>
  <c r="C1277" i="49"/>
  <c r="C1278" i="49"/>
  <c r="C1279" i="49"/>
  <c r="C1280" i="49"/>
  <c r="C1281" i="49"/>
  <c r="C1282" i="49"/>
  <c r="C1283" i="49"/>
  <c r="C1284" i="49"/>
  <c r="C1285" i="49"/>
  <c r="C1286" i="49"/>
  <c r="C1287" i="49"/>
  <c r="C1288" i="49"/>
  <c r="C1289" i="49"/>
  <c r="C1290" i="49"/>
  <c r="C1291" i="49"/>
  <c r="C1292" i="49"/>
  <c r="C1293" i="49"/>
  <c r="C1294" i="49"/>
  <c r="C1295" i="49"/>
  <c r="C1296" i="49"/>
  <c r="C1297" i="49"/>
  <c r="C1298" i="49"/>
  <c r="C1299" i="49"/>
  <c r="C1300" i="49"/>
  <c r="C1301" i="49"/>
  <c r="C1302" i="49"/>
  <c r="C1303" i="49"/>
  <c r="C1304" i="49"/>
  <c r="C1305" i="49"/>
  <c r="C1306" i="49"/>
  <c r="C1307" i="49"/>
  <c r="C1308" i="49"/>
  <c r="C1309" i="49"/>
  <c r="C1310" i="49"/>
  <c r="C1311" i="49"/>
  <c r="C1312" i="49"/>
  <c r="C1313" i="49"/>
  <c r="C1314" i="49"/>
  <c r="C1315" i="49"/>
  <c r="C1316" i="49"/>
  <c r="C1317" i="49"/>
  <c r="C1318" i="49"/>
  <c r="C1319" i="49"/>
  <c r="C1320" i="49"/>
  <c r="C1321" i="49"/>
  <c r="C1322" i="49"/>
  <c r="C1323" i="49"/>
  <c r="C1324" i="49"/>
  <c r="C1325" i="49"/>
  <c r="C1326" i="49"/>
  <c r="C1327" i="49"/>
  <c r="C1328" i="49"/>
  <c r="C1329" i="49"/>
  <c r="C1330" i="49"/>
  <c r="C1331" i="49"/>
  <c r="C1332" i="49"/>
  <c r="C1333" i="49"/>
  <c r="C1334" i="49"/>
  <c r="C1335" i="49"/>
  <c r="C1336" i="49"/>
  <c r="C1337" i="49"/>
  <c r="C1338" i="49"/>
  <c r="C1339" i="49"/>
  <c r="C1340" i="49"/>
  <c r="C1341" i="49"/>
  <c r="C1342" i="49"/>
  <c r="C1343" i="49"/>
  <c r="C1344" i="49"/>
  <c r="C1345" i="49"/>
  <c r="C1346" i="49"/>
  <c r="C1347" i="49"/>
  <c r="C1348" i="49"/>
  <c r="C1349" i="49"/>
  <c r="C1350" i="49"/>
  <c r="C1351" i="49"/>
  <c r="C1352" i="49"/>
  <c r="C1353" i="49"/>
  <c r="C1354" i="49"/>
  <c r="C1355" i="49"/>
  <c r="C1356" i="49"/>
  <c r="C1357" i="49"/>
  <c r="C1358" i="49"/>
  <c r="C1359" i="49"/>
  <c r="C1360" i="49"/>
  <c r="C1361" i="49"/>
  <c r="C1362" i="49"/>
  <c r="C1363" i="49"/>
  <c r="C1364" i="49"/>
  <c r="C1365" i="49"/>
  <c r="C1366" i="49"/>
  <c r="C1367" i="49"/>
  <c r="C1368" i="49"/>
  <c r="C1369" i="49"/>
  <c r="C1370" i="49"/>
  <c r="C1371" i="49"/>
  <c r="C1372" i="49"/>
  <c r="C1373" i="49"/>
  <c r="C1374" i="49"/>
  <c r="C1375" i="49"/>
  <c r="C1376" i="49"/>
  <c r="C1377" i="49"/>
  <c r="C1378" i="49"/>
  <c r="C1379" i="49"/>
  <c r="C1380" i="49"/>
  <c r="C1381" i="49"/>
  <c r="C1382" i="49"/>
  <c r="C1383" i="49"/>
  <c r="C1384" i="49"/>
  <c r="C1385" i="49"/>
  <c r="C1386" i="49"/>
  <c r="C1387" i="49"/>
  <c r="C1388" i="49"/>
  <c r="C1389" i="49"/>
  <c r="C1390" i="49"/>
  <c r="C1391" i="49"/>
  <c r="C1392" i="49"/>
  <c r="C1393" i="49"/>
  <c r="C1394" i="49"/>
  <c r="C1395" i="49"/>
  <c r="C1396" i="49"/>
  <c r="C1397" i="49"/>
  <c r="C1398" i="49"/>
  <c r="C1399" i="49"/>
  <c r="C1400" i="49"/>
  <c r="C1401" i="49"/>
  <c r="C1402" i="49"/>
  <c r="C1403" i="49"/>
  <c r="C1404" i="49"/>
  <c r="C1405" i="49"/>
  <c r="C1406" i="49"/>
  <c r="C1407" i="49"/>
  <c r="C1408" i="49"/>
  <c r="C1409" i="49"/>
  <c r="C1410" i="49"/>
  <c r="C1411" i="49"/>
  <c r="C1412" i="49"/>
  <c r="C1413" i="49"/>
  <c r="C1414" i="49"/>
  <c r="C1415" i="49"/>
  <c r="C1416" i="49"/>
  <c r="C1417" i="49"/>
  <c r="C1418" i="49"/>
  <c r="C1419" i="49"/>
  <c r="C1420" i="49"/>
  <c r="C1421" i="49"/>
  <c r="C1422" i="49"/>
  <c r="C1423" i="49"/>
  <c r="C1424" i="49"/>
  <c r="C1425" i="49"/>
  <c r="C1426" i="49"/>
  <c r="C1427" i="49"/>
  <c r="C1428" i="49"/>
  <c r="C1429" i="49"/>
  <c r="C1430" i="49"/>
  <c r="C1431" i="49"/>
  <c r="C1432" i="49"/>
  <c r="C1433" i="49"/>
  <c r="C1434" i="49"/>
  <c r="C1435" i="49"/>
  <c r="C1436" i="49"/>
  <c r="C1437" i="49"/>
  <c r="C1438" i="49"/>
  <c r="C1439" i="49"/>
  <c r="C1440" i="49"/>
  <c r="C1441" i="49"/>
  <c r="C1442" i="49"/>
  <c r="C1443" i="49"/>
  <c r="C1444" i="49"/>
  <c r="C1445" i="49"/>
  <c r="C1446" i="49"/>
  <c r="C1447" i="49"/>
  <c r="C1448" i="49"/>
  <c r="C1449" i="49"/>
  <c r="C1450" i="49"/>
  <c r="C1451" i="49"/>
  <c r="C1452" i="49"/>
  <c r="C1453" i="49"/>
  <c r="C1454" i="49"/>
  <c r="C1455" i="49"/>
  <c r="C1456" i="49"/>
  <c r="C1457" i="49"/>
  <c r="C1458" i="49"/>
  <c r="C1459" i="49"/>
  <c r="C1460" i="49"/>
  <c r="C1461" i="49"/>
  <c r="C1462" i="49"/>
  <c r="C1463" i="49"/>
  <c r="C1464" i="49"/>
  <c r="C1465" i="49"/>
  <c r="C1466" i="49"/>
  <c r="C1467" i="49"/>
  <c r="C1468" i="49"/>
  <c r="C1469" i="49"/>
  <c r="C1470" i="49"/>
  <c r="C1471" i="49"/>
  <c r="C1472" i="49"/>
  <c r="C1473" i="49"/>
  <c r="C1474" i="49"/>
  <c r="C1475" i="49"/>
  <c r="C1476" i="49"/>
  <c r="C1477" i="49"/>
  <c r="C1478" i="49"/>
  <c r="C1479" i="49"/>
  <c r="C1480" i="49"/>
  <c r="C1481" i="49"/>
  <c r="C1482" i="49"/>
  <c r="C1483" i="49"/>
  <c r="C1484" i="49"/>
  <c r="C1485" i="49"/>
  <c r="C1486" i="49"/>
  <c r="C1487" i="49"/>
  <c r="C1488" i="49"/>
  <c r="C1489" i="49"/>
  <c r="C1490" i="49"/>
  <c r="C1491" i="49"/>
  <c r="C1492" i="49"/>
  <c r="C1493" i="49"/>
  <c r="C1494" i="49"/>
  <c r="C1495" i="49"/>
  <c r="C1496" i="49"/>
  <c r="C1497" i="49"/>
  <c r="C1498" i="49"/>
  <c r="C1499" i="49"/>
  <c r="C1500" i="49"/>
  <c r="C1501" i="49"/>
  <c r="C1502" i="49"/>
  <c r="C1503" i="49"/>
  <c r="C1504" i="49"/>
  <c r="C1505" i="49"/>
  <c r="C1506" i="49"/>
  <c r="C1507" i="49"/>
  <c r="C1508" i="49"/>
  <c r="C1509" i="49"/>
  <c r="C1510" i="49"/>
  <c r="C1511" i="49"/>
  <c r="C1512" i="49"/>
  <c r="C1513" i="49"/>
  <c r="C1514" i="49"/>
  <c r="C1515" i="49"/>
  <c r="C1516" i="49"/>
  <c r="C1517" i="49"/>
  <c r="C1518" i="49"/>
  <c r="C1519" i="49"/>
  <c r="C1520" i="49"/>
  <c r="C1521" i="49"/>
  <c r="C1522" i="49"/>
  <c r="C1523" i="49"/>
  <c r="C1524" i="49"/>
  <c r="C1525" i="49"/>
  <c r="C1526" i="49"/>
  <c r="C1527" i="49"/>
  <c r="C1528" i="49"/>
  <c r="C1529" i="49"/>
  <c r="C1530" i="49"/>
  <c r="C1531" i="49"/>
  <c r="C1532" i="49"/>
  <c r="C1533" i="49"/>
  <c r="C1534" i="49"/>
  <c r="C1535" i="49"/>
  <c r="C1536" i="49"/>
  <c r="C1537" i="49"/>
  <c r="C1538" i="49"/>
  <c r="C1539" i="49"/>
  <c r="C1540" i="49"/>
  <c r="C1541" i="49"/>
  <c r="C1542" i="49"/>
  <c r="C1543" i="49"/>
  <c r="C1544" i="49"/>
  <c r="C1545" i="49"/>
  <c r="C1546" i="49"/>
  <c r="C1547" i="49"/>
  <c r="C1548" i="49"/>
  <c r="C1549" i="49"/>
  <c r="C1550" i="49"/>
  <c r="C1551" i="49"/>
  <c r="C1552" i="49"/>
  <c r="C1553" i="49"/>
  <c r="C1554" i="49"/>
  <c r="C1555" i="49"/>
  <c r="C1556" i="49"/>
  <c r="C1557" i="49"/>
  <c r="C1558" i="49"/>
  <c r="C1559" i="49"/>
  <c r="C1560" i="49"/>
  <c r="C1561" i="49"/>
  <c r="C1562" i="49"/>
  <c r="C1563" i="49"/>
  <c r="C1564" i="49"/>
  <c r="C1565" i="49"/>
  <c r="C1566" i="49"/>
  <c r="C1567" i="49"/>
  <c r="C1568" i="49"/>
  <c r="C1569" i="49"/>
  <c r="C1570" i="49"/>
  <c r="C1571" i="49"/>
  <c r="C1572" i="49"/>
  <c r="C1573" i="49"/>
  <c r="C1574" i="49"/>
  <c r="C1575" i="49"/>
  <c r="C1576" i="49"/>
  <c r="C1577" i="49"/>
  <c r="C1578" i="49"/>
  <c r="C1579" i="49"/>
  <c r="C1580" i="49"/>
  <c r="C1581" i="49"/>
  <c r="C1582" i="49"/>
  <c r="C1583" i="49"/>
  <c r="C1584" i="49"/>
  <c r="C1585" i="49"/>
  <c r="C1586" i="49"/>
  <c r="C1587" i="49"/>
  <c r="C1588" i="49"/>
  <c r="C1589" i="49"/>
  <c r="C1590" i="49"/>
  <c r="C1591" i="49"/>
  <c r="C1592" i="49"/>
  <c r="C1593" i="49"/>
  <c r="C1594" i="49"/>
  <c r="C1595" i="49"/>
  <c r="C1596" i="49"/>
  <c r="C1597" i="49"/>
  <c r="C1598" i="49"/>
  <c r="C1599" i="49"/>
  <c r="C1600" i="49"/>
  <c r="C1601" i="49"/>
  <c r="C1602" i="49"/>
  <c r="C1603" i="49"/>
  <c r="C1604" i="49"/>
  <c r="C1605" i="49"/>
  <c r="C1606" i="49"/>
  <c r="C1607" i="49"/>
  <c r="C1608" i="49"/>
  <c r="C1609" i="49"/>
  <c r="C1610" i="49"/>
  <c r="C1611" i="49"/>
  <c r="C1612" i="49"/>
  <c r="C1613" i="49"/>
  <c r="C1614" i="49"/>
  <c r="C1615" i="49"/>
  <c r="C1616" i="49"/>
  <c r="C1617" i="49"/>
  <c r="C1618" i="49"/>
  <c r="C1619" i="49"/>
  <c r="C1620" i="49"/>
  <c r="C1621" i="49"/>
  <c r="C1622" i="49"/>
  <c r="C1623" i="49"/>
  <c r="C1624" i="49"/>
  <c r="C1625" i="49"/>
  <c r="C1626" i="49"/>
  <c r="C1627" i="49"/>
  <c r="C1628" i="49"/>
  <c r="C1629" i="49"/>
  <c r="C1630" i="49"/>
  <c r="C1631" i="49"/>
  <c r="C1632" i="49"/>
  <c r="C1633" i="49"/>
  <c r="C1634" i="49"/>
  <c r="C1635" i="49"/>
  <c r="C1636" i="49"/>
  <c r="C1637" i="49"/>
  <c r="C1638" i="49"/>
  <c r="C1639" i="49"/>
  <c r="C1640" i="49"/>
  <c r="C1641" i="49"/>
  <c r="C1642" i="49"/>
  <c r="C1643" i="49"/>
  <c r="C1644" i="49"/>
  <c r="C1645" i="49"/>
  <c r="C1646" i="49"/>
  <c r="C1647" i="49"/>
  <c r="C1648" i="49"/>
  <c r="C1649" i="49"/>
  <c r="C1650" i="49"/>
  <c r="C1651" i="49"/>
  <c r="C1652" i="49"/>
  <c r="C1653" i="49"/>
  <c r="C1654" i="49"/>
  <c r="C1655" i="49"/>
  <c r="C1656" i="49"/>
  <c r="C1657" i="49"/>
  <c r="C1658" i="49"/>
  <c r="C1659" i="49"/>
  <c r="C1660" i="49"/>
  <c r="C1661" i="49"/>
  <c r="C1662" i="49"/>
  <c r="C1663" i="49"/>
  <c r="C1664" i="49"/>
  <c r="C1665" i="49"/>
  <c r="C1666" i="49"/>
  <c r="C1667" i="49"/>
  <c r="C1668" i="49"/>
  <c r="C1669" i="49"/>
  <c r="C1670" i="49"/>
  <c r="C1671" i="49"/>
  <c r="C1672" i="49"/>
  <c r="C1673" i="49"/>
  <c r="C1674" i="49"/>
  <c r="C1675" i="49"/>
  <c r="C1676" i="49"/>
  <c r="C1677" i="49"/>
  <c r="C1678" i="49"/>
  <c r="C1679" i="49"/>
  <c r="C1680" i="49"/>
  <c r="C1681" i="49"/>
  <c r="C1682" i="49"/>
  <c r="C1683" i="49"/>
  <c r="C1684" i="49"/>
  <c r="C1685" i="49"/>
  <c r="C1686" i="49"/>
  <c r="C1687" i="49"/>
  <c r="C1688" i="49"/>
  <c r="C1689" i="49"/>
  <c r="C1690" i="49"/>
  <c r="C1691" i="49"/>
  <c r="C1692" i="49"/>
  <c r="C1693" i="49"/>
  <c r="C1694" i="49"/>
  <c r="C1695" i="49"/>
  <c r="C1696" i="49"/>
  <c r="C1697" i="49"/>
  <c r="C1698" i="49"/>
  <c r="C1699" i="49"/>
  <c r="C1700" i="49"/>
  <c r="C1701" i="49"/>
  <c r="C1702" i="49"/>
  <c r="C1703" i="49"/>
  <c r="C1704" i="49"/>
  <c r="C1705" i="49"/>
  <c r="C1706" i="49"/>
  <c r="C1707" i="49"/>
  <c r="C1708" i="49"/>
  <c r="C1709" i="49"/>
  <c r="C1710" i="49"/>
  <c r="C1711" i="49"/>
  <c r="C1712" i="49"/>
  <c r="C1713" i="49"/>
  <c r="C1714" i="49"/>
  <c r="C1715" i="49"/>
  <c r="C1716" i="49"/>
  <c r="C1717" i="49"/>
  <c r="C1718" i="49"/>
  <c r="C1719" i="49"/>
  <c r="C1720" i="49"/>
  <c r="C1721" i="49"/>
  <c r="C1722" i="49"/>
  <c r="C1723" i="49"/>
  <c r="C1724" i="49"/>
  <c r="C1725" i="49"/>
  <c r="C1726" i="49"/>
  <c r="C1727" i="49"/>
  <c r="C1728" i="49"/>
  <c r="C1729" i="49"/>
  <c r="C1730" i="49"/>
  <c r="C1731" i="49"/>
  <c r="C1732" i="49"/>
  <c r="C1733" i="49"/>
  <c r="C1734" i="49"/>
  <c r="C1735" i="49"/>
  <c r="C1736" i="49"/>
  <c r="C1737" i="49"/>
  <c r="C1738" i="49"/>
  <c r="C1739" i="49"/>
  <c r="C1740" i="49"/>
  <c r="C1741" i="49"/>
  <c r="C1742" i="49"/>
  <c r="C1743" i="49"/>
  <c r="C1744" i="49"/>
  <c r="C1745" i="49"/>
  <c r="C1746" i="49"/>
  <c r="C1747" i="49"/>
  <c r="C1748" i="49"/>
  <c r="C1749" i="49"/>
  <c r="C1750" i="49"/>
  <c r="C1751" i="49"/>
  <c r="C1752" i="49"/>
  <c r="C1753" i="49"/>
  <c r="C1754" i="49"/>
  <c r="C1755" i="49"/>
  <c r="C1756" i="49"/>
  <c r="C1757" i="49"/>
  <c r="C1758" i="49"/>
  <c r="C1759" i="49"/>
  <c r="C1760" i="49"/>
  <c r="C1761" i="49"/>
  <c r="C1762" i="49"/>
  <c r="C1763" i="49"/>
  <c r="C1764" i="49"/>
  <c r="C1765" i="49"/>
  <c r="C1766" i="49"/>
  <c r="C1767" i="49"/>
  <c r="C1768" i="49"/>
  <c r="C1769" i="49"/>
  <c r="C1770" i="49"/>
  <c r="C1771" i="49"/>
  <c r="C1772" i="49"/>
  <c r="C1773" i="49"/>
  <c r="C1774" i="49"/>
  <c r="C1775" i="49"/>
  <c r="C1776" i="49"/>
  <c r="C1777" i="49"/>
  <c r="C1778" i="49"/>
  <c r="C1779" i="49"/>
  <c r="C1780" i="49"/>
  <c r="C1781" i="49"/>
  <c r="C1782" i="49"/>
  <c r="C1783" i="49"/>
  <c r="C1784" i="49"/>
  <c r="C1785" i="49"/>
  <c r="C1786" i="49"/>
  <c r="C1787" i="49"/>
  <c r="C1788" i="49"/>
  <c r="C1789" i="49"/>
  <c r="C1790" i="49"/>
  <c r="C1791" i="49"/>
  <c r="C1792" i="49"/>
  <c r="C1793" i="49"/>
  <c r="C1794" i="49"/>
  <c r="C1795" i="49"/>
  <c r="C1796" i="49"/>
  <c r="C1797" i="49"/>
  <c r="C1798" i="49"/>
  <c r="C1799" i="49"/>
  <c r="C1800" i="49"/>
  <c r="C1801" i="49"/>
  <c r="C1802" i="49"/>
  <c r="C1803" i="49"/>
  <c r="C1804" i="49"/>
  <c r="C1805" i="49"/>
  <c r="C1806" i="49"/>
  <c r="C1807" i="49"/>
  <c r="C1808" i="49"/>
  <c r="C1809" i="49"/>
  <c r="C1810" i="49"/>
  <c r="C1811" i="49"/>
  <c r="C1812" i="49"/>
  <c r="C1813" i="49"/>
  <c r="C1814" i="49"/>
  <c r="C1815" i="49"/>
  <c r="C1816" i="49"/>
  <c r="C1817" i="49"/>
  <c r="C1818" i="49"/>
  <c r="C1819" i="49"/>
  <c r="C1820" i="49"/>
  <c r="C1821" i="49"/>
  <c r="C1822" i="49"/>
  <c r="C1823" i="49"/>
  <c r="C1824" i="49"/>
  <c r="C1825" i="49"/>
  <c r="C1826" i="49"/>
  <c r="C1827" i="49"/>
  <c r="C1828" i="49"/>
  <c r="C1829" i="49"/>
  <c r="C1830" i="49"/>
  <c r="C1831" i="49"/>
  <c r="C1832" i="49"/>
  <c r="C1833" i="49"/>
  <c r="C1834" i="49"/>
  <c r="C1835" i="49"/>
  <c r="C1836" i="49"/>
  <c r="C1837" i="49"/>
  <c r="C1838" i="49"/>
  <c r="C1839" i="49"/>
  <c r="C1840" i="49"/>
  <c r="C1841" i="49"/>
  <c r="C1842" i="49"/>
  <c r="C1843" i="49"/>
  <c r="C1844" i="49"/>
  <c r="C1845" i="49"/>
  <c r="C1846" i="49"/>
  <c r="C1847" i="49"/>
  <c r="C1848" i="49"/>
  <c r="C1849" i="49"/>
  <c r="C1850" i="49"/>
  <c r="C1851" i="49"/>
  <c r="C1852" i="49"/>
  <c r="C1853" i="49"/>
  <c r="C1854" i="49"/>
  <c r="C1855" i="49"/>
  <c r="C1856" i="49"/>
  <c r="C1857" i="49"/>
  <c r="C1858" i="49"/>
  <c r="C1859" i="49"/>
  <c r="C1860" i="49"/>
  <c r="C1861" i="49"/>
  <c r="C1862" i="49"/>
  <c r="C1863" i="49"/>
  <c r="C1864" i="49"/>
  <c r="C1865" i="49"/>
  <c r="C1866" i="49"/>
  <c r="C1867" i="49"/>
  <c r="C1868" i="49"/>
  <c r="C1869" i="49"/>
  <c r="C1870" i="49"/>
  <c r="C1871" i="49"/>
  <c r="C1872" i="49"/>
  <c r="C1873" i="49"/>
  <c r="C1874" i="49"/>
  <c r="C1875" i="49"/>
  <c r="C1876" i="49"/>
  <c r="C1877" i="49"/>
  <c r="C1878" i="49"/>
  <c r="C1879" i="49"/>
  <c r="C1880" i="49"/>
  <c r="C1881" i="49"/>
  <c r="C1882" i="49"/>
  <c r="C1883" i="49"/>
  <c r="C1884" i="49"/>
  <c r="C1885" i="49"/>
  <c r="C1886" i="49"/>
  <c r="C1887" i="49"/>
  <c r="C1888" i="49"/>
  <c r="C1889" i="49"/>
  <c r="C1890" i="49"/>
  <c r="C1891" i="49"/>
  <c r="C1892" i="49"/>
  <c r="C1893" i="49"/>
  <c r="C1894" i="49"/>
  <c r="C1895" i="49"/>
  <c r="C1896" i="49"/>
  <c r="C1897" i="49"/>
  <c r="C1898" i="49"/>
  <c r="C1899" i="49"/>
  <c r="C1900" i="49"/>
  <c r="C1901" i="49"/>
  <c r="C1902" i="49"/>
  <c r="C1903" i="49"/>
  <c r="C1904" i="49"/>
  <c r="C1905" i="49"/>
  <c r="C1906" i="49"/>
  <c r="C1907" i="49"/>
  <c r="C1908" i="49"/>
  <c r="C1909" i="49"/>
  <c r="C1910" i="49"/>
  <c r="C1911" i="49"/>
  <c r="C1912" i="49"/>
  <c r="C1913" i="49"/>
  <c r="C1914" i="49"/>
  <c r="C1915" i="49"/>
  <c r="C1916" i="49"/>
  <c r="C1917" i="49"/>
  <c r="C1918" i="49"/>
  <c r="C1919" i="49"/>
  <c r="C1920" i="49"/>
  <c r="C1921" i="49"/>
  <c r="C1922" i="49"/>
  <c r="C1923" i="49"/>
  <c r="C1924" i="49"/>
  <c r="C1925" i="49"/>
  <c r="C1926" i="49"/>
  <c r="C1927" i="49"/>
  <c r="C1928" i="49"/>
  <c r="C1929" i="49"/>
  <c r="C1930" i="49"/>
  <c r="C1931" i="49"/>
  <c r="C1932" i="49"/>
  <c r="C1933" i="49"/>
  <c r="C1934" i="49"/>
  <c r="C1935" i="49"/>
  <c r="C1936" i="49"/>
  <c r="C1937" i="49"/>
  <c r="C1938" i="49"/>
  <c r="C1939" i="49"/>
  <c r="C1940" i="49"/>
  <c r="C1941" i="49"/>
  <c r="C1942" i="49"/>
  <c r="C1943" i="49"/>
  <c r="C1944" i="49"/>
  <c r="C1945" i="49"/>
  <c r="C1946" i="49"/>
  <c r="C1947" i="49"/>
  <c r="C1948" i="49"/>
  <c r="C1949" i="49"/>
  <c r="C1950" i="49"/>
  <c r="C1951" i="49"/>
  <c r="C1952" i="49"/>
  <c r="C1953" i="49"/>
  <c r="C1954" i="49"/>
  <c r="C1955" i="49"/>
  <c r="C1956" i="49"/>
  <c r="C1957" i="49"/>
  <c r="C1958" i="49"/>
  <c r="C1959" i="49"/>
  <c r="C1960" i="49"/>
  <c r="C1961" i="49"/>
  <c r="C1962" i="49"/>
  <c r="C1963" i="49"/>
  <c r="C1964" i="49"/>
  <c r="C1965" i="49"/>
  <c r="C1966" i="49"/>
  <c r="C1967" i="49"/>
  <c r="C1968" i="49"/>
  <c r="C1969" i="49"/>
  <c r="C1970" i="49"/>
  <c r="C1971" i="49"/>
  <c r="C1972" i="49"/>
  <c r="C1973" i="49"/>
  <c r="C1974" i="49"/>
  <c r="C1975" i="49"/>
  <c r="C1976" i="49"/>
  <c r="C1977" i="49"/>
  <c r="C1978" i="49"/>
  <c r="C1979" i="49"/>
  <c r="C1980" i="49"/>
  <c r="C1981" i="49"/>
  <c r="C1982" i="49"/>
  <c r="C1983" i="49"/>
  <c r="C1984" i="49"/>
  <c r="C1985" i="49"/>
  <c r="C1986" i="49"/>
  <c r="C1987" i="49"/>
  <c r="C1988" i="49"/>
  <c r="C1989" i="49"/>
  <c r="C1990" i="49"/>
  <c r="C1991" i="49"/>
  <c r="C1992" i="49"/>
  <c r="C1993" i="49"/>
  <c r="C1994" i="49"/>
  <c r="C1995" i="49"/>
  <c r="C1996" i="49"/>
  <c r="C1997" i="49"/>
  <c r="C1998" i="49"/>
  <c r="C1999" i="49"/>
  <c r="C2000" i="49"/>
  <c r="C2001" i="49"/>
  <c r="C2002" i="49"/>
  <c r="C2003" i="49"/>
  <c r="C2004" i="49"/>
  <c r="C2005" i="49"/>
  <c r="C2006" i="49"/>
  <c r="C2007" i="49"/>
  <c r="C2008" i="49"/>
  <c r="C2009" i="49"/>
  <c r="C2010" i="49"/>
  <c r="C2011" i="49"/>
  <c r="C2012" i="49"/>
  <c r="C2013" i="49"/>
  <c r="C2014" i="49"/>
  <c r="C2015" i="49"/>
  <c r="C2016" i="49"/>
  <c r="C2017" i="49"/>
  <c r="C2018" i="49"/>
  <c r="C2019" i="49"/>
  <c r="C2020" i="49"/>
  <c r="C2021" i="49"/>
  <c r="C2022" i="49"/>
  <c r="C2023" i="49"/>
  <c r="C2024" i="49"/>
  <c r="C2025" i="49"/>
  <c r="C2026" i="49"/>
  <c r="C2027" i="49"/>
  <c r="C2028" i="49"/>
  <c r="C2029" i="49"/>
  <c r="C2030" i="49"/>
  <c r="C2031" i="49"/>
  <c r="C2032" i="49"/>
  <c r="C2033" i="49"/>
  <c r="C2034" i="49"/>
  <c r="C2035" i="49"/>
  <c r="C2036" i="49"/>
  <c r="C2037" i="49"/>
  <c r="C2038" i="49"/>
  <c r="C2039" i="49"/>
  <c r="C2040" i="49"/>
  <c r="C2041" i="49"/>
  <c r="C2042" i="49"/>
  <c r="C2043" i="49"/>
  <c r="C2044" i="49"/>
  <c r="C2045" i="49"/>
  <c r="C2046" i="49"/>
  <c r="C2047" i="49"/>
  <c r="C2048" i="49"/>
  <c r="C2049" i="49"/>
  <c r="C2050" i="49"/>
  <c r="C2051" i="49"/>
  <c r="C2052" i="49"/>
  <c r="C2053" i="49"/>
  <c r="C2054" i="49"/>
  <c r="C2055" i="49"/>
  <c r="C2056" i="49"/>
  <c r="C2057" i="49"/>
  <c r="C2058" i="49"/>
  <c r="C2059" i="49"/>
  <c r="C2060" i="49"/>
  <c r="C2061" i="49"/>
  <c r="C2062" i="49"/>
  <c r="C2063" i="49"/>
  <c r="C2064" i="49"/>
  <c r="C2065" i="49"/>
  <c r="C2066" i="49"/>
  <c r="C2067" i="49"/>
  <c r="C2068" i="49"/>
  <c r="C2069" i="49"/>
  <c r="C2070" i="49"/>
  <c r="C2071" i="49"/>
  <c r="C2072" i="49"/>
  <c r="C2073" i="49"/>
  <c r="C2074" i="49"/>
  <c r="C2075" i="49"/>
  <c r="C2076" i="49"/>
  <c r="C2077" i="49"/>
  <c r="C2078" i="49"/>
  <c r="C2079" i="49"/>
  <c r="C2080" i="49"/>
  <c r="C2081" i="49"/>
  <c r="C2082" i="49"/>
  <c r="C2083" i="49"/>
  <c r="C2084" i="49"/>
  <c r="C2085" i="49"/>
  <c r="C2086" i="49"/>
  <c r="C2087" i="49"/>
  <c r="C2088" i="49"/>
  <c r="C2089" i="49"/>
  <c r="C2090" i="49"/>
  <c r="C2091" i="49"/>
  <c r="C2092" i="49"/>
  <c r="C2093" i="49"/>
  <c r="C2094" i="49"/>
  <c r="C2095" i="49"/>
  <c r="C2096" i="49"/>
  <c r="C2097" i="49"/>
  <c r="C2098" i="49"/>
  <c r="C2099" i="49"/>
  <c r="C2100" i="49"/>
  <c r="C2101" i="49"/>
  <c r="C2102" i="49"/>
  <c r="C2103" i="49"/>
  <c r="C2104" i="49"/>
  <c r="C2105" i="49"/>
  <c r="C2106" i="49"/>
  <c r="C2107" i="49"/>
  <c r="C2108" i="49"/>
  <c r="C2109" i="49"/>
  <c r="C2110" i="49"/>
  <c r="C2111" i="49"/>
  <c r="C2112" i="49"/>
  <c r="C2113" i="49"/>
  <c r="C2114" i="49"/>
  <c r="C2115" i="49"/>
  <c r="C2116" i="49"/>
  <c r="C2117" i="49"/>
  <c r="C2118" i="49"/>
  <c r="C2119" i="49"/>
  <c r="C2120" i="49"/>
  <c r="C2121" i="49"/>
  <c r="C2122" i="49"/>
  <c r="C2123" i="49"/>
  <c r="C2124" i="49"/>
  <c r="C2125" i="49"/>
  <c r="C2126" i="49"/>
  <c r="C2127" i="49"/>
  <c r="C2128" i="49"/>
  <c r="C2129" i="49"/>
  <c r="C2130" i="49"/>
  <c r="C2131" i="49"/>
  <c r="C2132" i="49"/>
  <c r="C2133" i="49"/>
  <c r="C2134" i="49"/>
  <c r="C2135" i="49"/>
  <c r="C2136" i="49"/>
  <c r="C2137" i="49"/>
  <c r="C2138" i="49"/>
  <c r="C2139" i="49"/>
  <c r="C2140" i="49"/>
  <c r="C2141" i="49"/>
  <c r="C2142" i="49"/>
  <c r="C2143" i="49"/>
  <c r="C2144" i="49"/>
  <c r="C2145" i="49"/>
  <c r="C2146" i="49"/>
  <c r="C2147" i="49"/>
  <c r="C2148" i="49"/>
  <c r="C2149" i="49"/>
  <c r="C2150" i="49"/>
  <c r="C2151" i="49"/>
  <c r="C2152" i="49"/>
  <c r="C2153" i="49"/>
  <c r="C2154" i="49"/>
  <c r="C2155" i="49"/>
  <c r="C2156" i="49"/>
  <c r="C2157" i="49"/>
  <c r="C2158" i="49"/>
  <c r="C2159" i="49"/>
  <c r="C2160" i="49"/>
  <c r="C2161" i="49"/>
  <c r="C2162" i="49"/>
  <c r="C2163" i="49"/>
  <c r="C2164" i="49"/>
  <c r="C2165" i="49"/>
  <c r="C2166" i="49"/>
  <c r="C2167" i="49"/>
  <c r="C2168" i="49"/>
  <c r="C2169" i="49"/>
  <c r="C2170" i="49"/>
  <c r="C2171" i="49"/>
  <c r="C2172" i="49"/>
  <c r="C2173" i="49"/>
  <c r="C2174" i="49"/>
  <c r="C2175" i="49"/>
  <c r="C2176" i="49"/>
  <c r="C2177" i="49"/>
  <c r="C2178" i="49"/>
  <c r="C2179" i="49"/>
  <c r="C2180" i="49"/>
  <c r="C2181" i="49"/>
  <c r="C2182" i="49"/>
  <c r="C2183" i="49"/>
  <c r="C2184" i="49"/>
  <c r="C2185" i="49"/>
  <c r="C2186" i="49"/>
  <c r="C2187" i="49"/>
  <c r="C2188" i="49"/>
  <c r="C2189" i="49"/>
  <c r="C2190" i="49"/>
  <c r="C2191" i="49"/>
  <c r="C2192" i="49"/>
  <c r="C2193" i="49"/>
  <c r="C2194" i="49"/>
  <c r="C2195" i="49"/>
  <c r="C2196" i="49"/>
  <c r="C2197" i="49"/>
  <c r="C2198" i="49"/>
  <c r="C2199" i="49"/>
  <c r="C2200" i="49"/>
  <c r="C2201" i="49"/>
  <c r="C2202" i="49"/>
  <c r="C2203" i="49"/>
  <c r="C2204" i="49"/>
  <c r="C2205" i="49"/>
  <c r="C2206" i="49"/>
  <c r="C2207" i="49"/>
  <c r="C2208" i="49"/>
  <c r="C2209" i="49"/>
  <c r="C2210" i="49"/>
  <c r="C2211" i="49"/>
  <c r="C2212" i="49"/>
  <c r="C2213" i="49"/>
  <c r="C2214" i="49"/>
  <c r="C2215" i="49"/>
  <c r="C2216" i="49"/>
  <c r="C2217" i="49"/>
  <c r="C2218" i="49"/>
  <c r="C2219" i="49"/>
  <c r="C2220" i="49"/>
  <c r="C2221" i="49"/>
  <c r="C2222" i="49"/>
  <c r="C2223" i="49"/>
  <c r="C2224" i="49"/>
  <c r="C2225" i="49"/>
  <c r="C2226" i="49"/>
  <c r="C2227" i="49"/>
  <c r="C2228" i="49"/>
  <c r="C2229" i="49"/>
  <c r="C2230" i="49"/>
  <c r="C2231" i="49"/>
  <c r="C2232" i="49"/>
  <c r="C2233" i="49"/>
  <c r="C2234" i="49"/>
  <c r="C2235" i="49"/>
  <c r="C2236" i="49"/>
  <c r="C2237" i="49"/>
  <c r="C2238" i="49"/>
  <c r="C2239" i="49"/>
  <c r="C2240" i="49"/>
  <c r="C2241" i="49"/>
  <c r="C2242" i="49"/>
  <c r="C2243" i="49"/>
  <c r="C2244" i="49"/>
  <c r="C2245" i="49"/>
  <c r="C2246" i="49"/>
  <c r="C2247" i="49"/>
  <c r="C2248" i="49"/>
  <c r="C2249" i="49"/>
  <c r="C2250" i="49"/>
  <c r="C2251" i="49"/>
  <c r="C2252" i="49"/>
  <c r="C2253" i="49"/>
  <c r="C2254" i="49"/>
  <c r="C2255" i="49"/>
  <c r="C2256" i="49"/>
  <c r="C2257" i="49"/>
  <c r="C2258" i="49"/>
  <c r="C2259" i="49"/>
  <c r="C2260" i="49"/>
  <c r="C2261" i="49"/>
  <c r="C2262" i="49"/>
  <c r="C2263" i="49"/>
  <c r="C2264" i="49"/>
  <c r="C2265" i="49"/>
  <c r="C2266" i="49"/>
  <c r="C2267" i="49"/>
  <c r="C2268" i="49"/>
  <c r="C2269" i="49"/>
  <c r="C2270" i="49"/>
  <c r="C2271" i="49"/>
  <c r="C2272" i="49"/>
  <c r="C2273" i="49"/>
  <c r="C2274" i="49"/>
  <c r="C2275" i="49"/>
  <c r="C2276" i="49"/>
  <c r="C2277" i="49"/>
  <c r="C2278" i="49"/>
  <c r="C2279" i="49"/>
  <c r="C2280" i="49"/>
  <c r="C2281" i="49"/>
  <c r="C2282" i="49"/>
  <c r="C2283" i="49"/>
  <c r="C2284" i="49"/>
  <c r="C2285" i="49"/>
  <c r="C2286" i="49"/>
  <c r="C2287" i="49"/>
  <c r="C2288" i="49"/>
  <c r="C2289" i="49"/>
  <c r="C2290" i="49"/>
  <c r="C2291" i="49"/>
  <c r="C2292" i="49"/>
  <c r="C2293" i="49"/>
  <c r="C2294" i="49"/>
  <c r="C2295" i="49"/>
  <c r="C2296" i="49"/>
  <c r="C2297" i="49"/>
  <c r="C2298" i="49"/>
  <c r="C2299" i="49"/>
  <c r="C2300" i="49"/>
  <c r="C2301" i="49"/>
  <c r="C2302" i="49"/>
  <c r="C2303" i="49"/>
  <c r="C2304" i="49"/>
  <c r="C2305" i="49"/>
  <c r="C2306" i="49"/>
  <c r="C2307" i="49"/>
  <c r="C2308" i="49"/>
  <c r="C2309" i="49"/>
  <c r="C2310" i="49"/>
  <c r="C2311" i="49"/>
  <c r="C2312" i="49"/>
  <c r="C2313" i="49"/>
  <c r="C2314" i="49"/>
  <c r="C2315" i="49"/>
  <c r="C2316" i="49"/>
  <c r="C2317" i="49"/>
  <c r="C2318" i="49"/>
  <c r="C2319" i="49"/>
  <c r="C2320" i="49"/>
  <c r="C2321" i="49"/>
  <c r="C2322" i="49"/>
  <c r="C2323" i="49"/>
  <c r="C2324" i="49"/>
  <c r="C2325" i="49"/>
  <c r="C2326" i="49"/>
  <c r="C2327" i="49"/>
  <c r="C2328" i="49"/>
  <c r="C2329" i="49"/>
  <c r="C2330" i="49"/>
  <c r="C2331" i="49"/>
  <c r="C2332" i="49"/>
  <c r="C2333" i="49"/>
  <c r="C2334" i="49"/>
  <c r="C2335" i="49"/>
  <c r="C2336" i="49"/>
  <c r="C2337" i="49"/>
  <c r="C2338" i="49"/>
  <c r="C2339" i="49"/>
  <c r="C2340" i="49"/>
  <c r="C2341" i="49"/>
  <c r="C2342" i="49"/>
  <c r="C2343" i="49"/>
  <c r="C2344" i="49"/>
  <c r="C2345" i="49"/>
  <c r="C2346" i="49"/>
  <c r="C2347" i="49"/>
  <c r="C2348" i="49"/>
  <c r="C2349" i="49"/>
  <c r="C2350" i="49"/>
  <c r="C2351" i="49"/>
  <c r="C2352" i="49"/>
  <c r="C2353" i="49"/>
  <c r="C2354" i="49"/>
  <c r="C2355" i="49"/>
  <c r="C2356" i="49"/>
  <c r="C2357" i="49"/>
  <c r="C2358" i="49"/>
  <c r="C2359" i="49"/>
  <c r="C2360" i="49"/>
  <c r="C2361" i="49"/>
  <c r="C2362" i="49"/>
  <c r="C2363" i="49"/>
  <c r="C2364" i="49"/>
  <c r="C2365" i="49"/>
  <c r="C2366" i="49"/>
  <c r="C2367" i="49"/>
  <c r="C2368" i="49"/>
  <c r="C2" i="49"/>
  <c r="K3" i="44"/>
  <c r="K4" i="44" s="1"/>
  <c r="K5" i="44" s="1"/>
  <c r="K6" i="44" s="1"/>
  <c r="K7" i="44" s="1"/>
  <c r="K8" i="44" s="1"/>
  <c r="K9" i="44" s="1"/>
  <c r="K10" i="44" s="1"/>
  <c r="K11" i="44" s="1"/>
  <c r="K12" i="44" s="1"/>
  <c r="K13" i="44" s="1"/>
  <c r="K14" i="44" s="1"/>
  <c r="K15" i="44" s="1"/>
  <c r="K16" i="44" s="1"/>
  <c r="K17" i="44" s="1"/>
  <c r="K18" i="44" s="1"/>
  <c r="K19" i="44" s="1"/>
  <c r="K20" i="44" s="1"/>
  <c r="K21" i="44" s="1"/>
  <c r="K22" i="44" s="1"/>
  <c r="K23" i="44" s="1"/>
  <c r="K24" i="44" s="1"/>
  <c r="K25" i="44" s="1"/>
  <c r="K26" i="44" s="1"/>
  <c r="K27" i="44" s="1"/>
  <c r="K28" i="44" s="1"/>
  <c r="K29" i="44" s="1"/>
  <c r="K30" i="44" s="1"/>
  <c r="K31" i="44" s="1"/>
  <c r="K32" i="44" s="1"/>
  <c r="K33" i="44" s="1"/>
  <c r="K34" i="44" s="1"/>
  <c r="K35" i="44" s="1"/>
  <c r="K36" i="44" s="1"/>
  <c r="K37" i="44" s="1"/>
  <c r="K38" i="44" s="1"/>
  <c r="K39" i="44" s="1"/>
  <c r="K40" i="44" s="1"/>
  <c r="K41" i="44" s="1"/>
  <c r="K42" i="44" s="1"/>
  <c r="K43" i="44" s="1"/>
  <c r="K44" i="44" s="1"/>
  <c r="K45" i="44" s="1"/>
  <c r="K46" i="44" s="1"/>
  <c r="K47" i="44" s="1"/>
  <c r="K48" i="44" s="1"/>
  <c r="K49" i="44" s="1"/>
  <c r="K50" i="44" s="1"/>
  <c r="K51" i="44" s="1"/>
  <c r="K52" i="44" s="1"/>
  <c r="K53" i="44" s="1"/>
  <c r="K54" i="44" s="1"/>
  <c r="K55" i="44" s="1"/>
  <c r="K56" i="44" s="1"/>
  <c r="K57" i="44" s="1"/>
  <c r="K58" i="44" s="1"/>
  <c r="K59" i="44" s="1"/>
  <c r="K60" i="44" s="1"/>
  <c r="K61" i="44" s="1"/>
  <c r="K62" i="44" s="1"/>
  <c r="K63" i="44" s="1"/>
  <c r="K64" i="44" s="1"/>
  <c r="K65" i="44" s="1"/>
  <c r="K66" i="44" s="1"/>
  <c r="K67" i="44" s="1"/>
  <c r="K68" i="44" s="1"/>
  <c r="K69" i="44" s="1"/>
  <c r="K70" i="44" s="1"/>
  <c r="K71" i="44" s="1"/>
  <c r="K72" i="44" s="1"/>
  <c r="K73" i="44" s="1"/>
  <c r="K74" i="44" s="1"/>
  <c r="K75" i="44" s="1"/>
  <c r="K76" i="44" s="1"/>
  <c r="K77" i="44" s="1"/>
  <c r="K78" i="44" s="1"/>
  <c r="K79" i="44" s="1"/>
  <c r="K80" i="44" s="1"/>
  <c r="K81" i="44" s="1"/>
  <c r="K82" i="44" s="1"/>
  <c r="K83" i="44" s="1"/>
  <c r="K84" i="44" s="1"/>
  <c r="K85" i="44" s="1"/>
  <c r="K86" i="44" s="1"/>
  <c r="K87" i="44" s="1"/>
  <c r="K88" i="44" s="1"/>
  <c r="K89" i="44" s="1"/>
  <c r="K90" i="44" s="1"/>
  <c r="K91" i="44" s="1"/>
  <c r="K92" i="44" s="1"/>
  <c r="K93" i="44" s="1"/>
  <c r="K94" i="44" s="1"/>
  <c r="K95" i="44" s="1"/>
  <c r="K96" i="44" s="1"/>
  <c r="K97" i="44" s="1"/>
  <c r="K98" i="44" s="1"/>
  <c r="K99" i="44" s="1"/>
  <c r="K100" i="44" s="1"/>
  <c r="K101" i="44" s="1"/>
  <c r="K102" i="44" s="1"/>
  <c r="K103" i="44" s="1"/>
  <c r="K104" i="44" s="1"/>
  <c r="K105" i="44" s="1"/>
  <c r="K106" i="44" s="1"/>
  <c r="K107" i="44" s="1"/>
  <c r="K108" i="44" s="1"/>
  <c r="K109" i="44" s="1"/>
  <c r="K110" i="44" s="1"/>
  <c r="K111" i="44" s="1"/>
  <c r="K112" i="44" s="1"/>
  <c r="K113" i="44" s="1"/>
  <c r="K114" i="44" s="1"/>
  <c r="K115" i="44" s="1"/>
  <c r="K116" i="44" s="1"/>
  <c r="K117" i="44" s="1"/>
  <c r="K118" i="44" s="1"/>
  <c r="K119" i="44" s="1"/>
  <c r="K120" i="44" s="1"/>
  <c r="K121" i="44" s="1"/>
  <c r="K122" i="44" s="1"/>
  <c r="K123" i="44" s="1"/>
  <c r="K124" i="44" s="1"/>
  <c r="K125" i="44" s="1"/>
  <c r="K126" i="44" s="1"/>
  <c r="K127" i="44" s="1"/>
  <c r="K128" i="44" s="1"/>
  <c r="K129" i="44" s="1"/>
  <c r="K130" i="44" s="1"/>
  <c r="K131" i="44" s="1"/>
  <c r="K132" i="44" s="1"/>
  <c r="K133" i="44" s="1"/>
  <c r="K134" i="44" s="1"/>
  <c r="K135" i="44" s="1"/>
  <c r="K136" i="44" s="1"/>
  <c r="K137" i="44" s="1"/>
  <c r="K138" i="44" s="1"/>
  <c r="K139" i="44" s="1"/>
  <c r="K140" i="44" s="1"/>
  <c r="K141" i="44" s="1"/>
  <c r="K142" i="44" s="1"/>
  <c r="K143" i="44" s="1"/>
  <c r="K144" i="44" s="1"/>
  <c r="K145" i="44" s="1"/>
  <c r="K146" i="44" s="1"/>
  <c r="K147" i="44" s="1"/>
  <c r="K148" i="44" s="1"/>
  <c r="K149" i="44" s="1"/>
  <c r="K150" i="44" s="1"/>
  <c r="K151" i="44" s="1"/>
  <c r="K152" i="44" s="1"/>
  <c r="K153" i="44" s="1"/>
  <c r="K154" i="44" s="1"/>
  <c r="K155" i="44" s="1"/>
  <c r="K156" i="44" s="1"/>
  <c r="K157" i="44" s="1"/>
  <c r="K158" i="44" s="1"/>
  <c r="K159" i="44" s="1"/>
  <c r="K160" i="44" s="1"/>
  <c r="K161" i="44" s="1"/>
  <c r="K162" i="44" s="1"/>
  <c r="K163" i="44" s="1"/>
  <c r="K164" i="44" s="1"/>
  <c r="K165" i="44" s="1"/>
  <c r="K166" i="44" s="1"/>
  <c r="K167" i="44" s="1"/>
  <c r="K168" i="44" s="1"/>
  <c r="K169" i="44" s="1"/>
  <c r="K170" i="44" s="1"/>
  <c r="K171" i="44" s="1"/>
  <c r="K172" i="44" s="1"/>
  <c r="K173" i="44" s="1"/>
  <c r="K174" i="44" s="1"/>
  <c r="K175" i="44" s="1"/>
  <c r="K176" i="44" s="1"/>
  <c r="K177" i="44" s="1"/>
  <c r="K178" i="44" s="1"/>
  <c r="K179" i="44" s="1"/>
  <c r="K180" i="44" s="1"/>
  <c r="K181" i="44" s="1"/>
  <c r="K182" i="44" s="1"/>
  <c r="K183" i="44" s="1"/>
  <c r="K184" i="44" s="1"/>
  <c r="K185" i="44" s="1"/>
  <c r="K186" i="44" s="1"/>
  <c r="K187" i="44" s="1"/>
  <c r="K188" i="44" s="1"/>
  <c r="K189" i="44" s="1"/>
  <c r="K190" i="44" s="1"/>
  <c r="K191" i="44" s="1"/>
  <c r="K192" i="44" s="1"/>
  <c r="K193" i="44" s="1"/>
  <c r="K194" i="44" s="1"/>
  <c r="K195" i="44" s="1"/>
  <c r="K196" i="44" s="1"/>
  <c r="K197" i="44" s="1"/>
  <c r="K198" i="44" s="1"/>
  <c r="K199" i="44" s="1"/>
  <c r="K200" i="44" s="1"/>
  <c r="K201" i="44" s="1"/>
  <c r="K202" i="44" s="1"/>
  <c r="K203" i="44" s="1"/>
  <c r="K204" i="44" s="1"/>
  <c r="K205" i="44" s="1"/>
  <c r="K206" i="44" s="1"/>
  <c r="K207" i="44" s="1"/>
  <c r="K208" i="44" s="1"/>
  <c r="K209" i="44" s="1"/>
  <c r="K210" i="44" s="1"/>
  <c r="K211" i="44" s="1"/>
  <c r="K212" i="44" s="1"/>
  <c r="K213" i="44" s="1"/>
  <c r="K214" i="44" s="1"/>
  <c r="K215" i="44" s="1"/>
  <c r="K216" i="44" s="1"/>
  <c r="K217" i="44" s="1"/>
  <c r="E74" i="44"/>
  <c r="F74" i="44" s="1"/>
  <c r="E75" i="44"/>
  <c r="F75" i="44" s="1"/>
  <c r="E76" i="44"/>
  <c r="F76" i="44" s="1"/>
  <c r="E77" i="44"/>
  <c r="F77" i="44" s="1"/>
  <c r="E78" i="44"/>
  <c r="F78" i="44" s="1"/>
  <c r="E79" i="44"/>
  <c r="F79" i="44" s="1"/>
  <c r="E80" i="44"/>
  <c r="F80" i="44" s="1"/>
  <c r="E81" i="44"/>
  <c r="F81" i="44" s="1"/>
  <c r="E82" i="44"/>
  <c r="F82" i="44" s="1"/>
  <c r="E83" i="44"/>
  <c r="F83" i="44" s="1"/>
  <c r="E84" i="44"/>
  <c r="F84" i="44" s="1"/>
  <c r="E85" i="44"/>
  <c r="F85" i="44" s="1"/>
  <c r="E86" i="44"/>
  <c r="F86" i="44" s="1"/>
  <c r="E87" i="44"/>
  <c r="F87" i="44" s="1"/>
  <c r="E88" i="44"/>
  <c r="F88" i="44" s="1"/>
  <c r="E89" i="44"/>
  <c r="F89" i="44" s="1"/>
  <c r="E90" i="44"/>
  <c r="F90" i="44" s="1"/>
  <c r="E91" i="44"/>
  <c r="F91" i="44" s="1"/>
  <c r="E92" i="44"/>
  <c r="F92" i="44" s="1"/>
  <c r="E93" i="44"/>
  <c r="F93" i="44" s="1"/>
  <c r="E94" i="44"/>
  <c r="F94" i="44" s="1"/>
  <c r="E95" i="44"/>
  <c r="F95" i="44" s="1"/>
  <c r="E96" i="44"/>
  <c r="F96" i="44" s="1"/>
  <c r="E97" i="44"/>
  <c r="F97" i="44" s="1"/>
  <c r="E50" i="44"/>
  <c r="F50" i="44" s="1"/>
  <c r="E51" i="44"/>
  <c r="F51" i="44" s="1"/>
  <c r="E52" i="44"/>
  <c r="F52" i="44" s="1"/>
  <c r="E53" i="44"/>
  <c r="F53" i="44" s="1"/>
  <c r="E54" i="44"/>
  <c r="F54" i="44" s="1"/>
  <c r="E55" i="44"/>
  <c r="F55" i="44" s="1"/>
  <c r="E56" i="44"/>
  <c r="F56" i="44" s="1"/>
  <c r="E57" i="44"/>
  <c r="F57" i="44" s="1"/>
  <c r="E58" i="44"/>
  <c r="F58" i="44" s="1"/>
  <c r="E59" i="44"/>
  <c r="F59" i="44" s="1"/>
  <c r="E60" i="44"/>
  <c r="F60" i="44" s="1"/>
  <c r="E61" i="44"/>
  <c r="F61" i="44" s="1"/>
  <c r="E62" i="44"/>
  <c r="F62" i="44" s="1"/>
  <c r="E63" i="44"/>
  <c r="F63" i="44" s="1"/>
  <c r="E64" i="44"/>
  <c r="F64" i="44" s="1"/>
  <c r="E65" i="44"/>
  <c r="F65" i="44" s="1"/>
  <c r="E66" i="44"/>
  <c r="F66" i="44" s="1"/>
  <c r="E67" i="44"/>
  <c r="F67" i="44" s="1"/>
  <c r="E68" i="44"/>
  <c r="F68" i="44" s="1"/>
  <c r="E69" i="44"/>
  <c r="F69" i="44" s="1"/>
  <c r="E70" i="44"/>
  <c r="F70" i="44" s="1"/>
  <c r="E71" i="44"/>
  <c r="F71" i="44" s="1"/>
  <c r="E72" i="44"/>
  <c r="F72" i="44" s="1"/>
  <c r="E73" i="44"/>
  <c r="F73" i="44" s="1"/>
  <c r="L196" i="44"/>
  <c r="L205" i="44"/>
  <c r="L36" i="44"/>
  <c r="L77" i="44"/>
  <c r="M8" i="44"/>
  <c r="L81" i="44"/>
  <c r="M9" i="44"/>
  <c r="L209" i="44"/>
  <c r="L155" i="44"/>
  <c r="L131" i="44"/>
  <c r="L168" i="44"/>
  <c r="L198" i="44"/>
  <c r="L135" i="44"/>
  <c r="L206" i="44"/>
  <c r="L21" i="44"/>
  <c r="L120" i="44"/>
  <c r="L98" i="44"/>
  <c r="L188" i="44"/>
  <c r="M17" i="44"/>
  <c r="L169" i="44"/>
  <c r="L93" i="44"/>
  <c r="L185" i="44"/>
  <c r="L14" i="44"/>
  <c r="M6" i="44"/>
  <c r="L193" i="44"/>
  <c r="L49" i="44"/>
  <c r="L211" i="44"/>
  <c r="L45" i="44"/>
  <c r="L199" i="44"/>
  <c r="L122" i="44"/>
  <c r="L37" i="44"/>
  <c r="L43" i="44"/>
  <c r="M10" i="44"/>
  <c r="L180" i="44"/>
  <c r="L22" i="44"/>
  <c r="L139" i="44"/>
  <c r="M24" i="44"/>
  <c r="M21" i="44"/>
  <c r="L160" i="44"/>
  <c r="L38" i="44"/>
  <c r="L146" i="44"/>
  <c r="L117" i="44"/>
  <c r="L19" i="44"/>
  <c r="L13" i="44"/>
  <c r="L103" i="44"/>
  <c r="L5" i="44"/>
  <c r="L60" i="44"/>
  <c r="L39" i="44"/>
  <c r="M3" i="44"/>
  <c r="L119" i="44"/>
  <c r="L167" i="44"/>
  <c r="L86" i="44"/>
  <c r="L189" i="44"/>
  <c r="L177" i="44"/>
  <c r="M19" i="44"/>
  <c r="L164" i="44"/>
  <c r="L181" i="44"/>
  <c r="L153" i="44"/>
  <c r="L214" i="44"/>
  <c r="L128" i="44"/>
  <c r="M4" i="44"/>
  <c r="L8" i="44"/>
  <c r="L125" i="44"/>
  <c r="L31" i="44"/>
  <c r="L65" i="44"/>
  <c r="L61" i="44"/>
  <c r="L94" i="44"/>
  <c r="L202" i="44"/>
  <c r="L162" i="44"/>
  <c r="L129" i="44"/>
  <c r="L101" i="44"/>
  <c r="L132" i="44"/>
  <c r="L96" i="44"/>
  <c r="L109" i="44"/>
  <c r="L84" i="44"/>
  <c r="L149" i="44"/>
  <c r="L33" i="44"/>
  <c r="L79" i="44"/>
  <c r="L200" i="44"/>
  <c r="L217" i="44"/>
  <c r="L76" i="44"/>
  <c r="M16" i="44"/>
  <c r="L173" i="44"/>
  <c r="L87" i="44"/>
  <c r="L66" i="44"/>
  <c r="L134" i="44"/>
  <c r="L152" i="44"/>
  <c r="L118" i="44"/>
  <c r="L216" i="44"/>
  <c r="L174" i="44"/>
  <c r="L68" i="44"/>
  <c r="L15" i="44"/>
  <c r="L16" i="44"/>
  <c r="L154" i="44"/>
  <c r="L17" i="44"/>
  <c r="L111" i="44"/>
  <c r="L30" i="44"/>
  <c r="L190" i="44"/>
  <c r="L97" i="44"/>
  <c r="L72" i="44"/>
  <c r="M22" i="44"/>
  <c r="L55" i="44"/>
  <c r="L210" i="44"/>
  <c r="L195" i="44"/>
  <c r="L46" i="44"/>
  <c r="L156" i="44"/>
  <c r="L69" i="44"/>
  <c r="L83" i="44"/>
  <c r="L213" i="44"/>
  <c r="L208" i="44"/>
  <c r="L145" i="44"/>
  <c r="L140" i="44"/>
  <c r="L123" i="44"/>
  <c r="L161" i="44"/>
  <c r="L4" i="44"/>
  <c r="L92" i="44"/>
  <c r="L166" i="44"/>
  <c r="L54" i="44"/>
  <c r="L40" i="44"/>
  <c r="L50" i="44"/>
  <c r="L24" i="44"/>
  <c r="L70" i="44"/>
  <c r="L51" i="44"/>
  <c r="L179" i="44"/>
  <c r="L130" i="44"/>
  <c r="L32" i="44"/>
  <c r="L35" i="44"/>
  <c r="L23" i="44"/>
  <c r="L114" i="44"/>
  <c r="L7" i="44"/>
  <c r="L53" i="44"/>
  <c r="L207" i="44"/>
  <c r="L88" i="44"/>
  <c r="L138" i="44"/>
  <c r="L142" i="44"/>
  <c r="L115" i="44"/>
  <c r="M25" i="44"/>
  <c r="L176" i="44"/>
  <c r="M20" i="44"/>
  <c r="L12" i="44"/>
  <c r="L95" i="44"/>
  <c r="L58" i="44"/>
  <c r="L73" i="44"/>
  <c r="L44" i="44"/>
  <c r="L91" i="44"/>
  <c r="L64" i="44"/>
  <c r="L113" i="44"/>
  <c r="L105" i="44"/>
  <c r="L178" i="44"/>
  <c r="M13" i="44"/>
  <c r="L75" i="44"/>
  <c r="L56" i="44"/>
  <c r="L172" i="44"/>
  <c r="L104" i="44"/>
  <c r="L52" i="44"/>
  <c r="L106" i="44"/>
  <c r="L78" i="44"/>
  <c r="L100" i="44"/>
  <c r="L85" i="44"/>
  <c r="L29" i="44"/>
  <c r="L159" i="44"/>
  <c r="L192" i="44"/>
  <c r="L57" i="44"/>
  <c r="L151" i="44"/>
  <c r="L175" i="44"/>
  <c r="L143" i="44"/>
  <c r="L136" i="44"/>
  <c r="L80" i="44"/>
  <c r="L107" i="44"/>
  <c r="L204" i="44"/>
  <c r="L186" i="44"/>
  <c r="L34" i="44"/>
  <c r="L74" i="44"/>
  <c r="L194" i="44"/>
  <c r="M14" i="44"/>
  <c r="L203" i="44"/>
  <c r="L171" i="44"/>
  <c r="L48" i="44"/>
  <c r="L27" i="44"/>
  <c r="M23" i="44"/>
  <c r="M11" i="44"/>
  <c r="L201" i="44"/>
  <c r="M15" i="44"/>
  <c r="M18" i="44"/>
  <c r="L170" i="44"/>
  <c r="L10" i="44"/>
  <c r="L215" i="44"/>
  <c r="L59" i="44"/>
  <c r="L150" i="44"/>
  <c r="L67" i="44"/>
  <c r="L11" i="44"/>
  <c r="L187" i="44"/>
  <c r="L62" i="44"/>
  <c r="L9" i="44"/>
  <c r="L157" i="44"/>
  <c r="L197" i="44"/>
  <c r="L3" i="44"/>
  <c r="L121" i="44"/>
  <c r="L102" i="44"/>
  <c r="M7" i="44"/>
  <c r="L25" i="44"/>
  <c r="L82" i="44"/>
  <c r="L71" i="44"/>
  <c r="L144" i="44"/>
  <c r="M12" i="44"/>
  <c r="L148" i="44"/>
  <c r="L47" i="44"/>
  <c r="L20" i="44"/>
  <c r="L183" i="44"/>
  <c r="L42" i="44"/>
  <c r="L28" i="44"/>
  <c r="L158" i="44"/>
  <c r="L182" i="44"/>
  <c r="L133" i="44"/>
  <c r="L63" i="44"/>
  <c r="M5" i="44"/>
  <c r="L184" i="44"/>
  <c r="L124" i="44"/>
  <c r="L99" i="44"/>
  <c r="L112" i="44"/>
  <c r="L110" i="44"/>
  <c r="L108" i="44"/>
  <c r="L6" i="44"/>
  <c r="L26" i="44"/>
  <c r="L147" i="44"/>
  <c r="L41" i="44"/>
  <c r="L165" i="44"/>
  <c r="L90" i="44"/>
  <c r="L126" i="44"/>
  <c r="L141" i="44"/>
  <c r="L116" i="44"/>
  <c r="L89" i="44"/>
  <c r="L191" i="44"/>
  <c r="L18" i="44"/>
  <c r="M2" i="44"/>
  <c r="L127" i="44"/>
  <c r="L137" i="44"/>
  <c r="L163" i="44"/>
  <c r="L2" i="44"/>
  <c r="L212" i="44"/>
  <c r="E25" i="57" l="1"/>
  <c r="E26" i="57"/>
  <c r="E29" i="57"/>
  <c r="E30" i="57"/>
  <c r="E28" i="57"/>
  <c r="E31" i="57"/>
  <c r="E27" i="57"/>
  <c r="E24" i="57"/>
  <c r="A3" i="58"/>
  <c r="D29" i="57"/>
  <c r="D26" i="57"/>
  <c r="D27" i="57"/>
  <c r="D28" i="57"/>
  <c r="D30" i="57"/>
  <c r="D31" i="57"/>
  <c r="D24" i="57"/>
  <c r="D25" i="57"/>
  <c r="C24" i="57"/>
  <c r="C25" i="57"/>
  <c r="C28" i="57"/>
  <c r="F28" i="57" s="1"/>
  <c r="C30" i="57"/>
  <c r="C31" i="57"/>
  <c r="F31" i="57" s="1"/>
  <c r="C26" i="57"/>
  <c r="C29" i="57"/>
  <c r="C27" i="57"/>
  <c r="J54" i="46"/>
  <c r="H13" i="57"/>
  <c r="H14" i="57"/>
  <c r="D33" i="51"/>
  <c r="K40" i="50"/>
  <c r="D32" i="51" s="1"/>
  <c r="C21" i="51"/>
  <c r="J26" i="50"/>
  <c r="C20" i="51" s="1"/>
  <c r="C9" i="51"/>
  <c r="J12" i="50"/>
  <c r="C8" i="51" s="1"/>
  <c r="C33" i="51"/>
  <c r="J40" i="50"/>
  <c r="C32" i="51" s="1"/>
  <c r="D27" i="51"/>
  <c r="K33" i="50"/>
  <c r="D26" i="51" s="1"/>
  <c r="D15" i="51"/>
  <c r="K19" i="50"/>
  <c r="D14" i="51" s="1"/>
  <c r="D39" i="51"/>
  <c r="K47" i="50"/>
  <c r="D38" i="51" s="1"/>
  <c r="C27" i="51"/>
  <c r="J33" i="50"/>
  <c r="C26" i="51" s="1"/>
  <c r="C15" i="51"/>
  <c r="J19" i="50"/>
  <c r="C14" i="51" s="1"/>
  <c r="C39" i="51"/>
  <c r="J47" i="50"/>
  <c r="C38" i="51" s="1"/>
  <c r="D21" i="51"/>
  <c r="K26" i="50"/>
  <c r="D20" i="51" s="1"/>
  <c r="D9" i="51"/>
  <c r="K12" i="50"/>
  <c r="D8" i="51" s="1"/>
  <c r="C3" i="51"/>
  <c r="J5" i="50"/>
  <c r="C2" i="51" s="1"/>
  <c r="K56" i="50"/>
  <c r="D46" i="51" s="1"/>
  <c r="D45" i="51"/>
  <c r="C45" i="51"/>
  <c r="J54" i="50"/>
  <c r="C44" i="51" s="1"/>
  <c r="K8" i="50"/>
  <c r="D5" i="51" s="1"/>
  <c r="G90" i="44"/>
  <c r="G77" i="44"/>
  <c r="K6" i="50"/>
  <c r="K7" i="50"/>
  <c r="D4" i="51" s="1"/>
  <c r="C4" i="51"/>
  <c r="C6" i="51"/>
  <c r="K10" i="50"/>
  <c r="D7" i="51" s="1"/>
  <c r="J90" i="46"/>
  <c r="E208" i="49"/>
  <c r="E192" i="49"/>
  <c r="E152" i="49"/>
  <c r="E104" i="49"/>
  <c r="E64" i="49"/>
  <c r="E56" i="49"/>
  <c r="E48" i="49"/>
  <c r="E24" i="49"/>
  <c r="D21" i="49"/>
  <c r="D13" i="49"/>
  <c r="E8" i="49"/>
  <c r="D5" i="49"/>
  <c r="E213" i="49"/>
  <c r="E205" i="49"/>
  <c r="E197" i="49"/>
  <c r="E189" i="49"/>
  <c r="E181" i="49"/>
  <c r="E173" i="49"/>
  <c r="E165" i="49"/>
  <c r="E157" i="49"/>
  <c r="E149" i="49"/>
  <c r="E141" i="49"/>
  <c r="E133" i="49"/>
  <c r="E125" i="49"/>
  <c r="E117" i="49"/>
  <c r="E109" i="49"/>
  <c r="E101" i="49"/>
  <c r="E93" i="49"/>
  <c r="E85" i="49"/>
  <c r="E77" i="49"/>
  <c r="E69" i="49"/>
  <c r="E61" i="49"/>
  <c r="E53" i="49"/>
  <c r="E45" i="49"/>
  <c r="E37" i="49"/>
  <c r="E29" i="49"/>
  <c r="E21" i="49"/>
  <c r="D18" i="49"/>
  <c r="E13" i="49"/>
  <c r="D10" i="49"/>
  <c r="E5" i="49"/>
  <c r="E206" i="49"/>
  <c r="E216" i="49"/>
  <c r="E200" i="49"/>
  <c r="E160" i="49"/>
  <c r="E120" i="49"/>
  <c r="E16" i="49"/>
  <c r="E210" i="49"/>
  <c r="E202" i="49"/>
  <c r="E194" i="49"/>
  <c r="E186" i="49"/>
  <c r="E178" i="49"/>
  <c r="E170" i="49"/>
  <c r="E162" i="49"/>
  <c r="E154" i="49"/>
  <c r="E146" i="49"/>
  <c r="E138" i="49"/>
  <c r="E130" i="49"/>
  <c r="E122" i="49"/>
  <c r="E114" i="49"/>
  <c r="E106" i="49"/>
  <c r="E98" i="49"/>
  <c r="E90" i="49"/>
  <c r="E82" i="49"/>
  <c r="E74" i="49"/>
  <c r="E66" i="49"/>
  <c r="E58" i="49"/>
  <c r="E50" i="49"/>
  <c r="E42" i="49"/>
  <c r="E34" i="49"/>
  <c r="E26" i="49"/>
  <c r="D23" i="49"/>
  <c r="E18" i="49"/>
  <c r="D15" i="49"/>
  <c r="E10" i="49"/>
  <c r="D7" i="49"/>
  <c r="E211" i="49"/>
  <c r="E195" i="49"/>
  <c r="E184" i="49"/>
  <c r="E144" i="49"/>
  <c r="E72" i="49"/>
  <c r="E40" i="49"/>
  <c r="E215" i="49"/>
  <c r="E207" i="49"/>
  <c r="E199" i="49"/>
  <c r="E191" i="49"/>
  <c r="E183" i="49"/>
  <c r="E175" i="49"/>
  <c r="E167" i="49"/>
  <c r="E159" i="49"/>
  <c r="E151" i="49"/>
  <c r="E143" i="49"/>
  <c r="E135" i="49"/>
  <c r="E127" i="49"/>
  <c r="E119" i="49"/>
  <c r="E111" i="49"/>
  <c r="E103" i="49"/>
  <c r="E95" i="49"/>
  <c r="E87" i="49"/>
  <c r="E79" i="49"/>
  <c r="E71" i="49"/>
  <c r="E63" i="49"/>
  <c r="E55" i="49"/>
  <c r="E47" i="49"/>
  <c r="E39" i="49"/>
  <c r="E31" i="49"/>
  <c r="E23" i="49"/>
  <c r="D20" i="49"/>
  <c r="E15" i="49"/>
  <c r="D12" i="49"/>
  <c r="E7" i="49"/>
  <c r="D4" i="49"/>
  <c r="E176" i="49"/>
  <c r="E136" i="49"/>
  <c r="E96" i="49"/>
  <c r="E80" i="49"/>
  <c r="E204" i="49"/>
  <c r="E188" i="49"/>
  <c r="E172" i="49"/>
  <c r="E164" i="49"/>
  <c r="E156" i="49"/>
  <c r="E148" i="49"/>
  <c r="E140" i="49"/>
  <c r="E132" i="49"/>
  <c r="E124" i="49"/>
  <c r="E116" i="49"/>
  <c r="E108" i="49"/>
  <c r="E100" i="49"/>
  <c r="E92" i="49"/>
  <c r="E84" i="49"/>
  <c r="E76" i="49"/>
  <c r="E68" i="49"/>
  <c r="E60" i="49"/>
  <c r="E52" i="49"/>
  <c r="E44" i="49"/>
  <c r="E36" i="49"/>
  <c r="E28" i="49"/>
  <c r="D25" i="49"/>
  <c r="E20" i="49"/>
  <c r="D17" i="49"/>
  <c r="E12" i="49"/>
  <c r="D9" i="49"/>
  <c r="E4" i="49"/>
  <c r="E168" i="49"/>
  <c r="E128" i="49"/>
  <c r="E112" i="49"/>
  <c r="E88" i="49"/>
  <c r="E32" i="49"/>
  <c r="E212" i="49"/>
  <c r="E196" i="49"/>
  <c r="E180" i="49"/>
  <c r="E217" i="49"/>
  <c r="E209" i="49"/>
  <c r="E201" i="49"/>
  <c r="E193" i="49"/>
  <c r="E185" i="49"/>
  <c r="E177" i="49"/>
  <c r="E169" i="49"/>
  <c r="E161" i="49"/>
  <c r="E153" i="49"/>
  <c r="E145" i="49"/>
  <c r="E137" i="49"/>
  <c r="E129" i="49"/>
  <c r="E121" i="49"/>
  <c r="E113" i="49"/>
  <c r="E105" i="49"/>
  <c r="E97" i="49"/>
  <c r="E89" i="49"/>
  <c r="E81" i="49"/>
  <c r="E73" i="49"/>
  <c r="E65" i="49"/>
  <c r="E57" i="49"/>
  <c r="E49" i="49"/>
  <c r="E41" i="49"/>
  <c r="E33" i="49"/>
  <c r="E25" i="49"/>
  <c r="D22" i="49"/>
  <c r="E17" i="49"/>
  <c r="D14" i="49"/>
  <c r="E9" i="49"/>
  <c r="D6" i="49"/>
  <c r="E198" i="49"/>
  <c r="E190" i="49"/>
  <c r="E182" i="49"/>
  <c r="E174" i="49"/>
  <c r="E166" i="49"/>
  <c r="E158" i="49"/>
  <c r="E150" i="49"/>
  <c r="E142" i="49"/>
  <c r="E134" i="49"/>
  <c r="E126" i="49"/>
  <c r="E118" i="49"/>
  <c r="E110" i="49"/>
  <c r="E102" i="49"/>
  <c r="E94" i="49"/>
  <c r="E86" i="49"/>
  <c r="E78" i="49"/>
  <c r="E70" i="49"/>
  <c r="E62" i="49"/>
  <c r="E54" i="49"/>
  <c r="E46" i="49"/>
  <c r="E38" i="49"/>
  <c r="E30" i="49"/>
  <c r="E22" i="49"/>
  <c r="D19" i="49"/>
  <c r="E14" i="49"/>
  <c r="D11" i="49"/>
  <c r="E6" i="49"/>
  <c r="D3" i="49"/>
  <c r="E214" i="49"/>
  <c r="E203" i="49"/>
  <c r="E187" i="49"/>
  <c r="E179" i="49"/>
  <c r="E171" i="49"/>
  <c r="E163" i="49"/>
  <c r="E155" i="49"/>
  <c r="E147" i="49"/>
  <c r="E139" i="49"/>
  <c r="E131" i="49"/>
  <c r="E123" i="49"/>
  <c r="E115" i="49"/>
  <c r="E107" i="49"/>
  <c r="E99" i="49"/>
  <c r="E91" i="49"/>
  <c r="E83" i="49"/>
  <c r="E75" i="49"/>
  <c r="E67" i="49"/>
  <c r="E59" i="49"/>
  <c r="E51" i="49"/>
  <c r="E43" i="49"/>
  <c r="E35" i="49"/>
  <c r="E27" i="49"/>
  <c r="D24" i="49"/>
  <c r="E19" i="49"/>
  <c r="D16" i="49"/>
  <c r="E11" i="49"/>
  <c r="D8" i="49"/>
  <c r="E3" i="49"/>
  <c r="E2" i="49"/>
  <c r="D2" i="49"/>
  <c r="K218" i="44"/>
  <c r="G83" i="44"/>
  <c r="G79" i="44"/>
  <c r="G82" i="44"/>
  <c r="G53" i="44"/>
  <c r="G93" i="44"/>
  <c r="G87" i="44"/>
  <c r="G89" i="44"/>
  <c r="G76" i="44"/>
  <c r="G85" i="44"/>
  <c r="G97" i="44"/>
  <c r="G81" i="44"/>
  <c r="G74" i="44"/>
  <c r="G86" i="44"/>
  <c r="G95" i="44"/>
  <c r="G75" i="44"/>
  <c r="G91" i="44"/>
  <c r="G94" i="44"/>
  <c r="G78" i="44"/>
  <c r="G92" i="44"/>
  <c r="G96" i="44"/>
  <c r="G88" i="44"/>
  <c r="G84" i="44"/>
  <c r="G80" i="44"/>
  <c r="G65" i="44"/>
  <c r="G55" i="44"/>
  <c r="G68" i="44"/>
  <c r="G73" i="44"/>
  <c r="G52" i="44"/>
  <c r="G66" i="44"/>
  <c r="G61" i="44"/>
  <c r="G64" i="44"/>
  <c r="G69" i="44"/>
  <c r="G51" i="44"/>
  <c r="G72" i="44"/>
  <c r="G56" i="44"/>
  <c r="G60" i="44"/>
  <c r="G57" i="44"/>
  <c r="G54" i="44"/>
  <c r="G62" i="44"/>
  <c r="G70" i="44"/>
  <c r="G58" i="44"/>
  <c r="G67" i="44"/>
  <c r="G63" i="44"/>
  <c r="G59" i="44"/>
  <c r="G71" i="44"/>
  <c r="L218" i="44"/>
  <c r="E32" i="57" l="1"/>
  <c r="F29" i="57"/>
  <c r="F26" i="57"/>
  <c r="F27" i="57"/>
  <c r="F30" i="57"/>
  <c r="F25" i="57"/>
  <c r="F24" i="57"/>
  <c r="D32" i="57"/>
  <c r="D3" i="51"/>
  <c r="K5" i="50"/>
  <c r="D2" i="51" s="1"/>
  <c r="K54" i="50"/>
  <c r="D44" i="51" s="1"/>
  <c r="H83" i="44"/>
  <c r="E218" i="49"/>
  <c r="K219" i="44"/>
  <c r="H77" i="44"/>
  <c r="H74" i="44"/>
  <c r="H90" i="44"/>
  <c r="H75" i="44"/>
  <c r="H93" i="44"/>
  <c r="H76" i="44"/>
  <c r="H95" i="44"/>
  <c r="H64" i="44"/>
  <c r="H87" i="44"/>
  <c r="H91" i="44"/>
  <c r="H81" i="44"/>
  <c r="H82" i="44"/>
  <c r="H85" i="44"/>
  <c r="H84" i="44"/>
  <c r="H97" i="44"/>
  <c r="H96" i="44"/>
  <c r="H92" i="44"/>
  <c r="H88" i="44"/>
  <c r="H94" i="44"/>
  <c r="H79" i="44"/>
  <c r="H80" i="44"/>
  <c r="H89" i="44"/>
  <c r="H78" i="44"/>
  <c r="H86" i="44"/>
  <c r="H65" i="44"/>
  <c r="H61" i="44"/>
  <c r="H66" i="44"/>
  <c r="H63" i="44"/>
  <c r="H70" i="44"/>
  <c r="H58" i="44"/>
  <c r="H68" i="44"/>
  <c r="H67" i="44"/>
  <c r="H54" i="44"/>
  <c r="H69" i="44"/>
  <c r="H57" i="44"/>
  <c r="H55" i="44"/>
  <c r="H56" i="44"/>
  <c r="H62" i="44"/>
  <c r="H72" i="44"/>
  <c r="H60" i="44"/>
  <c r="H71" i="44"/>
  <c r="H73" i="44"/>
  <c r="H59" i="44"/>
  <c r="L219" i="44"/>
  <c r="P25" i="44" l="1"/>
  <c r="P49" i="44"/>
  <c r="P73" i="44"/>
  <c r="P97" i="44"/>
  <c r="P121" i="44"/>
  <c r="P145" i="44"/>
  <c r="P169" i="44"/>
  <c r="P193" i="44"/>
  <c r="P217" i="44"/>
  <c r="P241" i="44"/>
  <c r="P265" i="44"/>
  <c r="P289" i="44"/>
  <c r="P313" i="44"/>
  <c r="P337" i="44"/>
  <c r="P361" i="44"/>
  <c r="P385" i="44"/>
  <c r="P409" i="44"/>
  <c r="P433" i="44"/>
  <c r="P457" i="44"/>
  <c r="P481" i="44"/>
  <c r="P505" i="44"/>
  <c r="P529" i="44"/>
  <c r="P553" i="44"/>
  <c r="P601" i="44"/>
  <c r="P625" i="44"/>
  <c r="P649" i="44"/>
  <c r="P697" i="44"/>
  <c r="P721" i="44"/>
  <c r="P745" i="44"/>
  <c r="P769" i="44"/>
  <c r="P793" i="44"/>
  <c r="P817" i="44"/>
  <c r="P841" i="44"/>
  <c r="P865" i="44"/>
  <c r="P889" i="44"/>
  <c r="P913" i="44"/>
  <c r="P937" i="44"/>
  <c r="P961" i="44"/>
  <c r="P985" i="44"/>
  <c r="P1009" i="44"/>
  <c r="P1033" i="44"/>
  <c r="P1129" i="44"/>
  <c r="P1057" i="44"/>
  <c r="P1153" i="44"/>
  <c r="P577" i="44"/>
  <c r="P673" i="44"/>
  <c r="P1081" i="44"/>
  <c r="P1201" i="44"/>
  <c r="P1225" i="44"/>
  <c r="P1249" i="44"/>
  <c r="P1273" i="44"/>
  <c r="P1297" i="44"/>
  <c r="P1321" i="44"/>
  <c r="P1345" i="44"/>
  <c r="P1369" i="44"/>
  <c r="P1393" i="44"/>
  <c r="P1417" i="44"/>
  <c r="P1441" i="44"/>
  <c r="P1465" i="44"/>
  <c r="P1489" i="44"/>
  <c r="P1513" i="44"/>
  <c r="P1561" i="44"/>
  <c r="P1585" i="44"/>
  <c r="P1609" i="44"/>
  <c r="P1633" i="44"/>
  <c r="P1657" i="44"/>
  <c r="P1681" i="44"/>
  <c r="P1705" i="44"/>
  <c r="P1729" i="44"/>
  <c r="P1753" i="44"/>
  <c r="P1777" i="44"/>
  <c r="P1801" i="44"/>
  <c r="P1825" i="44"/>
  <c r="P1537" i="44"/>
  <c r="P1105" i="44"/>
  <c r="P1849" i="44"/>
  <c r="P2065" i="44"/>
  <c r="P2113" i="44"/>
  <c r="P2137" i="44"/>
  <c r="P2161" i="44"/>
  <c r="P2185" i="44"/>
  <c r="P2209" i="44"/>
  <c r="P2233" i="44"/>
  <c r="P2257" i="44"/>
  <c r="P2281" i="44"/>
  <c r="P2305" i="44"/>
  <c r="P2329" i="44"/>
  <c r="P2353" i="44"/>
  <c r="P2377" i="44"/>
  <c r="P2401" i="44"/>
  <c r="P2425" i="44"/>
  <c r="P1921" i="44"/>
  <c r="P2089" i="44"/>
  <c r="P1945" i="44"/>
  <c r="P1993" i="44"/>
  <c r="P2041" i="44"/>
  <c r="P1177" i="44"/>
  <c r="P1897" i="44"/>
  <c r="P1873" i="44"/>
  <c r="P1969" i="44"/>
  <c r="P2017" i="44"/>
  <c r="P11" i="44"/>
  <c r="P35" i="44"/>
  <c r="P59" i="44"/>
  <c r="P83" i="44"/>
  <c r="P107" i="44"/>
  <c r="P131" i="44"/>
  <c r="P155" i="44"/>
  <c r="P179" i="44"/>
  <c r="P203" i="44"/>
  <c r="P227" i="44"/>
  <c r="P251" i="44"/>
  <c r="P275" i="44"/>
  <c r="P299" i="44"/>
  <c r="P323" i="44"/>
  <c r="P347" i="44"/>
  <c r="P371" i="44"/>
  <c r="P395" i="44"/>
  <c r="P419" i="44"/>
  <c r="P443" i="44"/>
  <c r="P467" i="44"/>
  <c r="P491" i="44"/>
  <c r="P515" i="44"/>
  <c r="P539" i="44"/>
  <c r="P563" i="44"/>
  <c r="P587" i="44"/>
  <c r="P611" i="44"/>
  <c r="P635" i="44"/>
  <c r="P659" i="44"/>
  <c r="P779" i="44"/>
  <c r="P971" i="44"/>
  <c r="P1043" i="44"/>
  <c r="P1139" i="44"/>
  <c r="P1187" i="44"/>
  <c r="P1211" i="44"/>
  <c r="P1235" i="44"/>
  <c r="P1259" i="44"/>
  <c r="P755" i="44"/>
  <c r="P803" i="44"/>
  <c r="P947" i="44"/>
  <c r="P827" i="44"/>
  <c r="P923" i="44"/>
  <c r="P1067" i="44"/>
  <c r="P1163" i="44"/>
  <c r="P731" i="44"/>
  <c r="P851" i="44"/>
  <c r="P875" i="44"/>
  <c r="P1091" i="44"/>
  <c r="P707" i="44"/>
  <c r="P899" i="44"/>
  <c r="P1019" i="44"/>
  <c r="P1115" i="44"/>
  <c r="P1307" i="44"/>
  <c r="P1403" i="44"/>
  <c r="P1283" i="44"/>
  <c r="P1379" i="44"/>
  <c r="P1475" i="44"/>
  <c r="P1523" i="44"/>
  <c r="P1571" i="44"/>
  <c r="P1595" i="44"/>
  <c r="P1619" i="44"/>
  <c r="P1643" i="44"/>
  <c r="P1667" i="44"/>
  <c r="P1691" i="44"/>
  <c r="P1715" i="44"/>
  <c r="P1739" i="44"/>
  <c r="P1763" i="44"/>
  <c r="P1787" i="44"/>
  <c r="P1811" i="44"/>
  <c r="P1835" i="44"/>
  <c r="P1859" i="44"/>
  <c r="P1883" i="44"/>
  <c r="P1907" i="44"/>
  <c r="P1931" i="44"/>
  <c r="P1955" i="44"/>
  <c r="P1979" i="44"/>
  <c r="P2003" i="44"/>
  <c r="P2027" i="44"/>
  <c r="P2051" i="44"/>
  <c r="P2075" i="44"/>
  <c r="P683" i="44"/>
  <c r="P995" i="44"/>
  <c r="P1547" i="44"/>
  <c r="P1331" i="44"/>
  <c r="P1427" i="44"/>
  <c r="P1451" i="44"/>
  <c r="P1499" i="44"/>
  <c r="P1355" i="44"/>
  <c r="P2099" i="44"/>
  <c r="P2147" i="44"/>
  <c r="P2195" i="44"/>
  <c r="P2243" i="44"/>
  <c r="P2315" i="44"/>
  <c r="P2123" i="44"/>
  <c r="P2171" i="44"/>
  <c r="P2219" i="44"/>
  <c r="P2267" i="44"/>
  <c r="P2291" i="44"/>
  <c r="P2339" i="44"/>
  <c r="P2387" i="44"/>
  <c r="P2363" i="44"/>
  <c r="P2411" i="44"/>
  <c r="P19" i="44"/>
  <c r="P43" i="44"/>
  <c r="P67" i="44"/>
  <c r="P91" i="44"/>
  <c r="P115" i="44"/>
  <c r="P139" i="44"/>
  <c r="P163" i="44"/>
  <c r="P187" i="44"/>
  <c r="P211" i="44"/>
  <c r="P235" i="44"/>
  <c r="P259" i="44"/>
  <c r="P283" i="44"/>
  <c r="P307" i="44"/>
  <c r="P331" i="44"/>
  <c r="P355" i="44"/>
  <c r="P379" i="44"/>
  <c r="P403" i="44"/>
  <c r="P427" i="44"/>
  <c r="P451" i="44"/>
  <c r="P475" i="44"/>
  <c r="P499" i="44"/>
  <c r="P523" i="44"/>
  <c r="P547" i="44"/>
  <c r="P571" i="44"/>
  <c r="P595" i="44"/>
  <c r="P619" i="44"/>
  <c r="P643" i="44"/>
  <c r="P667" i="44"/>
  <c r="P907" i="44"/>
  <c r="P1075" i="44"/>
  <c r="P1195" i="44"/>
  <c r="P1219" i="44"/>
  <c r="P1243" i="44"/>
  <c r="P1267" i="44"/>
  <c r="P691" i="44"/>
  <c r="P1171" i="44"/>
  <c r="P1099" i="44"/>
  <c r="P763" i="44"/>
  <c r="P787" i="44"/>
  <c r="P811" i="44"/>
  <c r="P1003" i="44"/>
  <c r="P1027" i="44"/>
  <c r="P1123" i="44"/>
  <c r="P739" i="44"/>
  <c r="P835" i="44"/>
  <c r="P979" i="44"/>
  <c r="P859" i="44"/>
  <c r="P955" i="44"/>
  <c r="P1051" i="44"/>
  <c r="P1147" i="44"/>
  <c r="P1531" i="44"/>
  <c r="P1339" i="44"/>
  <c r="P1435" i="44"/>
  <c r="P1315" i="44"/>
  <c r="P1411" i="44"/>
  <c r="P1459" i="44"/>
  <c r="P1507" i="44"/>
  <c r="P1555" i="44"/>
  <c r="P1579" i="44"/>
  <c r="P1603" i="44"/>
  <c r="P1627" i="44"/>
  <c r="P1651" i="44"/>
  <c r="P1675" i="44"/>
  <c r="P1699" i="44"/>
  <c r="P1723" i="44"/>
  <c r="P1747" i="44"/>
  <c r="P1771" i="44"/>
  <c r="P1795" i="44"/>
  <c r="P1819" i="44"/>
  <c r="P1843" i="44"/>
  <c r="P1867" i="44"/>
  <c r="P1891" i="44"/>
  <c r="P1915" i="44"/>
  <c r="P1939" i="44"/>
  <c r="P1963" i="44"/>
  <c r="P1987" i="44"/>
  <c r="P2011" i="44"/>
  <c r="P2035" i="44"/>
  <c r="P2059" i="44"/>
  <c r="P2083" i="44"/>
  <c r="P883" i="44"/>
  <c r="P931" i="44"/>
  <c r="P1363" i="44"/>
  <c r="P1483" i="44"/>
  <c r="P715" i="44"/>
  <c r="P2131" i="44"/>
  <c r="P2179" i="44"/>
  <c r="P2275" i="44"/>
  <c r="P2299" i="44"/>
  <c r="P2347" i="44"/>
  <c r="P1387" i="44"/>
  <c r="P2107" i="44"/>
  <c r="P2155" i="44"/>
  <c r="P2203" i="44"/>
  <c r="P2227" i="44"/>
  <c r="P2251" i="44"/>
  <c r="P2323" i="44"/>
  <c r="P1291" i="44"/>
  <c r="P2371" i="44"/>
  <c r="P2419" i="44"/>
  <c r="P2395" i="44"/>
  <c r="P10" i="44"/>
  <c r="P202" i="44"/>
  <c r="P82" i="44"/>
  <c r="P274" i="44"/>
  <c r="P610" i="44"/>
  <c r="P154" i="44"/>
  <c r="P346" i="44"/>
  <c r="P634" i="44"/>
  <c r="P34" i="44"/>
  <c r="P226" i="44"/>
  <c r="P442" i="44"/>
  <c r="P106" i="44"/>
  <c r="P298" i="44"/>
  <c r="P418" i="44"/>
  <c r="P466" i="44"/>
  <c r="P586" i="44"/>
  <c r="P658" i="44"/>
  <c r="P178" i="44"/>
  <c r="P370" i="44"/>
  <c r="P490" i="44"/>
  <c r="P58" i="44"/>
  <c r="P250" i="44"/>
  <c r="P514" i="44"/>
  <c r="P682" i="44"/>
  <c r="P706" i="44"/>
  <c r="P730" i="44"/>
  <c r="P754" i="44"/>
  <c r="P778" i="44"/>
  <c r="P802" i="44"/>
  <c r="P826" i="44"/>
  <c r="P850" i="44"/>
  <c r="P874" i="44"/>
  <c r="P898" i="44"/>
  <c r="P922" i="44"/>
  <c r="P946" i="44"/>
  <c r="P970" i="44"/>
  <c r="P994" i="44"/>
  <c r="P1018" i="44"/>
  <c r="P1042" i="44"/>
  <c r="P1066" i="44"/>
  <c r="P1090" i="44"/>
  <c r="P1114" i="44"/>
  <c r="P1138" i="44"/>
  <c r="P1162" i="44"/>
  <c r="P130" i="44"/>
  <c r="P538" i="44"/>
  <c r="P322" i="44"/>
  <c r="P562" i="44"/>
  <c r="P394" i="44"/>
  <c r="P1306" i="44"/>
  <c r="P1402" i="44"/>
  <c r="P1210" i="44"/>
  <c r="P1282" i="44"/>
  <c r="P1378" i="44"/>
  <c r="P1474" i="44"/>
  <c r="P1522" i="44"/>
  <c r="P1570" i="44"/>
  <c r="P1594" i="44"/>
  <c r="P1618" i="44"/>
  <c r="P1642" i="44"/>
  <c r="P1666" i="44"/>
  <c r="P1690" i="44"/>
  <c r="P1714" i="44"/>
  <c r="P1738" i="44"/>
  <c r="P1762" i="44"/>
  <c r="P1786" i="44"/>
  <c r="P1810" i="44"/>
  <c r="P1834" i="44"/>
  <c r="P1858" i="44"/>
  <c r="P1882" i="44"/>
  <c r="P1906" i="44"/>
  <c r="P1930" i="44"/>
  <c r="P1954" i="44"/>
  <c r="P1978" i="44"/>
  <c r="P2002" i="44"/>
  <c r="P2026" i="44"/>
  <c r="P2050" i="44"/>
  <c r="P2074" i="44"/>
  <c r="P1546" i="44"/>
  <c r="P1234" i="44"/>
  <c r="P1354" i="44"/>
  <c r="P1186" i="44"/>
  <c r="P1330" i="44"/>
  <c r="P1426" i="44"/>
  <c r="P1450" i="44"/>
  <c r="P1498" i="44"/>
  <c r="P1258" i="44"/>
  <c r="P2098" i="44"/>
  <c r="P2122" i="44"/>
  <c r="P2146" i="44"/>
  <c r="P2170" i="44"/>
  <c r="P2194" i="44"/>
  <c r="P2218" i="44"/>
  <c r="P2242" i="44"/>
  <c r="P2266" i="44"/>
  <c r="P2290" i="44"/>
  <c r="P2314" i="44"/>
  <c r="P2338" i="44"/>
  <c r="P2362" i="44"/>
  <c r="P2386" i="44"/>
  <c r="P2410" i="44"/>
  <c r="P12" i="44"/>
  <c r="P36" i="44"/>
  <c r="P60" i="44"/>
  <c r="P84" i="44"/>
  <c r="P108" i="44"/>
  <c r="P132" i="44"/>
  <c r="P156" i="44"/>
  <c r="P180" i="44"/>
  <c r="P204" i="44"/>
  <c r="P228" i="44"/>
  <c r="P252" i="44"/>
  <c r="P276" i="44"/>
  <c r="P300" i="44"/>
  <c r="P324" i="44"/>
  <c r="P348" i="44"/>
  <c r="P372" i="44"/>
  <c r="P396" i="44"/>
  <c r="P420" i="44"/>
  <c r="P444" i="44"/>
  <c r="P468" i="44"/>
  <c r="P492" i="44"/>
  <c r="P516" i="44"/>
  <c r="P540" i="44"/>
  <c r="P564" i="44"/>
  <c r="P588" i="44"/>
  <c r="P612" i="44"/>
  <c r="P636" i="44"/>
  <c r="P660" i="44"/>
  <c r="P684" i="44"/>
  <c r="P996" i="44"/>
  <c r="P780" i="44"/>
  <c r="P972" i="44"/>
  <c r="P1044" i="44"/>
  <c r="P1140" i="44"/>
  <c r="P1188" i="44"/>
  <c r="P1212" i="44"/>
  <c r="P1236" i="44"/>
  <c r="P1260" i="44"/>
  <c r="P1284" i="44"/>
  <c r="P1308" i="44"/>
  <c r="P1332" i="44"/>
  <c r="P1356" i="44"/>
  <c r="P1380" i="44"/>
  <c r="P1404" i="44"/>
  <c r="P1428" i="44"/>
  <c r="P756" i="44"/>
  <c r="P804" i="44"/>
  <c r="P948" i="44"/>
  <c r="P828" i="44"/>
  <c r="P924" i="44"/>
  <c r="P1068" i="44"/>
  <c r="P1164" i="44"/>
  <c r="P732" i="44"/>
  <c r="P852" i="44"/>
  <c r="P876" i="44"/>
  <c r="P1092" i="44"/>
  <c r="P708" i="44"/>
  <c r="P900" i="44"/>
  <c r="P1452" i="44"/>
  <c r="P1500" i="44"/>
  <c r="P1476" i="44"/>
  <c r="P1524" i="44"/>
  <c r="P1572" i="44"/>
  <c r="P1596" i="44"/>
  <c r="P1620" i="44"/>
  <c r="P1644" i="44"/>
  <c r="P1668" i="44"/>
  <c r="P1692" i="44"/>
  <c r="P1716" i="44"/>
  <c r="P1740" i="44"/>
  <c r="P1764" i="44"/>
  <c r="P1788" i="44"/>
  <c r="P1812" i="44"/>
  <c r="P1836" i="44"/>
  <c r="P1860" i="44"/>
  <c r="P1884" i="44"/>
  <c r="P1908" i="44"/>
  <c r="P1932" i="44"/>
  <c r="P1020" i="44"/>
  <c r="P1116" i="44"/>
  <c r="P1548" i="44"/>
  <c r="P1980" i="44"/>
  <c r="P2028" i="44"/>
  <c r="P2100" i="44"/>
  <c r="P2124" i="44"/>
  <c r="P2148" i="44"/>
  <c r="P2172" i="44"/>
  <c r="P2196" i="44"/>
  <c r="P2220" i="44"/>
  <c r="P2244" i="44"/>
  <c r="P2268" i="44"/>
  <c r="P2292" i="44"/>
  <c r="P2316" i="44"/>
  <c r="P2340" i="44"/>
  <c r="P2364" i="44"/>
  <c r="P2388" i="44"/>
  <c r="P2412" i="44"/>
  <c r="P2076" i="44"/>
  <c r="P1956" i="44"/>
  <c r="P2004" i="44"/>
  <c r="P2052" i="44"/>
  <c r="P20" i="44"/>
  <c r="P44" i="44"/>
  <c r="P68" i="44"/>
  <c r="P92" i="44"/>
  <c r="P116" i="44"/>
  <c r="P140" i="44"/>
  <c r="P164" i="44"/>
  <c r="P188" i="44"/>
  <c r="P212" i="44"/>
  <c r="P236" i="44"/>
  <c r="P260" i="44"/>
  <c r="P284" i="44"/>
  <c r="P308" i="44"/>
  <c r="P332" i="44"/>
  <c r="P356" i="44"/>
  <c r="P380" i="44"/>
  <c r="P404" i="44"/>
  <c r="P428" i="44"/>
  <c r="P452" i="44"/>
  <c r="P476" i="44"/>
  <c r="P500" i="44"/>
  <c r="P524" i="44"/>
  <c r="P548" i="44"/>
  <c r="P572" i="44"/>
  <c r="P596" i="44"/>
  <c r="P620" i="44"/>
  <c r="P644" i="44"/>
  <c r="P668" i="44"/>
  <c r="P716" i="44"/>
  <c r="P884" i="44"/>
  <c r="P932" i="44"/>
  <c r="P908" i="44"/>
  <c r="P1076" i="44"/>
  <c r="P1196" i="44"/>
  <c r="P1220" i="44"/>
  <c r="P1244" i="44"/>
  <c r="P1268" i="44"/>
  <c r="P1292" i="44"/>
  <c r="P1316" i="44"/>
  <c r="P1340" i="44"/>
  <c r="P1364" i="44"/>
  <c r="P1388" i="44"/>
  <c r="P1412" i="44"/>
  <c r="P1436" i="44"/>
  <c r="P692" i="44"/>
  <c r="P1172" i="44"/>
  <c r="P1100" i="44"/>
  <c r="P764" i="44"/>
  <c r="P788" i="44"/>
  <c r="P812" i="44"/>
  <c r="P1004" i="44"/>
  <c r="P1028" i="44"/>
  <c r="P1124" i="44"/>
  <c r="P740" i="44"/>
  <c r="P836" i="44"/>
  <c r="P980" i="44"/>
  <c r="P1484" i="44"/>
  <c r="P956" i="44"/>
  <c r="P1052" i="44"/>
  <c r="P1532" i="44"/>
  <c r="P1148" i="44"/>
  <c r="P860" i="44"/>
  <c r="P1460" i="44"/>
  <c r="P1508" i="44"/>
  <c r="P1556" i="44"/>
  <c r="P1580" i="44"/>
  <c r="P1604" i="44"/>
  <c r="P1628" i="44"/>
  <c r="P1652" i="44"/>
  <c r="P1676" i="44"/>
  <c r="P1700" i="44"/>
  <c r="P1724" i="44"/>
  <c r="P1748" i="44"/>
  <c r="P1772" i="44"/>
  <c r="P1796" i="44"/>
  <c r="P1820" i="44"/>
  <c r="P1844" i="44"/>
  <c r="P1868" i="44"/>
  <c r="P1892" i="44"/>
  <c r="P1916" i="44"/>
  <c r="P1940" i="44"/>
  <c r="P1964" i="44"/>
  <c r="P2012" i="44"/>
  <c r="P2108" i="44"/>
  <c r="P2132" i="44"/>
  <c r="P2156" i="44"/>
  <c r="P2180" i="44"/>
  <c r="P2204" i="44"/>
  <c r="P2228" i="44"/>
  <c r="P2252" i="44"/>
  <c r="P2276" i="44"/>
  <c r="P2300" i="44"/>
  <c r="P2324" i="44"/>
  <c r="P2348" i="44"/>
  <c r="P2372" i="44"/>
  <c r="P2396" i="44"/>
  <c r="P2420" i="44"/>
  <c r="P2060" i="44"/>
  <c r="P2084" i="44"/>
  <c r="P1988" i="44"/>
  <c r="P2036" i="44"/>
  <c r="P17" i="44"/>
  <c r="P41" i="44"/>
  <c r="P65" i="44"/>
  <c r="P89" i="44"/>
  <c r="P113" i="44"/>
  <c r="P137" i="44"/>
  <c r="P161" i="44"/>
  <c r="P185" i="44"/>
  <c r="P209" i="44"/>
  <c r="P233" i="44"/>
  <c r="P257" i="44"/>
  <c r="P281" i="44"/>
  <c r="P305" i="44"/>
  <c r="P329" i="44"/>
  <c r="P353" i="44"/>
  <c r="P377" i="44"/>
  <c r="P401" i="44"/>
  <c r="P425" i="44"/>
  <c r="P449" i="44"/>
  <c r="P473" i="44"/>
  <c r="P497" i="44"/>
  <c r="P521" i="44"/>
  <c r="P545" i="44"/>
  <c r="P665" i="44"/>
  <c r="P569" i="44"/>
  <c r="P617" i="44"/>
  <c r="P689" i="44"/>
  <c r="P713" i="44"/>
  <c r="P737" i="44"/>
  <c r="P761" i="44"/>
  <c r="P785" i="44"/>
  <c r="P809" i="44"/>
  <c r="P833" i="44"/>
  <c r="P857" i="44"/>
  <c r="P881" i="44"/>
  <c r="P905" i="44"/>
  <c r="P929" i="44"/>
  <c r="P953" i="44"/>
  <c r="P977" i="44"/>
  <c r="P1001" i="44"/>
  <c r="P1169" i="44"/>
  <c r="P1097" i="44"/>
  <c r="P1025" i="44"/>
  <c r="P1121" i="44"/>
  <c r="P1049" i="44"/>
  <c r="P1145" i="44"/>
  <c r="P1193" i="44"/>
  <c r="P1217" i="44"/>
  <c r="P1241" i="44"/>
  <c r="P1265" i="44"/>
  <c r="P1289" i="44"/>
  <c r="P1313" i="44"/>
  <c r="P1337" i="44"/>
  <c r="P1361" i="44"/>
  <c r="P1385" i="44"/>
  <c r="P1409" i="44"/>
  <c r="P1433" i="44"/>
  <c r="P1457" i="44"/>
  <c r="P1481" i="44"/>
  <c r="P1505" i="44"/>
  <c r="P1553" i="44"/>
  <c r="P1577" i="44"/>
  <c r="P1601" i="44"/>
  <c r="P1625" i="44"/>
  <c r="P1649" i="44"/>
  <c r="P1673" i="44"/>
  <c r="P1697" i="44"/>
  <c r="P1721" i="44"/>
  <c r="P1745" i="44"/>
  <c r="P1769" i="44"/>
  <c r="P1793" i="44"/>
  <c r="P1817" i="44"/>
  <c r="P1841" i="44"/>
  <c r="P593" i="44"/>
  <c r="P641" i="44"/>
  <c r="P1073" i="44"/>
  <c r="P1529" i="44"/>
  <c r="P1913" i="44"/>
  <c r="P2105" i="44"/>
  <c r="P2129" i="44"/>
  <c r="P2153" i="44"/>
  <c r="P2177" i="44"/>
  <c r="P2201" i="44"/>
  <c r="P2225" i="44"/>
  <c r="P2249" i="44"/>
  <c r="P2273" i="44"/>
  <c r="P2297" i="44"/>
  <c r="P2321" i="44"/>
  <c r="P2345" i="44"/>
  <c r="P2369" i="44"/>
  <c r="P2393" i="44"/>
  <c r="P2417" i="44"/>
  <c r="P1961" i="44"/>
  <c r="P2009" i="44"/>
  <c r="P2081" i="44"/>
  <c r="P1889" i="44"/>
  <c r="P2057" i="44"/>
  <c r="P1865" i="44"/>
  <c r="P1985" i="44"/>
  <c r="P2033" i="44"/>
  <c r="P1937" i="44"/>
  <c r="P4" i="44"/>
  <c r="P28" i="44"/>
  <c r="P52" i="44"/>
  <c r="P76" i="44"/>
  <c r="P100" i="44"/>
  <c r="P124" i="44"/>
  <c r="P148" i="44"/>
  <c r="P172" i="44"/>
  <c r="P196" i="44"/>
  <c r="P220" i="44"/>
  <c r="P244" i="44"/>
  <c r="P268" i="44"/>
  <c r="P292" i="44"/>
  <c r="P316" i="44"/>
  <c r="P340" i="44"/>
  <c r="P364" i="44"/>
  <c r="P388" i="44"/>
  <c r="P412" i="44"/>
  <c r="P436" i="44"/>
  <c r="P460" i="44"/>
  <c r="P484" i="44"/>
  <c r="P508" i="44"/>
  <c r="P532" i="44"/>
  <c r="P556" i="44"/>
  <c r="P580" i="44"/>
  <c r="P604" i="44"/>
  <c r="P628" i="44"/>
  <c r="P652" i="44"/>
  <c r="P676" i="44"/>
  <c r="P748" i="44"/>
  <c r="P820" i="44"/>
  <c r="P844" i="44"/>
  <c r="P1108" i="44"/>
  <c r="P1180" i="44"/>
  <c r="P1204" i="44"/>
  <c r="P1228" i="44"/>
  <c r="P1252" i="44"/>
  <c r="P1276" i="44"/>
  <c r="P1300" i="44"/>
  <c r="P1324" i="44"/>
  <c r="P1348" i="44"/>
  <c r="P1372" i="44"/>
  <c r="P1396" i="44"/>
  <c r="P1420" i="44"/>
  <c r="P724" i="44"/>
  <c r="P868" i="44"/>
  <c r="P1012" i="44"/>
  <c r="P892" i="44"/>
  <c r="P988" i="44"/>
  <c r="P1036" i="44"/>
  <c r="P1132" i="44"/>
  <c r="P700" i="44"/>
  <c r="P964" i="44"/>
  <c r="P940" i="44"/>
  <c r="P1060" i="44"/>
  <c r="P1156" i="44"/>
  <c r="P772" i="44"/>
  <c r="P916" i="44"/>
  <c r="P796" i="44"/>
  <c r="P1468" i="44"/>
  <c r="P1516" i="44"/>
  <c r="P1084" i="44"/>
  <c r="P1444" i="44"/>
  <c r="P1492" i="44"/>
  <c r="P1564" i="44"/>
  <c r="P1588" i="44"/>
  <c r="P1612" i="44"/>
  <c r="P1636" i="44"/>
  <c r="P1660" i="44"/>
  <c r="P1684" i="44"/>
  <c r="P1708" i="44"/>
  <c r="P1732" i="44"/>
  <c r="P1756" i="44"/>
  <c r="P1780" i="44"/>
  <c r="P1804" i="44"/>
  <c r="P1828" i="44"/>
  <c r="P1852" i="44"/>
  <c r="P1876" i="44"/>
  <c r="P1900" i="44"/>
  <c r="P1924" i="44"/>
  <c r="P1540" i="44"/>
  <c r="P2068" i="44"/>
  <c r="P1948" i="44"/>
  <c r="P1996" i="44"/>
  <c r="P2044" i="44"/>
  <c r="P2092" i="44"/>
  <c r="P2116" i="44"/>
  <c r="P2140" i="44"/>
  <c r="P2164" i="44"/>
  <c r="P2188" i="44"/>
  <c r="P2212" i="44"/>
  <c r="P2236" i="44"/>
  <c r="P2260" i="44"/>
  <c r="P2284" i="44"/>
  <c r="P2308" i="44"/>
  <c r="P2332" i="44"/>
  <c r="P2356" i="44"/>
  <c r="P2380" i="44"/>
  <c r="P2404" i="44"/>
  <c r="P1972" i="44"/>
  <c r="P2020" i="44"/>
  <c r="P5" i="44"/>
  <c r="P29" i="44"/>
  <c r="P53" i="44"/>
  <c r="P77" i="44"/>
  <c r="P101" i="44"/>
  <c r="P125" i="44"/>
  <c r="P149" i="44"/>
  <c r="P173" i="44"/>
  <c r="P197" i="44"/>
  <c r="P221" i="44"/>
  <c r="P245" i="44"/>
  <c r="P269" i="44"/>
  <c r="P293" i="44"/>
  <c r="P317" i="44"/>
  <c r="P341" i="44"/>
  <c r="P365" i="44"/>
  <c r="P389" i="44"/>
  <c r="P413" i="44"/>
  <c r="P437" i="44"/>
  <c r="P461" i="44"/>
  <c r="P485" i="44"/>
  <c r="P509" i="44"/>
  <c r="P533" i="44"/>
  <c r="P557" i="44"/>
  <c r="P581" i="44"/>
  <c r="P677" i="44"/>
  <c r="P701" i="44"/>
  <c r="P725" i="44"/>
  <c r="P749" i="44"/>
  <c r="P773" i="44"/>
  <c r="P797" i="44"/>
  <c r="P821" i="44"/>
  <c r="P845" i="44"/>
  <c r="P869" i="44"/>
  <c r="P893" i="44"/>
  <c r="P605" i="44"/>
  <c r="P629" i="44"/>
  <c r="P1085" i="44"/>
  <c r="P653" i="44"/>
  <c r="P1109" i="44"/>
  <c r="P1181" i="44"/>
  <c r="P1205" i="44"/>
  <c r="P1229" i="44"/>
  <c r="P1253" i="44"/>
  <c r="P1277" i="44"/>
  <c r="P1301" i="44"/>
  <c r="P1325" i="44"/>
  <c r="P1349" i="44"/>
  <c r="P1373" i="44"/>
  <c r="P1397" i="44"/>
  <c r="P1421" i="44"/>
  <c r="P1013" i="44"/>
  <c r="P989" i="44"/>
  <c r="P1037" i="44"/>
  <c r="P1133" i="44"/>
  <c r="P965" i="44"/>
  <c r="P941" i="44"/>
  <c r="P1061" i="44"/>
  <c r="P1157" i="44"/>
  <c r="P1469" i="44"/>
  <c r="P1517" i="44"/>
  <c r="P917" i="44"/>
  <c r="P1541" i="44"/>
  <c r="P1661" i="44"/>
  <c r="P1973" i="44"/>
  <c r="P2021" i="44"/>
  <c r="P1805" i="44"/>
  <c r="P1733" i="44"/>
  <c r="P1853" i="44"/>
  <c r="P2069" i="44"/>
  <c r="P1613" i="44"/>
  <c r="P1445" i="44"/>
  <c r="P1685" i="44"/>
  <c r="P1925" i="44"/>
  <c r="P2357" i="44"/>
  <c r="P2381" i="44"/>
  <c r="P2405" i="44"/>
  <c r="P1565" i="44"/>
  <c r="P1757" i="44"/>
  <c r="P1949" i="44"/>
  <c r="P1997" i="44"/>
  <c r="P2045" i="44"/>
  <c r="P2093" i="44"/>
  <c r="P2117" i="44"/>
  <c r="P2141" i="44"/>
  <c r="P2165" i="44"/>
  <c r="P2189" i="44"/>
  <c r="P2213" i="44"/>
  <c r="P2237" i="44"/>
  <c r="P2261" i="44"/>
  <c r="P2285" i="44"/>
  <c r="P2309" i="44"/>
  <c r="P2333" i="44"/>
  <c r="P1637" i="44"/>
  <c r="P1829" i="44"/>
  <c r="P1901" i="44"/>
  <c r="P1493" i="44"/>
  <c r="P1709" i="44"/>
  <c r="P1589" i="44"/>
  <c r="P1781" i="44"/>
  <c r="P1877" i="44"/>
  <c r="P13" i="44"/>
  <c r="P37" i="44"/>
  <c r="P61" i="44"/>
  <c r="P85" i="44"/>
  <c r="P109" i="44"/>
  <c r="P133" i="44"/>
  <c r="P157" i="44"/>
  <c r="P181" i="44"/>
  <c r="P205" i="44"/>
  <c r="P229" i="44"/>
  <c r="P253" i="44"/>
  <c r="P277" i="44"/>
  <c r="P301" i="44"/>
  <c r="P325" i="44"/>
  <c r="P349" i="44"/>
  <c r="P373" i="44"/>
  <c r="P397" i="44"/>
  <c r="P421" i="44"/>
  <c r="P445" i="44"/>
  <c r="P469" i="44"/>
  <c r="P493" i="44"/>
  <c r="P517" i="44"/>
  <c r="P541" i="44"/>
  <c r="P565" i="44"/>
  <c r="P589" i="44"/>
  <c r="P685" i="44"/>
  <c r="P709" i="44"/>
  <c r="P733" i="44"/>
  <c r="P757" i="44"/>
  <c r="P781" i="44"/>
  <c r="P805" i="44"/>
  <c r="P829" i="44"/>
  <c r="P853" i="44"/>
  <c r="P877" i="44"/>
  <c r="P901" i="44"/>
  <c r="P613" i="44"/>
  <c r="P637" i="44"/>
  <c r="P661" i="44"/>
  <c r="P1021" i="44"/>
  <c r="P1117" i="44"/>
  <c r="P997" i="44"/>
  <c r="P973" i="44"/>
  <c r="P1045" i="44"/>
  <c r="P1141" i="44"/>
  <c r="P1189" i="44"/>
  <c r="P1213" i="44"/>
  <c r="P1237" i="44"/>
  <c r="P1261" i="44"/>
  <c r="P1285" i="44"/>
  <c r="P1309" i="44"/>
  <c r="P1333" i="44"/>
  <c r="P1357" i="44"/>
  <c r="P1381" i="44"/>
  <c r="P1405" i="44"/>
  <c r="P1429" i="44"/>
  <c r="P949" i="44"/>
  <c r="P925" i="44"/>
  <c r="P1069" i="44"/>
  <c r="P1165" i="44"/>
  <c r="P1093" i="44"/>
  <c r="P1453" i="44"/>
  <c r="P1501" i="44"/>
  <c r="P1549" i="44"/>
  <c r="P1525" i="44"/>
  <c r="P1597" i="44"/>
  <c r="P1789" i="44"/>
  <c r="P1957" i="44"/>
  <c r="P2005" i="44"/>
  <c r="P2053" i="44"/>
  <c r="P1669" i="44"/>
  <c r="P1885" i="44"/>
  <c r="P1741" i="44"/>
  <c r="P1621" i="44"/>
  <c r="P1813" i="44"/>
  <c r="P1861" i="44"/>
  <c r="P2341" i="44"/>
  <c r="P2365" i="44"/>
  <c r="P2389" i="44"/>
  <c r="P2413" i="44"/>
  <c r="P1693" i="44"/>
  <c r="P1981" i="44"/>
  <c r="P2029" i="44"/>
  <c r="P2101" i="44"/>
  <c r="P2125" i="44"/>
  <c r="P2149" i="44"/>
  <c r="P2173" i="44"/>
  <c r="P2197" i="44"/>
  <c r="P2221" i="44"/>
  <c r="P2245" i="44"/>
  <c r="P2269" i="44"/>
  <c r="P2293" i="44"/>
  <c r="P2317" i="44"/>
  <c r="P1477" i="44"/>
  <c r="P1573" i="44"/>
  <c r="P1765" i="44"/>
  <c r="P1933" i="44"/>
  <c r="P1645" i="44"/>
  <c r="P1837" i="44"/>
  <c r="P1717" i="44"/>
  <c r="P1909" i="44"/>
  <c r="P2077" i="44"/>
  <c r="P21" i="44"/>
  <c r="P45" i="44"/>
  <c r="P69" i="44"/>
  <c r="P93" i="44"/>
  <c r="P117" i="44"/>
  <c r="P141" i="44"/>
  <c r="P165" i="44"/>
  <c r="P189" i="44"/>
  <c r="P213" i="44"/>
  <c r="P237" i="44"/>
  <c r="P261" i="44"/>
  <c r="P285" i="44"/>
  <c r="P309" i="44"/>
  <c r="P333" i="44"/>
  <c r="P357" i="44"/>
  <c r="P381" i="44"/>
  <c r="P405" i="44"/>
  <c r="P429" i="44"/>
  <c r="P453" i="44"/>
  <c r="P477" i="44"/>
  <c r="P501" i="44"/>
  <c r="P525" i="44"/>
  <c r="P549" i="44"/>
  <c r="P573" i="44"/>
  <c r="P597" i="44"/>
  <c r="P645" i="44"/>
  <c r="P693" i="44"/>
  <c r="P717" i="44"/>
  <c r="P741" i="44"/>
  <c r="P765" i="44"/>
  <c r="P789" i="44"/>
  <c r="P813" i="44"/>
  <c r="P837" i="44"/>
  <c r="P861" i="44"/>
  <c r="P885" i="44"/>
  <c r="P669" i="44"/>
  <c r="P957" i="44"/>
  <c r="P1053" i="44"/>
  <c r="P1149" i="44"/>
  <c r="P933" i="44"/>
  <c r="P909" i="44"/>
  <c r="P1077" i="44"/>
  <c r="P1197" i="44"/>
  <c r="P1221" i="44"/>
  <c r="P1245" i="44"/>
  <c r="P1269" i="44"/>
  <c r="P1293" i="44"/>
  <c r="P1317" i="44"/>
  <c r="P1341" i="44"/>
  <c r="P1365" i="44"/>
  <c r="P1389" i="44"/>
  <c r="P1413" i="44"/>
  <c r="P1437" i="44"/>
  <c r="P621" i="44"/>
  <c r="P1173" i="44"/>
  <c r="P1101" i="44"/>
  <c r="P1005" i="44"/>
  <c r="P1029" i="44"/>
  <c r="P1125" i="44"/>
  <c r="P1485" i="44"/>
  <c r="P1533" i="44"/>
  <c r="P981" i="44"/>
  <c r="P1725" i="44"/>
  <c r="P1941" i="44"/>
  <c r="P1989" i="44"/>
  <c r="P2037" i="44"/>
  <c r="P1605" i="44"/>
  <c r="P1797" i="44"/>
  <c r="P1917" i="44"/>
  <c r="P1677" i="44"/>
  <c r="P1557" i="44"/>
  <c r="P1749" i="44"/>
  <c r="P1893" i="44"/>
  <c r="P1461" i="44"/>
  <c r="P1629" i="44"/>
  <c r="P1821" i="44"/>
  <c r="P1965" i="44"/>
  <c r="P2013" i="44"/>
  <c r="P2109" i="44"/>
  <c r="P2133" i="44"/>
  <c r="P2157" i="44"/>
  <c r="P2181" i="44"/>
  <c r="P2205" i="44"/>
  <c r="P2229" i="44"/>
  <c r="P2253" i="44"/>
  <c r="P2277" i="44"/>
  <c r="P2301" i="44"/>
  <c r="P2325" i="44"/>
  <c r="P2349" i="44"/>
  <c r="P2373" i="44"/>
  <c r="P2397" i="44"/>
  <c r="P2421" i="44"/>
  <c r="P1701" i="44"/>
  <c r="P1869" i="44"/>
  <c r="P2061" i="44"/>
  <c r="P2085" i="44"/>
  <c r="P1581" i="44"/>
  <c r="P1773" i="44"/>
  <c r="P1509" i="44"/>
  <c r="P1653" i="44"/>
  <c r="P1845" i="44"/>
  <c r="P6" i="44"/>
  <c r="P30" i="44"/>
  <c r="P54" i="44"/>
  <c r="P78" i="44"/>
  <c r="P102" i="44"/>
  <c r="P126" i="44"/>
  <c r="P150" i="44"/>
  <c r="P174" i="44"/>
  <c r="P198" i="44"/>
  <c r="P222" i="44"/>
  <c r="P246" i="44"/>
  <c r="P270" i="44"/>
  <c r="P294" i="44"/>
  <c r="P318" i="44"/>
  <c r="P342" i="44"/>
  <c r="P366" i="44"/>
  <c r="P390" i="44"/>
  <c r="P414" i="44"/>
  <c r="P438" i="44"/>
  <c r="P582" i="44"/>
  <c r="P462" i="44"/>
  <c r="P678" i="44"/>
  <c r="P702" i="44"/>
  <c r="P726" i="44"/>
  <c r="P750" i="44"/>
  <c r="P774" i="44"/>
  <c r="P798" i="44"/>
  <c r="P822" i="44"/>
  <c r="P846" i="44"/>
  <c r="P870" i="44"/>
  <c r="P894" i="44"/>
  <c r="P486" i="44"/>
  <c r="P510" i="44"/>
  <c r="P534" i="44"/>
  <c r="P558" i="44"/>
  <c r="P606" i="44"/>
  <c r="P630" i="44"/>
  <c r="P918" i="44"/>
  <c r="P1086" i="44"/>
  <c r="P654" i="44"/>
  <c r="P1110" i="44"/>
  <c r="P1182" i="44"/>
  <c r="P1206" i="44"/>
  <c r="P1230" i="44"/>
  <c r="P1254" i="44"/>
  <c r="P1278" i="44"/>
  <c r="P1302" i="44"/>
  <c r="P1326" i="44"/>
  <c r="P1350" i="44"/>
  <c r="P1374" i="44"/>
  <c r="P1398" i="44"/>
  <c r="P1422" i="44"/>
  <c r="P1446" i="44"/>
  <c r="P1470" i="44"/>
  <c r="P1494" i="44"/>
  <c r="P1518" i="44"/>
  <c r="P1542" i="44"/>
  <c r="P1014" i="44"/>
  <c r="P990" i="44"/>
  <c r="P1038" i="44"/>
  <c r="P1134" i="44"/>
  <c r="P966" i="44"/>
  <c r="P942" i="44"/>
  <c r="P1062" i="44"/>
  <c r="P1158" i="44"/>
  <c r="P1566" i="44"/>
  <c r="P1590" i="44"/>
  <c r="P1614" i="44"/>
  <c r="P1638" i="44"/>
  <c r="P1662" i="44"/>
  <c r="P1686" i="44"/>
  <c r="P1710" i="44"/>
  <c r="P1734" i="44"/>
  <c r="P1758" i="44"/>
  <c r="P1782" i="44"/>
  <c r="P1806" i="44"/>
  <c r="P1830" i="44"/>
  <c r="P1854" i="44"/>
  <c r="P1878" i="44"/>
  <c r="P1902" i="44"/>
  <c r="P1926" i="44"/>
  <c r="P1950" i="44"/>
  <c r="P1974" i="44"/>
  <c r="P1998" i="44"/>
  <c r="P2022" i="44"/>
  <c r="P2046" i="44"/>
  <c r="P2070" i="44"/>
  <c r="P2094" i="44"/>
  <c r="P2118" i="44"/>
  <c r="P2142" i="44"/>
  <c r="P2166" i="44"/>
  <c r="P2190" i="44"/>
  <c r="P2214" i="44"/>
  <c r="P2238" i="44"/>
  <c r="P2262" i="44"/>
  <c r="P2286" i="44"/>
  <c r="P2310" i="44"/>
  <c r="P2334" i="44"/>
  <c r="P2358" i="44"/>
  <c r="P2382" i="44"/>
  <c r="P2406" i="44"/>
  <c r="P14" i="44"/>
  <c r="P38" i="44"/>
  <c r="P62" i="44"/>
  <c r="P86" i="44"/>
  <c r="P110" i="44"/>
  <c r="P134" i="44"/>
  <c r="P158" i="44"/>
  <c r="P182" i="44"/>
  <c r="P206" i="44"/>
  <c r="P230" i="44"/>
  <c r="P254" i="44"/>
  <c r="P278" i="44"/>
  <c r="P302" i="44"/>
  <c r="P326" i="44"/>
  <c r="P350" i="44"/>
  <c r="P374" i="44"/>
  <c r="P398" i="44"/>
  <c r="P422" i="44"/>
  <c r="P566" i="44"/>
  <c r="P686" i="44"/>
  <c r="P710" i="44"/>
  <c r="P734" i="44"/>
  <c r="P758" i="44"/>
  <c r="P782" i="44"/>
  <c r="P806" i="44"/>
  <c r="P830" i="44"/>
  <c r="P854" i="44"/>
  <c r="P878" i="44"/>
  <c r="P902" i="44"/>
  <c r="P614" i="44"/>
  <c r="P446" i="44"/>
  <c r="P638" i="44"/>
  <c r="P470" i="44"/>
  <c r="P590" i="44"/>
  <c r="P494" i="44"/>
  <c r="P662" i="44"/>
  <c r="P1022" i="44"/>
  <c r="P1118" i="44"/>
  <c r="P542" i="44"/>
  <c r="P998" i="44"/>
  <c r="P974" i="44"/>
  <c r="P1046" i="44"/>
  <c r="P1142" i="44"/>
  <c r="P1190" i="44"/>
  <c r="P1214" i="44"/>
  <c r="P1238" i="44"/>
  <c r="P1262" i="44"/>
  <c r="P1286" i="44"/>
  <c r="P1310" i="44"/>
  <c r="P1334" i="44"/>
  <c r="P1358" i="44"/>
  <c r="P1382" i="44"/>
  <c r="P1406" i="44"/>
  <c r="P1430" i="44"/>
  <c r="P1454" i="44"/>
  <c r="P1478" i="44"/>
  <c r="P1502" i="44"/>
  <c r="P1526" i="44"/>
  <c r="P1550" i="44"/>
  <c r="P950" i="44"/>
  <c r="P926" i="44"/>
  <c r="P1070" i="44"/>
  <c r="P1166" i="44"/>
  <c r="P518" i="44"/>
  <c r="P1574" i="44"/>
  <c r="P1598" i="44"/>
  <c r="P1622" i="44"/>
  <c r="P1646" i="44"/>
  <c r="P1670" i="44"/>
  <c r="P1694" i="44"/>
  <c r="P1718" i="44"/>
  <c r="P1742" i="44"/>
  <c r="P1766" i="44"/>
  <c r="P1790" i="44"/>
  <c r="P1814" i="44"/>
  <c r="P1838" i="44"/>
  <c r="P1862" i="44"/>
  <c r="P1886" i="44"/>
  <c r="P1910" i="44"/>
  <c r="P1934" i="44"/>
  <c r="P1958" i="44"/>
  <c r="P1982" i="44"/>
  <c r="P2006" i="44"/>
  <c r="P2030" i="44"/>
  <c r="P2054" i="44"/>
  <c r="P2078" i="44"/>
  <c r="P1094" i="44"/>
  <c r="P2102" i="44"/>
  <c r="P2126" i="44"/>
  <c r="P2150" i="44"/>
  <c r="P2174" i="44"/>
  <c r="P2198" i="44"/>
  <c r="P2222" i="44"/>
  <c r="P2246" i="44"/>
  <c r="P2270" i="44"/>
  <c r="P2294" i="44"/>
  <c r="P2318" i="44"/>
  <c r="P2342" i="44"/>
  <c r="P2366" i="44"/>
  <c r="P2390" i="44"/>
  <c r="P2414" i="44"/>
  <c r="P22" i="44"/>
  <c r="P46" i="44"/>
  <c r="P70" i="44"/>
  <c r="P94" i="44"/>
  <c r="P118" i="44"/>
  <c r="P142" i="44"/>
  <c r="P166" i="44"/>
  <c r="P190" i="44"/>
  <c r="P214" i="44"/>
  <c r="P238" i="44"/>
  <c r="P262" i="44"/>
  <c r="P286" i="44"/>
  <c r="P310" i="44"/>
  <c r="P334" i="44"/>
  <c r="P358" i="44"/>
  <c r="P382" i="44"/>
  <c r="P406" i="44"/>
  <c r="P430" i="44"/>
  <c r="P502" i="44"/>
  <c r="P598" i="44"/>
  <c r="P526" i="44"/>
  <c r="P646" i="44"/>
  <c r="P694" i="44"/>
  <c r="P718" i="44"/>
  <c r="P742" i="44"/>
  <c r="P766" i="44"/>
  <c r="P790" i="44"/>
  <c r="P814" i="44"/>
  <c r="P838" i="44"/>
  <c r="P862" i="44"/>
  <c r="P886" i="44"/>
  <c r="P550" i="44"/>
  <c r="P670" i="44"/>
  <c r="P574" i="44"/>
  <c r="P982" i="44"/>
  <c r="P454" i="44"/>
  <c r="P958" i="44"/>
  <c r="P1054" i="44"/>
  <c r="P1150" i="44"/>
  <c r="P934" i="44"/>
  <c r="P910" i="44"/>
  <c r="P1078" i="44"/>
  <c r="P1198" i="44"/>
  <c r="P1222" i="44"/>
  <c r="P1246" i="44"/>
  <c r="P1270" i="44"/>
  <c r="P1294" i="44"/>
  <c r="P1318" i="44"/>
  <c r="P1342" i="44"/>
  <c r="P1366" i="44"/>
  <c r="P1390" i="44"/>
  <c r="P1414" i="44"/>
  <c r="P1438" i="44"/>
  <c r="P1462" i="44"/>
  <c r="P1486" i="44"/>
  <c r="P1510" i="44"/>
  <c r="P1534" i="44"/>
  <c r="P478" i="44"/>
  <c r="P622" i="44"/>
  <c r="P1174" i="44"/>
  <c r="P1102" i="44"/>
  <c r="P1126" i="44"/>
  <c r="P1558" i="44"/>
  <c r="P1582" i="44"/>
  <c r="P1606" i="44"/>
  <c r="P1630" i="44"/>
  <c r="P1654" i="44"/>
  <c r="P1678" i="44"/>
  <c r="P1702" i="44"/>
  <c r="P1726" i="44"/>
  <c r="P1750" i="44"/>
  <c r="P1774" i="44"/>
  <c r="P1798" i="44"/>
  <c r="P1822" i="44"/>
  <c r="P1846" i="44"/>
  <c r="P1870" i="44"/>
  <c r="P1894" i="44"/>
  <c r="P1918" i="44"/>
  <c r="P1942" i="44"/>
  <c r="P1966" i="44"/>
  <c r="P1990" i="44"/>
  <c r="P2014" i="44"/>
  <c r="P2038" i="44"/>
  <c r="P2062" i="44"/>
  <c r="P1030" i="44"/>
  <c r="P1006" i="44"/>
  <c r="P2110" i="44"/>
  <c r="P2134" i="44"/>
  <c r="P2158" i="44"/>
  <c r="P2182" i="44"/>
  <c r="P2206" i="44"/>
  <c r="P2230" i="44"/>
  <c r="P2254" i="44"/>
  <c r="P2278" i="44"/>
  <c r="P2302" i="44"/>
  <c r="P2326" i="44"/>
  <c r="P2350" i="44"/>
  <c r="P2374" i="44"/>
  <c r="P2398" i="44"/>
  <c r="P2422" i="44"/>
  <c r="P2086" i="44"/>
  <c r="P138" i="44"/>
  <c r="P330" i="44"/>
  <c r="P18" i="44"/>
  <c r="P210" i="44"/>
  <c r="P402" i="44"/>
  <c r="P522" i="44"/>
  <c r="P90" i="44"/>
  <c r="P282" i="44"/>
  <c r="P546" i="44"/>
  <c r="P666" i="44"/>
  <c r="P162" i="44"/>
  <c r="P354" i="44"/>
  <c r="P42" i="44"/>
  <c r="P234" i="44"/>
  <c r="P570" i="44"/>
  <c r="P114" i="44"/>
  <c r="P306" i="44"/>
  <c r="P186" i="44"/>
  <c r="P378" i="44"/>
  <c r="P426" i="44"/>
  <c r="P450" i="44"/>
  <c r="P618" i="44"/>
  <c r="P690" i="44"/>
  <c r="P714" i="44"/>
  <c r="P738" i="44"/>
  <c r="P762" i="44"/>
  <c r="P786" i="44"/>
  <c r="P810" i="44"/>
  <c r="P834" i="44"/>
  <c r="P858" i="44"/>
  <c r="P882" i="44"/>
  <c r="P906" i="44"/>
  <c r="P930" i="44"/>
  <c r="P954" i="44"/>
  <c r="P978" i="44"/>
  <c r="P1002" i="44"/>
  <c r="P1026" i="44"/>
  <c r="P1050" i="44"/>
  <c r="P1074" i="44"/>
  <c r="P1098" i="44"/>
  <c r="P1122" i="44"/>
  <c r="P1146" i="44"/>
  <c r="P1170" i="44"/>
  <c r="P66" i="44"/>
  <c r="P594" i="44"/>
  <c r="P642" i="44"/>
  <c r="P258" i="44"/>
  <c r="P474" i="44"/>
  <c r="P498" i="44"/>
  <c r="P1266" i="44"/>
  <c r="P1338" i="44"/>
  <c r="P1434" i="44"/>
  <c r="P1218" i="44"/>
  <c r="P1314" i="44"/>
  <c r="P1410" i="44"/>
  <c r="P1458" i="44"/>
  <c r="P1506" i="44"/>
  <c r="P1554" i="44"/>
  <c r="P1578" i="44"/>
  <c r="P1602" i="44"/>
  <c r="P1626" i="44"/>
  <c r="P1650" i="44"/>
  <c r="P1674" i="44"/>
  <c r="P1698" i="44"/>
  <c r="P1722" i="44"/>
  <c r="P1746" i="44"/>
  <c r="P1770" i="44"/>
  <c r="P1794" i="44"/>
  <c r="P1818" i="44"/>
  <c r="P1842" i="44"/>
  <c r="P1866" i="44"/>
  <c r="P1890" i="44"/>
  <c r="P1914" i="44"/>
  <c r="P1938" i="44"/>
  <c r="P1962" i="44"/>
  <c r="P1986" i="44"/>
  <c r="P2010" i="44"/>
  <c r="P2034" i="44"/>
  <c r="P2058" i="44"/>
  <c r="P1290" i="44"/>
  <c r="P1386" i="44"/>
  <c r="P1362" i="44"/>
  <c r="P1482" i="44"/>
  <c r="P1194" i="44"/>
  <c r="P1530" i="44"/>
  <c r="P2106" i="44"/>
  <c r="P2130" i="44"/>
  <c r="P2154" i="44"/>
  <c r="P2178" i="44"/>
  <c r="P2202" i="44"/>
  <c r="P2226" i="44"/>
  <c r="P2250" i="44"/>
  <c r="P2274" i="44"/>
  <c r="P2298" i="44"/>
  <c r="P2322" i="44"/>
  <c r="P2346" i="44"/>
  <c r="P2370" i="44"/>
  <c r="P2394" i="44"/>
  <c r="P2418" i="44"/>
  <c r="P2082" i="44"/>
  <c r="P1242" i="44"/>
  <c r="P7" i="44"/>
  <c r="P31" i="44"/>
  <c r="P55" i="44"/>
  <c r="P79" i="44"/>
  <c r="P103" i="44"/>
  <c r="P127" i="44"/>
  <c r="P151" i="44"/>
  <c r="P175" i="44"/>
  <c r="P199" i="44"/>
  <c r="P223" i="44"/>
  <c r="P247" i="44"/>
  <c r="P271" i="44"/>
  <c r="P295" i="44"/>
  <c r="P319" i="44"/>
  <c r="P343" i="44"/>
  <c r="P367" i="44"/>
  <c r="P391" i="44"/>
  <c r="P415" i="44"/>
  <c r="P439" i="44"/>
  <c r="P463" i="44"/>
  <c r="P487" i="44"/>
  <c r="P511" i="44"/>
  <c r="P535" i="44"/>
  <c r="P559" i="44"/>
  <c r="P583" i="44"/>
  <c r="P607" i="44"/>
  <c r="P655" i="44"/>
  <c r="P679" i="44"/>
  <c r="P703" i="44"/>
  <c r="P727" i="44"/>
  <c r="P751" i="44"/>
  <c r="P799" i="44"/>
  <c r="P943" i="44"/>
  <c r="P1063" i="44"/>
  <c r="P1159" i="44"/>
  <c r="P823" i="44"/>
  <c r="P919" i="44"/>
  <c r="P847" i="44"/>
  <c r="P1087" i="44"/>
  <c r="P871" i="44"/>
  <c r="P895" i="44"/>
  <c r="P1111" i="44"/>
  <c r="P1183" i="44"/>
  <c r="P1207" i="44"/>
  <c r="P1231" i="44"/>
  <c r="P1255" i="44"/>
  <c r="P1279" i="44"/>
  <c r="P1303" i="44"/>
  <c r="P1327" i="44"/>
  <c r="P1351" i="44"/>
  <c r="P1375" i="44"/>
  <c r="P1399" i="44"/>
  <c r="P1423" i="44"/>
  <c r="P1447" i="44"/>
  <c r="P1471" i="44"/>
  <c r="P1495" i="44"/>
  <c r="P1519" i="44"/>
  <c r="P631" i="44"/>
  <c r="P1015" i="44"/>
  <c r="P991" i="44"/>
  <c r="P1039" i="44"/>
  <c r="P1135" i="44"/>
  <c r="P1543" i="44"/>
  <c r="P967" i="44"/>
  <c r="P775" i="44"/>
  <c r="P1567" i="44"/>
  <c r="P1591" i="44"/>
  <c r="P1615" i="44"/>
  <c r="P1639" i="44"/>
  <c r="P1663" i="44"/>
  <c r="P1687" i="44"/>
  <c r="P1711" i="44"/>
  <c r="P1735" i="44"/>
  <c r="P1759" i="44"/>
  <c r="P1783" i="44"/>
  <c r="P1807" i="44"/>
  <c r="P1831" i="44"/>
  <c r="P1855" i="44"/>
  <c r="P1879" i="44"/>
  <c r="P1903" i="44"/>
  <c r="P1927" i="44"/>
  <c r="P1951" i="44"/>
  <c r="P1975" i="44"/>
  <c r="P1999" i="44"/>
  <c r="P2023" i="44"/>
  <c r="P2047" i="44"/>
  <c r="P2071" i="44"/>
  <c r="P2215" i="44"/>
  <c r="P2239" i="44"/>
  <c r="P2287" i="44"/>
  <c r="P2335" i="44"/>
  <c r="P2359" i="44"/>
  <c r="P2383" i="44"/>
  <c r="P2095" i="44"/>
  <c r="P2119" i="44"/>
  <c r="P2143" i="44"/>
  <c r="P2167" i="44"/>
  <c r="P2191" i="44"/>
  <c r="P2263" i="44"/>
  <c r="P2311" i="44"/>
  <c r="P2407" i="44"/>
  <c r="P15" i="44"/>
  <c r="P39" i="44"/>
  <c r="P63" i="44"/>
  <c r="P87" i="44"/>
  <c r="P111" i="44"/>
  <c r="P135" i="44"/>
  <c r="P159" i="44"/>
  <c r="P183" i="44"/>
  <c r="P207" i="44"/>
  <c r="P231" i="44"/>
  <c r="P255" i="44"/>
  <c r="P279" i="44"/>
  <c r="P303" i="44"/>
  <c r="P327" i="44"/>
  <c r="P351" i="44"/>
  <c r="P375" i="44"/>
  <c r="P399" i="44"/>
  <c r="P423" i="44"/>
  <c r="P447" i="44"/>
  <c r="P471" i="44"/>
  <c r="P495" i="44"/>
  <c r="P519" i="44"/>
  <c r="P543" i="44"/>
  <c r="P567" i="44"/>
  <c r="P591" i="44"/>
  <c r="P615" i="44"/>
  <c r="P687" i="44"/>
  <c r="P711" i="44"/>
  <c r="P735" i="44"/>
  <c r="P759" i="44"/>
  <c r="P639" i="44"/>
  <c r="P1095" i="44"/>
  <c r="P783" i="44"/>
  <c r="P1023" i="44"/>
  <c r="P1119" i="44"/>
  <c r="P663" i="44"/>
  <c r="P807" i="44"/>
  <c r="P999" i="44"/>
  <c r="P831" i="44"/>
  <c r="P975" i="44"/>
  <c r="P1047" i="44"/>
  <c r="P1143" i="44"/>
  <c r="P1191" i="44"/>
  <c r="P1215" i="44"/>
  <c r="P1239" i="44"/>
  <c r="P1263" i="44"/>
  <c r="P1287" i="44"/>
  <c r="P1311" i="44"/>
  <c r="P1335" i="44"/>
  <c r="P1359" i="44"/>
  <c r="P1383" i="44"/>
  <c r="P1407" i="44"/>
  <c r="P1431" i="44"/>
  <c r="P1455" i="44"/>
  <c r="P1479" i="44"/>
  <c r="P1503" i="44"/>
  <c r="P1527" i="44"/>
  <c r="P855" i="44"/>
  <c r="P951" i="44"/>
  <c r="P879" i="44"/>
  <c r="P927" i="44"/>
  <c r="P1071" i="44"/>
  <c r="P1167" i="44"/>
  <c r="P1551" i="44"/>
  <c r="P1575" i="44"/>
  <c r="P1599" i="44"/>
  <c r="P1623" i="44"/>
  <c r="P1647" i="44"/>
  <c r="P1671" i="44"/>
  <c r="P1695" i="44"/>
  <c r="P1719" i="44"/>
  <c r="P1743" i="44"/>
  <c r="P1767" i="44"/>
  <c r="P1791" i="44"/>
  <c r="P1815" i="44"/>
  <c r="P1839" i="44"/>
  <c r="P1863" i="44"/>
  <c r="P1887" i="44"/>
  <c r="P1911" i="44"/>
  <c r="P1935" i="44"/>
  <c r="P1959" i="44"/>
  <c r="P1983" i="44"/>
  <c r="P2007" i="44"/>
  <c r="P2031" i="44"/>
  <c r="P2079" i="44"/>
  <c r="P903" i="44"/>
  <c r="P2055" i="44"/>
  <c r="P2367" i="44"/>
  <c r="P2391" i="44"/>
  <c r="P2415" i="44"/>
  <c r="P2271" i="44"/>
  <c r="P2319" i="44"/>
  <c r="P2343" i="44"/>
  <c r="P2103" i="44"/>
  <c r="P2127" i="44"/>
  <c r="P2151" i="44"/>
  <c r="P2175" i="44"/>
  <c r="P2199" i="44"/>
  <c r="P2223" i="44"/>
  <c r="P2247" i="44"/>
  <c r="P2295" i="44"/>
  <c r="P23" i="44"/>
  <c r="P47" i="44"/>
  <c r="P71" i="44"/>
  <c r="P95" i="44"/>
  <c r="P119" i="44"/>
  <c r="P143" i="44"/>
  <c r="P167" i="44"/>
  <c r="P191" i="44"/>
  <c r="P215" i="44"/>
  <c r="P239" i="44"/>
  <c r="P263" i="44"/>
  <c r="P287" i="44"/>
  <c r="P311" i="44"/>
  <c r="P335" i="44"/>
  <c r="P359" i="44"/>
  <c r="P383" i="44"/>
  <c r="P407" i="44"/>
  <c r="P431" i="44"/>
  <c r="P455" i="44"/>
  <c r="P479" i="44"/>
  <c r="P503" i="44"/>
  <c r="P527" i="44"/>
  <c r="P551" i="44"/>
  <c r="P575" i="44"/>
  <c r="P599" i="44"/>
  <c r="P623" i="44"/>
  <c r="P647" i="44"/>
  <c r="P695" i="44"/>
  <c r="P719" i="44"/>
  <c r="P743" i="44"/>
  <c r="P767" i="44"/>
  <c r="P671" i="44"/>
  <c r="P863" i="44"/>
  <c r="P1007" i="44"/>
  <c r="P1031" i="44"/>
  <c r="P1127" i="44"/>
  <c r="P887" i="44"/>
  <c r="P983" i="44"/>
  <c r="P959" i="44"/>
  <c r="P1055" i="44"/>
  <c r="P1151" i="44"/>
  <c r="P935" i="44"/>
  <c r="P911" i="44"/>
  <c r="P1079" i="44"/>
  <c r="P1199" i="44"/>
  <c r="P1223" i="44"/>
  <c r="P1247" i="44"/>
  <c r="P1271" i="44"/>
  <c r="P1295" i="44"/>
  <c r="P1319" i="44"/>
  <c r="P1343" i="44"/>
  <c r="P1367" i="44"/>
  <c r="P1391" i="44"/>
  <c r="P1415" i="44"/>
  <c r="P1439" i="44"/>
  <c r="P1463" i="44"/>
  <c r="P1487" i="44"/>
  <c r="P1511" i="44"/>
  <c r="P1535" i="44"/>
  <c r="P791" i="44"/>
  <c r="P1175" i="44"/>
  <c r="P815" i="44"/>
  <c r="P1103" i="44"/>
  <c r="P839" i="44"/>
  <c r="P1559" i="44"/>
  <c r="P1583" i="44"/>
  <c r="P1607" i="44"/>
  <c r="P1631" i="44"/>
  <c r="P1655" i="44"/>
  <c r="P1679" i="44"/>
  <c r="P1703" i="44"/>
  <c r="P1727" i="44"/>
  <c r="P1751" i="44"/>
  <c r="P1775" i="44"/>
  <c r="P1799" i="44"/>
  <c r="P1823" i="44"/>
  <c r="P1847" i="44"/>
  <c r="P1871" i="44"/>
  <c r="P1895" i="44"/>
  <c r="P1919" i="44"/>
  <c r="P1943" i="44"/>
  <c r="P1967" i="44"/>
  <c r="P1991" i="44"/>
  <c r="P2015" i="44"/>
  <c r="P2039" i="44"/>
  <c r="P2423" i="44"/>
  <c r="P2255" i="44"/>
  <c r="P2303" i="44"/>
  <c r="P2399" i="44"/>
  <c r="P2063" i="44"/>
  <c r="P2111" i="44"/>
  <c r="P2135" i="44"/>
  <c r="P2159" i="44"/>
  <c r="P2183" i="44"/>
  <c r="P2207" i="44"/>
  <c r="P2231" i="44"/>
  <c r="P2279" i="44"/>
  <c r="P2327" i="44"/>
  <c r="P2351" i="44"/>
  <c r="P2375" i="44"/>
  <c r="P2087" i="44"/>
  <c r="P9" i="44"/>
  <c r="P33" i="44"/>
  <c r="P57" i="44"/>
  <c r="P81" i="44"/>
  <c r="P105" i="44"/>
  <c r="P129" i="44"/>
  <c r="P153" i="44"/>
  <c r="P177" i="44"/>
  <c r="P201" i="44"/>
  <c r="P225" i="44"/>
  <c r="P249" i="44"/>
  <c r="P273" i="44"/>
  <c r="P297" i="44"/>
  <c r="P321" i="44"/>
  <c r="P345" i="44"/>
  <c r="P369" i="44"/>
  <c r="P393" i="44"/>
  <c r="P417" i="44"/>
  <c r="P441" i="44"/>
  <c r="P465" i="44"/>
  <c r="P489" i="44"/>
  <c r="P513" i="44"/>
  <c r="P537" i="44"/>
  <c r="P561" i="44"/>
  <c r="P633" i="44"/>
  <c r="P585" i="44"/>
  <c r="P657" i="44"/>
  <c r="P681" i="44"/>
  <c r="P705" i="44"/>
  <c r="P729" i="44"/>
  <c r="P753" i="44"/>
  <c r="P777" i="44"/>
  <c r="P801" i="44"/>
  <c r="P825" i="44"/>
  <c r="P849" i="44"/>
  <c r="P873" i="44"/>
  <c r="P897" i="44"/>
  <c r="P921" i="44"/>
  <c r="P945" i="44"/>
  <c r="P969" i="44"/>
  <c r="P993" i="44"/>
  <c r="P1017" i="44"/>
  <c r="P1065" i="44"/>
  <c r="P1161" i="44"/>
  <c r="P609" i="44"/>
  <c r="P1089" i="44"/>
  <c r="P1113" i="44"/>
  <c r="P1185" i="44"/>
  <c r="P1209" i="44"/>
  <c r="P1233" i="44"/>
  <c r="P1257" i="44"/>
  <c r="P1281" i="44"/>
  <c r="P1305" i="44"/>
  <c r="P1329" i="44"/>
  <c r="P1353" i="44"/>
  <c r="P1377" i="44"/>
  <c r="P1401" i="44"/>
  <c r="P1425" i="44"/>
  <c r="P1449" i="44"/>
  <c r="P1473" i="44"/>
  <c r="P1497" i="44"/>
  <c r="P1521" i="44"/>
  <c r="P1041" i="44"/>
  <c r="P1137" i="44"/>
  <c r="P1569" i="44"/>
  <c r="P1593" i="44"/>
  <c r="P1617" i="44"/>
  <c r="P1641" i="44"/>
  <c r="P1665" i="44"/>
  <c r="P1689" i="44"/>
  <c r="P1713" i="44"/>
  <c r="P1737" i="44"/>
  <c r="P1761" i="44"/>
  <c r="P1785" i="44"/>
  <c r="P1809" i="44"/>
  <c r="P1833" i="44"/>
  <c r="P1545" i="44"/>
  <c r="P1881" i="44"/>
  <c r="P2097" i="44"/>
  <c r="P2121" i="44"/>
  <c r="P2145" i="44"/>
  <c r="P2169" i="44"/>
  <c r="P2193" i="44"/>
  <c r="P2217" i="44"/>
  <c r="P2241" i="44"/>
  <c r="P2265" i="44"/>
  <c r="P2289" i="44"/>
  <c r="P2313" i="44"/>
  <c r="P2337" i="44"/>
  <c r="P2361" i="44"/>
  <c r="P2385" i="44"/>
  <c r="P2409" i="44"/>
  <c r="P1857" i="44"/>
  <c r="P1977" i="44"/>
  <c r="P2025" i="44"/>
  <c r="P1929" i="44"/>
  <c r="P2073" i="44"/>
  <c r="P1905" i="44"/>
  <c r="P1953" i="44"/>
  <c r="P2001" i="44"/>
  <c r="P2049" i="44"/>
  <c r="K3" i="48"/>
  <c r="R171" i="44" s="1"/>
  <c r="P3" i="44"/>
  <c r="P27" i="44"/>
  <c r="P51" i="44"/>
  <c r="P75" i="44"/>
  <c r="P99" i="44"/>
  <c r="P123" i="44"/>
  <c r="P147" i="44"/>
  <c r="P171" i="44"/>
  <c r="P195" i="44"/>
  <c r="P219" i="44"/>
  <c r="P243" i="44"/>
  <c r="P267" i="44"/>
  <c r="P291" i="44"/>
  <c r="P315" i="44"/>
  <c r="P339" i="44"/>
  <c r="P363" i="44"/>
  <c r="P387" i="44"/>
  <c r="P411" i="44"/>
  <c r="P435" i="44"/>
  <c r="P459" i="44"/>
  <c r="P483" i="44"/>
  <c r="P507" i="44"/>
  <c r="P531" i="44"/>
  <c r="P555" i="44"/>
  <c r="P579" i="44"/>
  <c r="P603" i="44"/>
  <c r="P627" i="44"/>
  <c r="P651" i="44"/>
  <c r="P675" i="44"/>
  <c r="P843" i="44"/>
  <c r="P1107" i="44"/>
  <c r="P1179" i="44"/>
  <c r="P1203" i="44"/>
  <c r="P1227" i="44"/>
  <c r="P1251" i="44"/>
  <c r="P1275" i="44"/>
  <c r="P723" i="44"/>
  <c r="P867" i="44"/>
  <c r="P1011" i="44"/>
  <c r="P891" i="44"/>
  <c r="P987" i="44"/>
  <c r="P1035" i="44"/>
  <c r="P1131" i="44"/>
  <c r="P699" i="44"/>
  <c r="P963" i="44"/>
  <c r="P939" i="44"/>
  <c r="P1059" i="44"/>
  <c r="P1155" i="44"/>
  <c r="P771" i="44"/>
  <c r="P915" i="44"/>
  <c r="P795" i="44"/>
  <c r="P1083" i="44"/>
  <c r="P819" i="44"/>
  <c r="P1371" i="44"/>
  <c r="P1347" i="44"/>
  <c r="P1443" i="44"/>
  <c r="P1491" i="44"/>
  <c r="P1563" i="44"/>
  <c r="P1587" i="44"/>
  <c r="P1611" i="44"/>
  <c r="P1635" i="44"/>
  <c r="P1659" i="44"/>
  <c r="P1683" i="44"/>
  <c r="P1707" i="44"/>
  <c r="P1731" i="44"/>
  <c r="P1755" i="44"/>
  <c r="P1779" i="44"/>
  <c r="P1803" i="44"/>
  <c r="P1827" i="44"/>
  <c r="P1851" i="44"/>
  <c r="P1875" i="44"/>
  <c r="P1899" i="44"/>
  <c r="P1923" i="44"/>
  <c r="P1947" i="44"/>
  <c r="P1971" i="44"/>
  <c r="P1995" i="44"/>
  <c r="P2019" i="44"/>
  <c r="P2043" i="44"/>
  <c r="P2067" i="44"/>
  <c r="P2091" i="44"/>
  <c r="P747" i="44"/>
  <c r="P1299" i="44"/>
  <c r="P1395" i="44"/>
  <c r="P1467" i="44"/>
  <c r="P1515" i="44"/>
  <c r="P2115" i="44"/>
  <c r="P2163" i="44"/>
  <c r="P2211" i="44"/>
  <c r="P2235" i="44"/>
  <c r="P2259" i="44"/>
  <c r="P2331" i="44"/>
  <c r="P1539" i="44"/>
  <c r="P2139" i="44"/>
  <c r="P2187" i="44"/>
  <c r="P2283" i="44"/>
  <c r="P2307" i="44"/>
  <c r="P1419" i="44"/>
  <c r="P1323" i="44"/>
  <c r="P2403" i="44"/>
  <c r="P2379" i="44"/>
  <c r="P2355" i="44"/>
  <c r="P8" i="44"/>
  <c r="P32" i="44"/>
  <c r="P56" i="44"/>
  <c r="P80" i="44"/>
  <c r="P104" i="44"/>
  <c r="P128" i="44"/>
  <c r="P152" i="44"/>
  <c r="P176" i="44"/>
  <c r="P200" i="44"/>
  <c r="P224" i="44"/>
  <c r="P248" i="44"/>
  <c r="P272" i="44"/>
  <c r="P296" i="44"/>
  <c r="P320" i="44"/>
  <c r="P344" i="44"/>
  <c r="P368" i="44"/>
  <c r="P392" i="44"/>
  <c r="P440" i="44"/>
  <c r="P584" i="44"/>
  <c r="P656" i="44"/>
  <c r="P416" i="44"/>
  <c r="P464" i="44"/>
  <c r="P488" i="44"/>
  <c r="P680" i="44"/>
  <c r="P704" i="44"/>
  <c r="P728" i="44"/>
  <c r="P752" i="44"/>
  <c r="P776" i="44"/>
  <c r="P800" i="44"/>
  <c r="P824" i="44"/>
  <c r="P848" i="44"/>
  <c r="P872" i="44"/>
  <c r="P896" i="44"/>
  <c r="P920" i="44"/>
  <c r="P944" i="44"/>
  <c r="P968" i="44"/>
  <c r="P992" i="44"/>
  <c r="P1016" i="44"/>
  <c r="P1040" i="44"/>
  <c r="P1064" i="44"/>
  <c r="P1088" i="44"/>
  <c r="P1112" i="44"/>
  <c r="P1136" i="44"/>
  <c r="P1160" i="44"/>
  <c r="P512" i="44"/>
  <c r="P536" i="44"/>
  <c r="P608" i="44"/>
  <c r="P560" i="44"/>
  <c r="P1184" i="44"/>
  <c r="P1208" i="44"/>
  <c r="P1232" i="44"/>
  <c r="P1256" i="44"/>
  <c r="P1280" i="44"/>
  <c r="P1304" i="44"/>
  <c r="P1328" i="44"/>
  <c r="P1352" i="44"/>
  <c r="P1376" i="44"/>
  <c r="P1400" i="44"/>
  <c r="P1424" i="44"/>
  <c r="P1448" i="44"/>
  <c r="P1472" i="44"/>
  <c r="P1496" i="44"/>
  <c r="P1520" i="44"/>
  <c r="P632" i="44"/>
  <c r="P1568" i="44"/>
  <c r="P1592" i="44"/>
  <c r="P1616" i="44"/>
  <c r="P1640" i="44"/>
  <c r="P1664" i="44"/>
  <c r="P1688" i="44"/>
  <c r="P1712" i="44"/>
  <c r="P1736" i="44"/>
  <c r="P1760" i="44"/>
  <c r="P1784" i="44"/>
  <c r="P1808" i="44"/>
  <c r="P1832" i="44"/>
  <c r="P1856" i="44"/>
  <c r="P1880" i="44"/>
  <c r="P1904" i="44"/>
  <c r="P1928" i="44"/>
  <c r="P1544" i="44"/>
  <c r="P1976" i="44"/>
  <c r="P2024" i="44"/>
  <c r="P2192" i="44"/>
  <c r="P2072" i="44"/>
  <c r="P1952" i="44"/>
  <c r="P2000" i="44"/>
  <c r="P2048" i="44"/>
  <c r="P2168" i="44"/>
  <c r="P2120" i="44"/>
  <c r="P2096" i="44"/>
  <c r="P2144" i="44"/>
  <c r="P2336" i="44"/>
  <c r="P2408" i="44"/>
  <c r="P2216" i="44"/>
  <c r="P2288" i="44"/>
  <c r="P2384" i="44"/>
  <c r="P2240" i="44"/>
  <c r="P2312" i="44"/>
  <c r="P2360" i="44"/>
  <c r="P2264" i="44"/>
  <c r="P16" i="44"/>
  <c r="P40" i="44"/>
  <c r="P64" i="44"/>
  <c r="P88" i="44"/>
  <c r="P112" i="44"/>
  <c r="P136" i="44"/>
  <c r="P160" i="44"/>
  <c r="P184" i="44"/>
  <c r="P208" i="44"/>
  <c r="P232" i="44"/>
  <c r="P256" i="44"/>
  <c r="P280" i="44"/>
  <c r="P304" i="44"/>
  <c r="P328" i="44"/>
  <c r="P352" i="44"/>
  <c r="P376" i="44"/>
  <c r="P400" i="44"/>
  <c r="P544" i="44"/>
  <c r="P568" i="44"/>
  <c r="P616" i="44"/>
  <c r="P688" i="44"/>
  <c r="P712" i="44"/>
  <c r="P736" i="44"/>
  <c r="P760" i="44"/>
  <c r="P784" i="44"/>
  <c r="P808" i="44"/>
  <c r="P832" i="44"/>
  <c r="P856" i="44"/>
  <c r="P880" i="44"/>
  <c r="P904" i="44"/>
  <c r="P928" i="44"/>
  <c r="P952" i="44"/>
  <c r="P976" i="44"/>
  <c r="P1000" i="44"/>
  <c r="P1024" i="44"/>
  <c r="P1048" i="44"/>
  <c r="P1072" i="44"/>
  <c r="P1096" i="44"/>
  <c r="P1120" i="44"/>
  <c r="P1144" i="44"/>
  <c r="P424" i="44"/>
  <c r="P448" i="44"/>
  <c r="P472" i="44"/>
  <c r="P592" i="44"/>
  <c r="P640" i="44"/>
  <c r="P520" i="44"/>
  <c r="P664" i="44"/>
  <c r="P496" i="44"/>
  <c r="P1192" i="44"/>
  <c r="P1216" i="44"/>
  <c r="P1240" i="44"/>
  <c r="P1264" i="44"/>
  <c r="P1288" i="44"/>
  <c r="P1312" i="44"/>
  <c r="P1336" i="44"/>
  <c r="P1360" i="44"/>
  <c r="P1384" i="44"/>
  <c r="P1408" i="44"/>
  <c r="P1432" i="44"/>
  <c r="P1456" i="44"/>
  <c r="P1480" i="44"/>
  <c r="P1504" i="44"/>
  <c r="P1528" i="44"/>
  <c r="P1552" i="44"/>
  <c r="P1576" i="44"/>
  <c r="P1600" i="44"/>
  <c r="P1624" i="44"/>
  <c r="P1648" i="44"/>
  <c r="P1672" i="44"/>
  <c r="P1696" i="44"/>
  <c r="P1720" i="44"/>
  <c r="P1744" i="44"/>
  <c r="P1768" i="44"/>
  <c r="P1792" i="44"/>
  <c r="P1816" i="44"/>
  <c r="P1840" i="44"/>
  <c r="P1864" i="44"/>
  <c r="P1888" i="44"/>
  <c r="P1912" i="44"/>
  <c r="P1168" i="44"/>
  <c r="P2056" i="44"/>
  <c r="P1960" i="44"/>
  <c r="P2008" i="44"/>
  <c r="P2080" i="44"/>
  <c r="P2128" i="44"/>
  <c r="P1984" i="44"/>
  <c r="P2032" i="44"/>
  <c r="P2200" i="44"/>
  <c r="P1936" i="44"/>
  <c r="P2176" i="44"/>
  <c r="P2104" i="44"/>
  <c r="P2152" i="44"/>
  <c r="P2272" i="44"/>
  <c r="P2224" i="44"/>
  <c r="P2296" i="44"/>
  <c r="P2416" i="44"/>
  <c r="P2344" i="44"/>
  <c r="P2248" i="44"/>
  <c r="P2392" i="44"/>
  <c r="P2320" i="44"/>
  <c r="P2368" i="44"/>
  <c r="P24" i="44"/>
  <c r="P48" i="44"/>
  <c r="P72" i="44"/>
  <c r="P96" i="44"/>
  <c r="P120" i="44"/>
  <c r="P144" i="44"/>
  <c r="P168" i="44"/>
  <c r="P192" i="44"/>
  <c r="P216" i="44"/>
  <c r="P240" i="44"/>
  <c r="P264" i="44"/>
  <c r="P288" i="44"/>
  <c r="P312" i="44"/>
  <c r="P336" i="44"/>
  <c r="P360" i="44"/>
  <c r="P384" i="44"/>
  <c r="P408" i="44"/>
  <c r="P480" i="44"/>
  <c r="P504" i="44"/>
  <c r="P600" i="44"/>
  <c r="P624" i="44"/>
  <c r="P528" i="44"/>
  <c r="P552" i="44"/>
  <c r="P648" i="44"/>
  <c r="P696" i="44"/>
  <c r="P720" i="44"/>
  <c r="P744" i="44"/>
  <c r="P768" i="44"/>
  <c r="P792" i="44"/>
  <c r="P816" i="44"/>
  <c r="P840" i="44"/>
  <c r="P864" i="44"/>
  <c r="P888" i="44"/>
  <c r="P912" i="44"/>
  <c r="P936" i="44"/>
  <c r="P960" i="44"/>
  <c r="P984" i="44"/>
  <c r="P1008" i="44"/>
  <c r="P1032" i="44"/>
  <c r="P1056" i="44"/>
  <c r="P1080" i="44"/>
  <c r="P1104" i="44"/>
  <c r="P1128" i="44"/>
  <c r="P1152" i="44"/>
  <c r="P576" i="44"/>
  <c r="P672" i="44"/>
  <c r="P456" i="44"/>
  <c r="P1200" i="44"/>
  <c r="P1224" i="44"/>
  <c r="P1248" i="44"/>
  <c r="P1272" i="44"/>
  <c r="P1296" i="44"/>
  <c r="P1320" i="44"/>
  <c r="P1344" i="44"/>
  <c r="P1368" i="44"/>
  <c r="P1392" i="44"/>
  <c r="P1416" i="44"/>
  <c r="P1440" i="44"/>
  <c r="P1464" i="44"/>
  <c r="P1488" i="44"/>
  <c r="P1512" i="44"/>
  <c r="P1536" i="44"/>
  <c r="P1176" i="44"/>
  <c r="P432" i="44"/>
  <c r="P1560" i="44"/>
  <c r="P1584" i="44"/>
  <c r="P1608" i="44"/>
  <c r="P1632" i="44"/>
  <c r="P1656" i="44"/>
  <c r="P1680" i="44"/>
  <c r="P1704" i="44"/>
  <c r="P1728" i="44"/>
  <c r="P1752" i="44"/>
  <c r="P1776" i="44"/>
  <c r="P1800" i="44"/>
  <c r="P1824" i="44"/>
  <c r="P1848" i="44"/>
  <c r="P1872" i="44"/>
  <c r="P1896" i="44"/>
  <c r="P1920" i="44"/>
  <c r="P2088" i="44"/>
  <c r="P1944" i="44"/>
  <c r="P1992" i="44"/>
  <c r="P2040" i="44"/>
  <c r="P2136" i="44"/>
  <c r="P1968" i="44"/>
  <c r="P2016" i="44"/>
  <c r="P2112" i="44"/>
  <c r="P2064" i="44"/>
  <c r="P2160" i="44"/>
  <c r="P2184" i="44"/>
  <c r="P2208" i="44"/>
  <c r="P2280" i="44"/>
  <c r="P2376" i="44"/>
  <c r="P2232" i="44"/>
  <c r="P2352" i="44"/>
  <c r="P2328" i="44"/>
  <c r="P2400" i="44"/>
  <c r="P2304" i="44"/>
  <c r="P2256" i="44"/>
  <c r="P2424" i="44"/>
  <c r="G2" i="48"/>
  <c r="S338" i="44" s="1"/>
  <c r="E219" i="49"/>
  <c r="K220" i="44"/>
  <c r="G20" i="48"/>
  <c r="G17" i="48"/>
  <c r="G4" i="48"/>
  <c r="G6" i="48"/>
  <c r="G13" i="48"/>
  <c r="G7" i="48"/>
  <c r="G21" i="48"/>
  <c r="G15" i="48"/>
  <c r="G3" i="48"/>
  <c r="G23" i="48"/>
  <c r="G9" i="48"/>
  <c r="G11" i="48"/>
  <c r="G5" i="48"/>
  <c r="G8" i="48"/>
  <c r="G14" i="48"/>
  <c r="G10" i="48"/>
  <c r="G16" i="48"/>
  <c r="G22" i="48"/>
  <c r="G18" i="48"/>
  <c r="G24" i="48"/>
  <c r="G12" i="48"/>
  <c r="G19" i="48"/>
  <c r="G25" i="48"/>
  <c r="B487" i="45"/>
  <c r="B412" i="45"/>
  <c r="B12" i="45"/>
  <c r="B362" i="45"/>
  <c r="T45" i="47"/>
  <c r="T44" i="47"/>
  <c r="T43" i="47"/>
  <c r="T42" i="47"/>
  <c r="T41" i="47"/>
  <c r="T22" i="47"/>
  <c r="T23" i="47"/>
  <c r="T24" i="47"/>
  <c r="T25" i="47"/>
  <c r="T26" i="47"/>
  <c r="T27" i="47"/>
  <c r="T28" i="47"/>
  <c r="T29" i="47"/>
  <c r="T30" i="47"/>
  <c r="T31" i="47"/>
  <c r="T32" i="47"/>
  <c r="T33" i="47"/>
  <c r="T34" i="47"/>
  <c r="T35" i="47"/>
  <c r="T21" i="47"/>
  <c r="S15" i="47"/>
  <c r="S14" i="47"/>
  <c r="S13" i="47"/>
  <c r="S12" i="47"/>
  <c r="S11" i="47"/>
  <c r="S10" i="47"/>
  <c r="S9" i="47"/>
  <c r="S8" i="47"/>
  <c r="S6" i="47"/>
  <c r="P15" i="47"/>
  <c r="P14" i="47"/>
  <c r="P13" i="47"/>
  <c r="P12" i="47"/>
  <c r="P11" i="47"/>
  <c r="M15" i="47"/>
  <c r="M14" i="47"/>
  <c r="M13" i="47"/>
  <c r="M12" i="47"/>
  <c r="M11" i="47"/>
  <c r="J15" i="47"/>
  <c r="J14" i="47"/>
  <c r="J13" i="47"/>
  <c r="J12" i="47"/>
  <c r="J11" i="47"/>
  <c r="G11" i="47"/>
  <c r="G12" i="47"/>
  <c r="T12" i="47" s="1"/>
  <c r="G13" i="47"/>
  <c r="G14" i="47"/>
  <c r="G15" i="47"/>
  <c r="T15" i="47" s="1"/>
  <c r="K47" i="45"/>
  <c r="B48" i="45"/>
  <c r="B212" i="45"/>
  <c r="D43" i="45"/>
  <c r="D44" i="45"/>
  <c r="D45" i="45"/>
  <c r="D46" i="45"/>
  <c r="D42" i="45"/>
  <c r="D38" i="45"/>
  <c r="D39" i="45"/>
  <c r="D40" i="45"/>
  <c r="D41" i="45"/>
  <c r="D37" i="45"/>
  <c r="D33" i="45"/>
  <c r="D34" i="45"/>
  <c r="D35" i="45"/>
  <c r="D36" i="45"/>
  <c r="D32" i="45"/>
  <c r="D28" i="45"/>
  <c r="D29" i="45"/>
  <c r="D30" i="45"/>
  <c r="D31" i="45"/>
  <c r="D27" i="45"/>
  <c r="D23" i="45"/>
  <c r="D24" i="45"/>
  <c r="D25" i="45"/>
  <c r="D26" i="45"/>
  <c r="D22" i="45"/>
  <c r="D18" i="45"/>
  <c r="D19" i="45"/>
  <c r="D20" i="45"/>
  <c r="D21" i="45"/>
  <c r="D17" i="45"/>
  <c r="D13" i="45"/>
  <c r="D14" i="45"/>
  <c r="D15" i="45"/>
  <c r="D16" i="45"/>
  <c r="D12" i="45"/>
  <c r="D8" i="45"/>
  <c r="D9" i="45"/>
  <c r="D10" i="45"/>
  <c r="D11" i="45"/>
  <c r="D7" i="45"/>
  <c r="M32" i="44"/>
  <c r="M47" i="44"/>
  <c r="M132" i="44"/>
  <c r="M46" i="44"/>
  <c r="M181" i="44"/>
  <c r="M124" i="44"/>
  <c r="M185" i="44"/>
  <c r="M194" i="44"/>
  <c r="M42" i="44"/>
  <c r="M54" i="44"/>
  <c r="M201" i="44"/>
  <c r="M103" i="44"/>
  <c r="M166" i="44"/>
  <c r="M175" i="44"/>
  <c r="M99" i="44"/>
  <c r="M199" i="44"/>
  <c r="M44" i="44"/>
  <c r="M144" i="44"/>
  <c r="M83" i="44"/>
  <c r="M186" i="44"/>
  <c r="I357" i="45"/>
  <c r="M90" i="44"/>
  <c r="M68" i="44"/>
  <c r="M157" i="44"/>
  <c r="M136" i="44"/>
  <c r="M121" i="44"/>
  <c r="M118" i="44"/>
  <c r="M137" i="44"/>
  <c r="M187" i="44"/>
  <c r="M190" i="44"/>
  <c r="M43" i="44"/>
  <c r="I361" i="45"/>
  <c r="M71" i="44"/>
  <c r="M209" i="44"/>
  <c r="M38" i="44"/>
  <c r="M80" i="44"/>
  <c r="M114" i="44"/>
  <c r="M45" i="44"/>
  <c r="M211" i="44"/>
  <c r="M59" i="44"/>
  <c r="M82" i="44"/>
  <c r="M188" i="44"/>
  <c r="M147" i="44"/>
  <c r="M150" i="44"/>
  <c r="M61" i="44"/>
  <c r="M155" i="44"/>
  <c r="M106" i="44"/>
  <c r="M107" i="44"/>
  <c r="M36" i="44"/>
  <c r="M79" i="44"/>
  <c r="M145" i="44"/>
  <c r="M57" i="44"/>
  <c r="M100" i="44"/>
  <c r="M180" i="44"/>
  <c r="M60" i="44"/>
  <c r="M176" i="44"/>
  <c r="M216" i="44"/>
  <c r="M138" i="44"/>
  <c r="M153" i="44"/>
  <c r="M192" i="44"/>
  <c r="M84" i="44"/>
  <c r="M195" i="44"/>
  <c r="M208" i="44"/>
  <c r="M85" i="44"/>
  <c r="M98" i="44"/>
  <c r="M151" i="44"/>
  <c r="M169" i="44"/>
  <c r="M191" i="44"/>
  <c r="I362" i="45"/>
  <c r="M184" i="44"/>
  <c r="M129" i="44"/>
  <c r="M130" i="44"/>
  <c r="M30" i="44"/>
  <c r="M67" i="44"/>
  <c r="M62" i="44"/>
  <c r="M41" i="44"/>
  <c r="M28" i="44"/>
  <c r="M210" i="44"/>
  <c r="M167" i="44"/>
  <c r="M174" i="44"/>
  <c r="M86" i="44"/>
  <c r="M94" i="44"/>
  <c r="M156" i="44"/>
  <c r="M197" i="44"/>
  <c r="M135" i="44"/>
  <c r="M146" i="44"/>
  <c r="M200" i="44"/>
  <c r="I360" i="45"/>
  <c r="M126" i="44"/>
  <c r="M33" i="44"/>
  <c r="M164" i="44"/>
  <c r="M93" i="44"/>
  <c r="M202" i="44"/>
  <c r="M37" i="44"/>
  <c r="M65" i="44"/>
  <c r="M63" i="44"/>
  <c r="M87" i="44"/>
  <c r="M119" i="44"/>
  <c r="M178" i="44"/>
  <c r="M134" i="44"/>
  <c r="M212" i="44"/>
  <c r="M75" i="44"/>
  <c r="M204" i="44"/>
  <c r="M88" i="44"/>
  <c r="M128" i="44"/>
  <c r="M162" i="44"/>
  <c r="M31" i="44"/>
  <c r="I359" i="45"/>
  <c r="M120" i="44"/>
  <c r="I358" i="45"/>
  <c r="M189" i="44"/>
  <c r="M55" i="44"/>
  <c r="M158" i="44"/>
  <c r="M105" i="44"/>
  <c r="M123" i="44"/>
  <c r="L220" i="44"/>
  <c r="M161" i="44"/>
  <c r="M101" i="44"/>
  <c r="M206" i="44"/>
  <c r="M143" i="44"/>
  <c r="M125" i="44"/>
  <c r="M116" i="44"/>
  <c r="M183" i="44"/>
  <c r="M40" i="44"/>
  <c r="M141" i="44"/>
  <c r="M127" i="44"/>
  <c r="M69" i="44"/>
  <c r="M122" i="44"/>
  <c r="M112" i="44"/>
  <c r="M177" i="44"/>
  <c r="M27" i="44"/>
  <c r="M133" i="44"/>
  <c r="M97" i="44"/>
  <c r="M72" i="44"/>
  <c r="M148" i="44"/>
  <c r="M111" i="44"/>
  <c r="M95" i="44"/>
  <c r="M171" i="44"/>
  <c r="M115" i="44"/>
  <c r="M159" i="44"/>
  <c r="M117" i="44"/>
  <c r="M35" i="44"/>
  <c r="M140" i="44"/>
  <c r="M149" i="44"/>
  <c r="M102" i="44"/>
  <c r="M64" i="44"/>
  <c r="M58" i="44"/>
  <c r="M198" i="44"/>
  <c r="M104" i="44"/>
  <c r="M89" i="44"/>
  <c r="M217" i="44"/>
  <c r="M53" i="44"/>
  <c r="M172" i="44"/>
  <c r="M131" i="44"/>
  <c r="M76" i="44"/>
  <c r="M77" i="44"/>
  <c r="M110" i="44"/>
  <c r="M193" i="44"/>
  <c r="M78" i="44"/>
  <c r="M168" i="44"/>
  <c r="M70" i="44"/>
  <c r="M73" i="44"/>
  <c r="M29" i="44"/>
  <c r="M163" i="44"/>
  <c r="M113" i="44"/>
  <c r="M108" i="44"/>
  <c r="M52" i="44"/>
  <c r="M81" i="44"/>
  <c r="M205" i="44"/>
  <c r="M109" i="44"/>
  <c r="M50" i="44"/>
  <c r="M152" i="44"/>
  <c r="M160" i="44"/>
  <c r="M154" i="44"/>
  <c r="M214" i="44"/>
  <c r="M39" i="44"/>
  <c r="M92" i="44"/>
  <c r="M196" i="44"/>
  <c r="M203" i="44"/>
  <c r="M173" i="44"/>
  <c r="M165" i="44"/>
  <c r="M51" i="44"/>
  <c r="M207" i="44"/>
  <c r="M48" i="44"/>
  <c r="M213" i="44"/>
  <c r="M215" i="44"/>
  <c r="M56" i="44"/>
  <c r="M49" i="44"/>
  <c r="M74" i="44"/>
  <c r="M34" i="44"/>
  <c r="M170" i="44"/>
  <c r="M142" i="44"/>
  <c r="M66" i="44"/>
  <c r="M26" i="44"/>
  <c r="M96" i="44"/>
  <c r="M139" i="44"/>
  <c r="M179" i="44"/>
  <c r="M91" i="44"/>
  <c r="M182" i="44"/>
  <c r="B213" i="45" l="1"/>
  <c r="B49" i="45"/>
  <c r="B363" i="45"/>
  <c r="B13" i="45"/>
  <c r="B413" i="45"/>
  <c r="B488" i="45"/>
  <c r="R2403" i="44"/>
  <c r="R723" i="44"/>
  <c r="T7" i="47"/>
  <c r="R1107" i="44"/>
  <c r="R1395" i="44"/>
  <c r="R147" i="44"/>
  <c r="R1971" i="44"/>
  <c r="R915" i="44"/>
  <c r="R339" i="44"/>
  <c r="R1851" i="44"/>
  <c r="R1659" i="44"/>
  <c r="R2091" i="44"/>
  <c r="R531" i="44"/>
  <c r="M16" i="47"/>
  <c r="E12" i="57" s="1"/>
  <c r="E15" i="57" s="1"/>
  <c r="R1995" i="44"/>
  <c r="R507" i="44"/>
  <c r="R2331" i="44"/>
  <c r="R1347" i="44"/>
  <c r="R1635" i="44"/>
  <c r="R891" i="44"/>
  <c r="R315" i="44"/>
  <c r="R2283" i="44"/>
  <c r="R2211" i="44"/>
  <c r="R1875" i="44"/>
  <c r="R1179" i="44"/>
  <c r="R1467" i="44"/>
  <c r="R1803" i="44"/>
  <c r="R1611" i="44"/>
  <c r="R1059" i="44"/>
  <c r="R867" i="44"/>
  <c r="R675" i="44"/>
  <c r="R483" i="44"/>
  <c r="R291" i="44"/>
  <c r="R99" i="44"/>
  <c r="R2067" i="44"/>
  <c r="R1827" i="44"/>
  <c r="R1083" i="44"/>
  <c r="R699" i="44"/>
  <c r="R123" i="44"/>
  <c r="R2187" i="44"/>
  <c r="R2379" i="44"/>
  <c r="R1899" i="44"/>
  <c r="R1419" i="44"/>
  <c r="R1371" i="44"/>
  <c r="R1779" i="44"/>
  <c r="R1587" i="44"/>
  <c r="R1035" i="44"/>
  <c r="R843" i="44"/>
  <c r="R651" i="44"/>
  <c r="R459" i="44"/>
  <c r="R267" i="44"/>
  <c r="R75" i="44"/>
  <c r="R1275" i="44"/>
  <c r="R1755" i="44"/>
  <c r="R819" i="44"/>
  <c r="R243" i="44"/>
  <c r="R2307" i="44"/>
  <c r="R2259" i="44"/>
  <c r="R1323" i="44"/>
  <c r="R1299" i="44"/>
  <c r="R1563" i="44"/>
  <c r="R1011" i="44"/>
  <c r="R627" i="44"/>
  <c r="R435" i="44"/>
  <c r="R51" i="44"/>
  <c r="R2019" i="44"/>
  <c r="R2163" i="44"/>
  <c r="R1923" i="44"/>
  <c r="R1227" i="44"/>
  <c r="R1251" i="44"/>
  <c r="R1731" i="44"/>
  <c r="R1539" i="44"/>
  <c r="R987" i="44"/>
  <c r="R795" i="44"/>
  <c r="R603" i="44"/>
  <c r="R411" i="44"/>
  <c r="R219" i="44"/>
  <c r="R27" i="44"/>
  <c r="R1947" i="44"/>
  <c r="R1203" i="44"/>
  <c r="R963" i="44"/>
  <c r="R579" i="44"/>
  <c r="R3" i="44"/>
  <c r="R2235" i="44"/>
  <c r="R2043" i="44"/>
  <c r="R1155" i="44"/>
  <c r="R1707" i="44"/>
  <c r="R1515" i="44"/>
  <c r="R771" i="44"/>
  <c r="R387" i="44"/>
  <c r="R195" i="44"/>
  <c r="P74" i="44"/>
  <c r="P266" i="44"/>
  <c r="P146" i="44"/>
  <c r="P338" i="44"/>
  <c r="P458" i="44"/>
  <c r="P26" i="44"/>
  <c r="P218" i="44"/>
  <c r="P410" i="44"/>
  <c r="P482" i="44"/>
  <c r="P98" i="44"/>
  <c r="P290" i="44"/>
  <c r="P506" i="44"/>
  <c r="P170" i="44"/>
  <c r="P362" i="44"/>
  <c r="P530" i="44"/>
  <c r="P602" i="44"/>
  <c r="P626" i="44"/>
  <c r="P50" i="44"/>
  <c r="P242" i="44"/>
  <c r="P554" i="44"/>
  <c r="P122" i="44"/>
  <c r="P314" i="44"/>
  <c r="P650" i="44"/>
  <c r="P698" i="44"/>
  <c r="P722" i="44"/>
  <c r="P746" i="44"/>
  <c r="P770" i="44"/>
  <c r="P794" i="44"/>
  <c r="P818" i="44"/>
  <c r="P842" i="44"/>
  <c r="P866" i="44"/>
  <c r="P890" i="44"/>
  <c r="P914" i="44"/>
  <c r="P938" i="44"/>
  <c r="P962" i="44"/>
  <c r="P986" i="44"/>
  <c r="P1010" i="44"/>
  <c r="P1034" i="44"/>
  <c r="P1058" i="44"/>
  <c r="P1082" i="44"/>
  <c r="P1106" i="44"/>
  <c r="P1130" i="44"/>
  <c r="P1154" i="44"/>
  <c r="P1178" i="44"/>
  <c r="P434" i="44"/>
  <c r="P194" i="44"/>
  <c r="P386" i="44"/>
  <c r="P578" i="44"/>
  <c r="P674" i="44"/>
  <c r="P1202" i="44"/>
  <c r="P1370" i="44"/>
  <c r="P1274" i="44"/>
  <c r="P1346" i="44"/>
  <c r="P1442" i="44"/>
  <c r="P1490" i="44"/>
  <c r="P1562" i="44"/>
  <c r="P1586" i="44"/>
  <c r="P1610" i="44"/>
  <c r="P1634" i="44"/>
  <c r="P1658" i="44"/>
  <c r="P1682" i="44"/>
  <c r="P1706" i="44"/>
  <c r="P1730" i="44"/>
  <c r="P1754" i="44"/>
  <c r="P1778" i="44"/>
  <c r="P1802" i="44"/>
  <c r="P1826" i="44"/>
  <c r="P1850" i="44"/>
  <c r="P1874" i="44"/>
  <c r="P1898" i="44"/>
  <c r="P1922" i="44"/>
  <c r="P1946" i="44"/>
  <c r="P1970" i="44"/>
  <c r="P1994" i="44"/>
  <c r="P2018" i="44"/>
  <c r="P2042" i="44"/>
  <c r="P2066" i="44"/>
  <c r="P1226" i="44"/>
  <c r="P1322" i="44"/>
  <c r="P1418" i="44"/>
  <c r="P1538" i="44"/>
  <c r="P1250" i="44"/>
  <c r="P1298" i="44"/>
  <c r="P1394" i="44"/>
  <c r="P1466" i="44"/>
  <c r="P1514" i="44"/>
  <c r="P2114" i="44"/>
  <c r="P2138" i="44"/>
  <c r="P2162" i="44"/>
  <c r="P2186" i="44"/>
  <c r="P2210" i="44"/>
  <c r="P2234" i="44"/>
  <c r="P2258" i="44"/>
  <c r="P2282" i="44"/>
  <c r="P2306" i="44"/>
  <c r="P2330" i="44"/>
  <c r="P2354" i="44"/>
  <c r="P2378" i="44"/>
  <c r="P2402" i="44"/>
  <c r="P2" i="44"/>
  <c r="P2090" i="44"/>
  <c r="R2139" i="44"/>
  <c r="R2355" i="44"/>
  <c r="R2115" i="44"/>
  <c r="R1443" i="44"/>
  <c r="R1131" i="44"/>
  <c r="R1683" i="44"/>
  <c r="R1491" i="44"/>
  <c r="R939" i="44"/>
  <c r="R747" i="44"/>
  <c r="R555" i="44"/>
  <c r="R363" i="44"/>
  <c r="Q4" i="48"/>
  <c r="D2" i="58" s="1"/>
  <c r="Q5" i="48"/>
  <c r="Q6" i="48"/>
  <c r="F2" i="58" s="1"/>
  <c r="L2" i="48"/>
  <c r="K2" i="48"/>
  <c r="Q3" i="48"/>
  <c r="Q2" i="48"/>
  <c r="B2" i="58" s="1"/>
  <c r="S1850" i="44"/>
  <c r="S746" i="44"/>
  <c r="S2402" i="44"/>
  <c r="S2018" i="44"/>
  <c r="S1658" i="44"/>
  <c r="S1274" i="44"/>
  <c r="S1010" i="44"/>
  <c r="S530" i="44"/>
  <c r="S290" i="44"/>
  <c r="S2042" i="44"/>
  <c r="S1490" i="44"/>
  <c r="S314" i="44"/>
  <c r="S2210" i="44"/>
  <c r="S1826" i="44"/>
  <c r="S1466" i="44"/>
  <c r="S770" i="44"/>
  <c r="S698" i="44"/>
  <c r="S146" i="44"/>
  <c r="S2378" i="44"/>
  <c r="S2186" i="44"/>
  <c r="S1994" i="44"/>
  <c r="S1802" i="44"/>
  <c r="S1634" i="44"/>
  <c r="S1130" i="44"/>
  <c r="S1250" i="44"/>
  <c r="S722" i="44"/>
  <c r="S986" i="44"/>
  <c r="S362" i="44"/>
  <c r="S506" i="44"/>
  <c r="S266" i="44"/>
  <c r="S1682" i="44"/>
  <c r="S1034" i="44"/>
  <c r="S98" i="44"/>
  <c r="S2354" i="44"/>
  <c r="S1970" i="44"/>
  <c r="S1778" i="44"/>
  <c r="S1610" i="44"/>
  <c r="S1394" i="44"/>
  <c r="S242" i="44"/>
  <c r="S170" i="44"/>
  <c r="S818" i="44"/>
  <c r="S2162" i="44"/>
  <c r="S1226" i="44"/>
  <c r="S674" i="44"/>
  <c r="S962" i="44"/>
  <c r="S386" i="44"/>
  <c r="S482" i="44"/>
  <c r="S2" i="44"/>
  <c r="S2330" i="44"/>
  <c r="S2138" i="44"/>
  <c r="S1946" i="44"/>
  <c r="S1754" i="44"/>
  <c r="S1586" i="44"/>
  <c r="S1418" i="44"/>
  <c r="S1202" i="44"/>
  <c r="S890" i="44"/>
  <c r="S938" i="44"/>
  <c r="S650" i="44"/>
  <c r="S458" i="44"/>
  <c r="S218" i="44"/>
  <c r="S2234" i="44"/>
  <c r="S1298" i="44"/>
  <c r="S1922" i="44"/>
  <c r="S626" i="44"/>
  <c r="S434" i="44"/>
  <c r="S2306" i="44"/>
  <c r="S1730" i="44"/>
  <c r="S1370" i="44"/>
  <c r="S1106" i="44"/>
  <c r="S410" i="44"/>
  <c r="S50" i="44"/>
  <c r="S554" i="44"/>
  <c r="S26" i="44"/>
  <c r="S2114" i="44"/>
  <c r="S1562" i="44"/>
  <c r="S1178" i="44"/>
  <c r="S914" i="44"/>
  <c r="S122" i="44"/>
  <c r="S2282" i="44"/>
  <c r="S2090" i="44"/>
  <c r="S1898" i="44"/>
  <c r="S1706" i="44"/>
  <c r="S1538" i="44"/>
  <c r="S1346" i="44"/>
  <c r="S1154" i="44"/>
  <c r="S1082" i="44"/>
  <c r="S842" i="44"/>
  <c r="S602" i="44"/>
  <c r="S74" i="44"/>
  <c r="S194" i="44"/>
  <c r="S2258" i="44"/>
  <c r="S2066" i="44"/>
  <c r="S1874" i="44"/>
  <c r="S1442" i="44"/>
  <c r="S1514" i="44"/>
  <c r="S1322" i="44"/>
  <c r="S866" i="44"/>
  <c r="S1058" i="44"/>
  <c r="S794" i="44"/>
  <c r="S578" i="44"/>
  <c r="T14" i="47"/>
  <c r="J16" i="47"/>
  <c r="D12" i="57" s="1"/>
  <c r="D15" i="57" s="1"/>
  <c r="T36" i="47"/>
  <c r="T46" i="47"/>
  <c r="T13" i="47"/>
  <c r="T11" i="47"/>
  <c r="P16" i="47"/>
  <c r="F12" i="57" s="1"/>
  <c r="F15" i="57" s="1"/>
  <c r="T10" i="47"/>
  <c r="T6" i="47"/>
  <c r="T8" i="47"/>
  <c r="S16" i="47"/>
  <c r="G12" i="57" s="1"/>
  <c r="G15" i="57" s="1"/>
  <c r="G16" i="47"/>
  <c r="C12" i="57" s="1"/>
  <c r="T9" i="47"/>
  <c r="D128" i="49"/>
  <c r="D136" i="49"/>
  <c r="D144" i="49"/>
  <c r="D123" i="49"/>
  <c r="D131" i="49"/>
  <c r="D139" i="49"/>
  <c r="D126" i="49"/>
  <c r="D134" i="49"/>
  <c r="D142" i="49"/>
  <c r="D141" i="49"/>
  <c r="D129" i="49"/>
  <c r="D137" i="49"/>
  <c r="D145" i="49"/>
  <c r="D124" i="49"/>
  <c r="D132" i="49"/>
  <c r="D140" i="49"/>
  <c r="D127" i="49"/>
  <c r="D135" i="49"/>
  <c r="D143" i="49"/>
  <c r="D133" i="49"/>
  <c r="D122" i="49"/>
  <c r="D130" i="49"/>
  <c r="D138" i="49"/>
  <c r="D125" i="49"/>
  <c r="D32" i="49"/>
  <c r="D40" i="49"/>
  <c r="D48" i="49"/>
  <c r="D27" i="49"/>
  <c r="D35" i="49"/>
  <c r="D43" i="49"/>
  <c r="D30" i="49"/>
  <c r="D38" i="49"/>
  <c r="D46" i="49"/>
  <c r="D33" i="49"/>
  <c r="D41" i="49"/>
  <c r="D49" i="49"/>
  <c r="D29" i="49"/>
  <c r="D28" i="49"/>
  <c r="D36" i="49"/>
  <c r="D44" i="49"/>
  <c r="D31" i="49"/>
  <c r="D39" i="49"/>
  <c r="D47" i="49"/>
  <c r="D37" i="49"/>
  <c r="D45" i="49"/>
  <c r="D26" i="49"/>
  <c r="D34" i="49"/>
  <c r="D42" i="49"/>
  <c r="D152" i="49"/>
  <c r="D160" i="49"/>
  <c r="D168" i="49"/>
  <c r="D147" i="49"/>
  <c r="D155" i="49"/>
  <c r="D163" i="49"/>
  <c r="D150" i="49"/>
  <c r="D158" i="49"/>
  <c r="D166" i="49"/>
  <c r="D153" i="49"/>
  <c r="D161" i="49"/>
  <c r="D169" i="49"/>
  <c r="D149" i="49"/>
  <c r="D148" i="49"/>
  <c r="D156" i="49"/>
  <c r="D164" i="49"/>
  <c r="D157" i="49"/>
  <c r="D151" i="49"/>
  <c r="D159" i="49"/>
  <c r="D167" i="49"/>
  <c r="D146" i="49"/>
  <c r="D154" i="49"/>
  <c r="D162" i="49"/>
  <c r="D165" i="49"/>
  <c r="D80" i="49"/>
  <c r="D88" i="49"/>
  <c r="D96" i="49"/>
  <c r="D75" i="49"/>
  <c r="D83" i="49"/>
  <c r="D91" i="49"/>
  <c r="D78" i="49"/>
  <c r="D86" i="49"/>
  <c r="D94" i="49"/>
  <c r="D81" i="49"/>
  <c r="D89" i="49"/>
  <c r="D97" i="49"/>
  <c r="D76" i="49"/>
  <c r="D84" i="49"/>
  <c r="D92" i="49"/>
  <c r="D85" i="49"/>
  <c r="D79" i="49"/>
  <c r="D87" i="49"/>
  <c r="D95" i="49"/>
  <c r="D93" i="49"/>
  <c r="D74" i="49"/>
  <c r="D82" i="49"/>
  <c r="D90" i="49"/>
  <c r="D77" i="49"/>
  <c r="D195" i="49"/>
  <c r="D198" i="49"/>
  <c r="D206" i="49"/>
  <c r="D214" i="49"/>
  <c r="D201" i="49"/>
  <c r="D217" i="49"/>
  <c r="D205" i="49"/>
  <c r="D208" i="49"/>
  <c r="D209" i="49"/>
  <c r="D213" i="49"/>
  <c r="D200" i="49"/>
  <c r="D196" i="49"/>
  <c r="D204" i="49"/>
  <c r="D212" i="49"/>
  <c r="D199" i="49"/>
  <c r="D197" i="49"/>
  <c r="D211" i="49"/>
  <c r="D207" i="49"/>
  <c r="D215" i="49"/>
  <c r="D216" i="49"/>
  <c r="D194" i="49"/>
  <c r="D202" i="49"/>
  <c r="D210" i="49"/>
  <c r="D203" i="49"/>
  <c r="D56" i="49"/>
  <c r="D64" i="49"/>
  <c r="D72" i="49"/>
  <c r="D51" i="49"/>
  <c r="D59" i="49"/>
  <c r="D67" i="49"/>
  <c r="D54" i="49"/>
  <c r="D62" i="49"/>
  <c r="D70" i="49"/>
  <c r="D69" i="49"/>
  <c r="D57" i="49"/>
  <c r="D65" i="49"/>
  <c r="D73" i="49"/>
  <c r="D52" i="49"/>
  <c r="D60" i="49"/>
  <c r="D68" i="49"/>
  <c r="D55" i="49"/>
  <c r="D63" i="49"/>
  <c r="D71" i="49"/>
  <c r="D53" i="49"/>
  <c r="D61" i="49"/>
  <c r="D50" i="49"/>
  <c r="D58" i="49"/>
  <c r="D66" i="49"/>
  <c r="D176" i="49"/>
  <c r="D184" i="49"/>
  <c r="D171" i="49"/>
  <c r="D179" i="49"/>
  <c r="D187" i="49"/>
  <c r="D174" i="49"/>
  <c r="D182" i="49"/>
  <c r="D190" i="49"/>
  <c r="D185" i="49"/>
  <c r="D181" i="49"/>
  <c r="D177" i="49"/>
  <c r="D193" i="49"/>
  <c r="D189" i="49"/>
  <c r="D172" i="49"/>
  <c r="D180" i="49"/>
  <c r="D188" i="49"/>
  <c r="D175" i="49"/>
  <c r="D183" i="49"/>
  <c r="D191" i="49"/>
  <c r="D173" i="49"/>
  <c r="D170" i="49"/>
  <c r="D178" i="49"/>
  <c r="D186" i="49"/>
  <c r="D192" i="49"/>
  <c r="D104" i="49"/>
  <c r="D112" i="49"/>
  <c r="D120" i="49"/>
  <c r="D99" i="49"/>
  <c r="D107" i="49"/>
  <c r="D115" i="49"/>
  <c r="D102" i="49"/>
  <c r="D110" i="49"/>
  <c r="D118" i="49"/>
  <c r="D101" i="49"/>
  <c r="D105" i="49"/>
  <c r="D113" i="49"/>
  <c r="D121" i="49"/>
  <c r="D109" i="49"/>
  <c r="D100" i="49"/>
  <c r="D108" i="49"/>
  <c r="D116" i="49"/>
  <c r="D117" i="49"/>
  <c r="D103" i="49"/>
  <c r="D111" i="49"/>
  <c r="D119" i="49"/>
  <c r="D98" i="49"/>
  <c r="D106" i="49"/>
  <c r="D114" i="49"/>
  <c r="E220" i="49"/>
  <c r="K221" i="44"/>
  <c r="S232" i="44"/>
  <c r="S280" i="44"/>
  <c r="S328" i="44"/>
  <c r="S376" i="44"/>
  <c r="S400" i="44"/>
  <c r="S424" i="44"/>
  <c r="S448" i="44"/>
  <c r="S472" i="44"/>
  <c r="S496" i="44"/>
  <c r="S520" i="44"/>
  <c r="S544" i="44"/>
  <c r="S568" i="44"/>
  <c r="S592" i="44"/>
  <c r="S616" i="44"/>
  <c r="S256" i="44"/>
  <c r="S304" i="44"/>
  <c r="S352" i="44"/>
  <c r="S640" i="44"/>
  <c r="S664" i="44"/>
  <c r="S688" i="44"/>
  <c r="S712" i="44"/>
  <c r="S736" i="44"/>
  <c r="S760" i="44"/>
  <c r="S784" i="44"/>
  <c r="S808" i="44"/>
  <c r="S832" i="44"/>
  <c r="S856" i="44"/>
  <c r="S880" i="44"/>
  <c r="S904" i="44"/>
  <c r="S928" i="44"/>
  <c r="S952" i="44"/>
  <c r="S976" i="44"/>
  <c r="S1000" i="44"/>
  <c r="S1024" i="44"/>
  <c r="S1048" i="44"/>
  <c r="S1072" i="44"/>
  <c r="S1096" i="44"/>
  <c r="S1120" i="44"/>
  <c r="S1144" i="44"/>
  <c r="S1168" i="44"/>
  <c r="S1192" i="44"/>
  <c r="S1336" i="44"/>
  <c r="S1456" i="44"/>
  <c r="S1504" i="44"/>
  <c r="S1528" i="44"/>
  <c r="S1552" i="44"/>
  <c r="S1576" i="44"/>
  <c r="S1600" i="44"/>
  <c r="S1624" i="44"/>
  <c r="S1648" i="44"/>
  <c r="S1240" i="44"/>
  <c r="S1288" i="44"/>
  <c r="S1360" i="44"/>
  <c r="S1432" i="44"/>
  <c r="S1408" i="44"/>
  <c r="S1264" i="44"/>
  <c r="S1480" i="44"/>
  <c r="S1384" i="44"/>
  <c r="S1312" i="44"/>
  <c r="S1696" i="44"/>
  <c r="S1720" i="44"/>
  <c r="S1744" i="44"/>
  <c r="S1768" i="44"/>
  <c r="S1792" i="44"/>
  <c r="S1816" i="44"/>
  <c r="S1840" i="44"/>
  <c r="S1864" i="44"/>
  <c r="S1888" i="44"/>
  <c r="S1912" i="44"/>
  <c r="S1936" i="44"/>
  <c r="S1960" i="44"/>
  <c r="S1984" i="44"/>
  <c r="S2008" i="44"/>
  <c r="S2032" i="44"/>
  <c r="S2056" i="44"/>
  <c r="S2080" i="44"/>
  <c r="S1672" i="44"/>
  <c r="S1216" i="44"/>
  <c r="S2176" i="44"/>
  <c r="S2272" i="44"/>
  <c r="S2104" i="44"/>
  <c r="S2200" i="44"/>
  <c r="S2248" i="44"/>
  <c r="S2296" i="44"/>
  <c r="S2320" i="44"/>
  <c r="S2344" i="44"/>
  <c r="S2368" i="44"/>
  <c r="S2392" i="44"/>
  <c r="S2416" i="44"/>
  <c r="S2128" i="44"/>
  <c r="S2224" i="44"/>
  <c r="S2152" i="44"/>
  <c r="S219" i="44"/>
  <c r="S243" i="44"/>
  <c r="S267" i="44"/>
  <c r="S291" i="44"/>
  <c r="S315" i="44"/>
  <c r="S339" i="44"/>
  <c r="S411" i="44"/>
  <c r="S435" i="44"/>
  <c r="S459" i="44"/>
  <c r="S483" i="44"/>
  <c r="S507" i="44"/>
  <c r="S531" i="44"/>
  <c r="S555" i="44"/>
  <c r="S603" i="44"/>
  <c r="S627" i="44"/>
  <c r="S387" i="44"/>
  <c r="S579" i="44"/>
  <c r="S675" i="44"/>
  <c r="S699" i="44"/>
  <c r="S723" i="44"/>
  <c r="S747" i="44"/>
  <c r="S771" i="44"/>
  <c r="S795" i="44"/>
  <c r="S819" i="44"/>
  <c r="S843" i="44"/>
  <c r="S651" i="44"/>
  <c r="S363" i="44"/>
  <c r="S915" i="44"/>
  <c r="S939" i="44"/>
  <c r="S963" i="44"/>
  <c r="S987" i="44"/>
  <c r="S1011" i="44"/>
  <c r="S1035" i="44"/>
  <c r="S1059" i="44"/>
  <c r="S1083" i="44"/>
  <c r="S1107" i="44"/>
  <c r="S1131" i="44"/>
  <c r="S891" i="44"/>
  <c r="S867" i="44"/>
  <c r="S1203" i="44"/>
  <c r="S1251" i="44"/>
  <c r="S1299" i="44"/>
  <c r="S1491" i="44"/>
  <c r="S1515" i="44"/>
  <c r="S1539" i="44"/>
  <c r="S1563" i="44"/>
  <c r="S1587" i="44"/>
  <c r="S1611" i="44"/>
  <c r="S1635" i="44"/>
  <c r="S1179" i="44"/>
  <c r="S1347" i="44"/>
  <c r="S1443" i="44"/>
  <c r="S1155" i="44"/>
  <c r="S1371" i="44"/>
  <c r="S1419" i="44"/>
  <c r="S1227" i="44"/>
  <c r="S1275" i="44"/>
  <c r="S1395" i="44"/>
  <c r="S1659" i="44"/>
  <c r="S1707" i="44"/>
  <c r="S1731" i="44"/>
  <c r="S1755" i="44"/>
  <c r="S1779" i="44"/>
  <c r="S1803" i="44"/>
  <c r="S1827" i="44"/>
  <c r="S1851" i="44"/>
  <c r="S1875" i="44"/>
  <c r="S1899" i="44"/>
  <c r="S1923" i="44"/>
  <c r="S1947" i="44"/>
  <c r="S1971" i="44"/>
  <c r="S1995" i="44"/>
  <c r="S2019" i="44"/>
  <c r="S2043" i="44"/>
  <c r="S2067" i="44"/>
  <c r="S2091" i="44"/>
  <c r="S2115" i="44"/>
  <c r="S2139" i="44"/>
  <c r="S2163" i="44"/>
  <c r="S2187" i="44"/>
  <c r="S2211" i="44"/>
  <c r="S2235" i="44"/>
  <c r="S2259" i="44"/>
  <c r="S1323" i="44"/>
  <c r="S1467" i="44"/>
  <c r="S1683" i="44"/>
  <c r="S2283" i="44"/>
  <c r="S2307" i="44"/>
  <c r="S2331" i="44"/>
  <c r="S2355" i="44"/>
  <c r="S2379" i="44"/>
  <c r="S2403" i="44"/>
  <c r="S244" i="44"/>
  <c r="S292" i="44"/>
  <c r="S340" i="44"/>
  <c r="S412" i="44"/>
  <c r="S436" i="44"/>
  <c r="S460" i="44"/>
  <c r="S484" i="44"/>
  <c r="S508" i="44"/>
  <c r="S532" i="44"/>
  <c r="S556" i="44"/>
  <c r="S580" i="44"/>
  <c r="S604" i="44"/>
  <c r="S628" i="44"/>
  <c r="S364" i="44"/>
  <c r="S388" i="44"/>
  <c r="S268" i="44"/>
  <c r="S652" i="44"/>
  <c r="S676" i="44"/>
  <c r="S700" i="44"/>
  <c r="S724" i="44"/>
  <c r="S748" i="44"/>
  <c r="S772" i="44"/>
  <c r="S796" i="44"/>
  <c r="S820" i="44"/>
  <c r="S844" i="44"/>
  <c r="S868" i="44"/>
  <c r="S892" i="44"/>
  <c r="S220" i="44"/>
  <c r="S316" i="44"/>
  <c r="S916" i="44"/>
  <c r="S940" i="44"/>
  <c r="S964" i="44"/>
  <c r="S988" i="44"/>
  <c r="S1012" i="44"/>
  <c r="S1036" i="44"/>
  <c r="S1060" i="44"/>
  <c r="S1084" i="44"/>
  <c r="S1108" i="44"/>
  <c r="S1132" i="44"/>
  <c r="S1156" i="44"/>
  <c r="S1180" i="44"/>
  <c r="S1324" i="44"/>
  <c r="S1468" i="44"/>
  <c r="S1204" i="44"/>
  <c r="S1252" i="44"/>
  <c r="S1300" i="44"/>
  <c r="S1348" i="44"/>
  <c r="S1444" i="44"/>
  <c r="S1492" i="44"/>
  <c r="S1516" i="44"/>
  <c r="S1540" i="44"/>
  <c r="S1564" i="44"/>
  <c r="S1588" i="44"/>
  <c r="S1612" i="44"/>
  <c r="S1636" i="44"/>
  <c r="S1660" i="44"/>
  <c r="S1372" i="44"/>
  <c r="S1420" i="44"/>
  <c r="S1228" i="44"/>
  <c r="S1276" i="44"/>
  <c r="S1396" i="44"/>
  <c r="S1708" i="44"/>
  <c r="S1732" i="44"/>
  <c r="S1756" i="44"/>
  <c r="S1780" i="44"/>
  <c r="S1804" i="44"/>
  <c r="S1828" i="44"/>
  <c r="S1852" i="44"/>
  <c r="S1876" i="44"/>
  <c r="S1900" i="44"/>
  <c r="S1924" i="44"/>
  <c r="S1948" i="44"/>
  <c r="S1972" i="44"/>
  <c r="S1996" i="44"/>
  <c r="S2020" i="44"/>
  <c r="S2044" i="44"/>
  <c r="S2068" i="44"/>
  <c r="S2092" i="44"/>
  <c r="S1684" i="44"/>
  <c r="S2188" i="44"/>
  <c r="S2260" i="44"/>
  <c r="S2116" i="44"/>
  <c r="S2212" i="44"/>
  <c r="S2284" i="44"/>
  <c r="S2308" i="44"/>
  <c r="S2332" i="44"/>
  <c r="S2356" i="44"/>
  <c r="S2380" i="44"/>
  <c r="S2404" i="44"/>
  <c r="S2140" i="44"/>
  <c r="S2236" i="44"/>
  <c r="S2164" i="44"/>
  <c r="S239" i="44"/>
  <c r="S263" i="44"/>
  <c r="S287" i="44"/>
  <c r="S311" i="44"/>
  <c r="S335" i="44"/>
  <c r="S359" i="44"/>
  <c r="S383" i="44"/>
  <c r="S431" i="44"/>
  <c r="S455" i="44"/>
  <c r="S479" i="44"/>
  <c r="S503" i="44"/>
  <c r="S527" i="44"/>
  <c r="S551" i="44"/>
  <c r="S575" i="44"/>
  <c r="S407" i="44"/>
  <c r="S647" i="44"/>
  <c r="S671" i="44"/>
  <c r="S695" i="44"/>
  <c r="S719" i="44"/>
  <c r="S743" i="44"/>
  <c r="S767" i="44"/>
  <c r="S791" i="44"/>
  <c r="S815" i="44"/>
  <c r="S839" i="44"/>
  <c r="S623" i="44"/>
  <c r="S887" i="44"/>
  <c r="S863" i="44"/>
  <c r="S911" i="44"/>
  <c r="S935" i="44"/>
  <c r="S959" i="44"/>
  <c r="S983" i="44"/>
  <c r="S1007" i="44"/>
  <c r="S1031" i="44"/>
  <c r="S1055" i="44"/>
  <c r="S1079" i="44"/>
  <c r="S1103" i="44"/>
  <c r="S1127" i="44"/>
  <c r="S599" i="44"/>
  <c r="S1175" i="44"/>
  <c r="S1367" i="44"/>
  <c r="S1391" i="44"/>
  <c r="S1487" i="44"/>
  <c r="S1511" i="44"/>
  <c r="S1535" i="44"/>
  <c r="S1559" i="44"/>
  <c r="S1583" i="44"/>
  <c r="S1607" i="44"/>
  <c r="S1631" i="44"/>
  <c r="S1655" i="44"/>
  <c r="S1151" i="44"/>
  <c r="S1223" i="44"/>
  <c r="S1271" i="44"/>
  <c r="S1463" i="44"/>
  <c r="S1319" i="44"/>
  <c r="S1439" i="44"/>
  <c r="S1199" i="44"/>
  <c r="S1247" i="44"/>
  <c r="S1295" i="44"/>
  <c r="S1343" i="44"/>
  <c r="S1415" i="44"/>
  <c r="S1679" i="44"/>
  <c r="S1703" i="44"/>
  <c r="S1727" i="44"/>
  <c r="S1751" i="44"/>
  <c r="S1775" i="44"/>
  <c r="S1799" i="44"/>
  <c r="S1823" i="44"/>
  <c r="S1847" i="44"/>
  <c r="S1871" i="44"/>
  <c r="S1895" i="44"/>
  <c r="S1919" i="44"/>
  <c r="S1943" i="44"/>
  <c r="S1967" i="44"/>
  <c r="S1991" i="44"/>
  <c r="S2015" i="44"/>
  <c r="S2039" i="44"/>
  <c r="S2063" i="44"/>
  <c r="S2087" i="44"/>
  <c r="S2111" i="44"/>
  <c r="S2135" i="44"/>
  <c r="S2159" i="44"/>
  <c r="S2183" i="44"/>
  <c r="S2207" i="44"/>
  <c r="S2231" i="44"/>
  <c r="S2255" i="44"/>
  <c r="S2279" i="44"/>
  <c r="S2303" i="44"/>
  <c r="S2327" i="44"/>
  <c r="S2351" i="44"/>
  <c r="S2375" i="44"/>
  <c r="S2399" i="44"/>
  <c r="S2423" i="44"/>
  <c r="S226" i="44"/>
  <c r="S250" i="44"/>
  <c r="S274" i="44"/>
  <c r="S298" i="44"/>
  <c r="S322" i="44"/>
  <c r="S346" i="44"/>
  <c r="S418" i="44"/>
  <c r="S442" i="44"/>
  <c r="S466" i="44"/>
  <c r="S490" i="44"/>
  <c r="S514" i="44"/>
  <c r="S538" i="44"/>
  <c r="S562" i="44"/>
  <c r="S586" i="44"/>
  <c r="S610" i="44"/>
  <c r="S634" i="44"/>
  <c r="S370" i="44"/>
  <c r="S682" i="44"/>
  <c r="S730" i="44"/>
  <c r="S778" i="44"/>
  <c r="S898" i="44"/>
  <c r="S922" i="44"/>
  <c r="S946" i="44"/>
  <c r="S970" i="44"/>
  <c r="S994" i="44"/>
  <c r="S1018" i="44"/>
  <c r="S1042" i="44"/>
  <c r="S1066" i="44"/>
  <c r="S1090" i="44"/>
  <c r="S1114" i="44"/>
  <c r="S394" i="44"/>
  <c r="S658" i="44"/>
  <c r="S706" i="44"/>
  <c r="S754" i="44"/>
  <c r="S802" i="44"/>
  <c r="S826" i="44"/>
  <c r="S850" i="44"/>
  <c r="S874" i="44"/>
  <c r="S1138" i="44"/>
  <c r="S1162" i="44"/>
  <c r="S1186" i="44"/>
  <c r="S1210" i="44"/>
  <c r="S1234" i="44"/>
  <c r="S1258" i="44"/>
  <c r="S1282" i="44"/>
  <c r="S1306" i="44"/>
  <c r="S1330" i="44"/>
  <c r="S1354" i="44"/>
  <c r="S1378" i="44"/>
  <c r="S1450" i="44"/>
  <c r="S1426" i="44"/>
  <c r="S1402" i="44"/>
  <c r="S1498" i="44"/>
  <c r="S1522" i="44"/>
  <c r="S1546" i="44"/>
  <c r="S1570" i="44"/>
  <c r="S1594" i="44"/>
  <c r="S1618" i="44"/>
  <c r="S1642" i="44"/>
  <c r="S1666" i="44"/>
  <c r="S1474" i="44"/>
  <c r="S1690" i="44"/>
  <c r="S1714" i="44"/>
  <c r="S1738" i="44"/>
  <c r="S1762" i="44"/>
  <c r="S1786" i="44"/>
  <c r="S1810" i="44"/>
  <c r="S1834" i="44"/>
  <c r="S1858" i="44"/>
  <c r="S1882" i="44"/>
  <c r="S1906" i="44"/>
  <c r="S1930" i="44"/>
  <c r="S1954" i="44"/>
  <c r="S1978" i="44"/>
  <c r="S2002" i="44"/>
  <c r="S2026" i="44"/>
  <c r="S2050" i="44"/>
  <c r="S2074" i="44"/>
  <c r="S2098" i="44"/>
  <c r="S2122" i="44"/>
  <c r="S2146" i="44"/>
  <c r="S2170" i="44"/>
  <c r="S2194" i="44"/>
  <c r="S2218" i="44"/>
  <c r="S2242" i="44"/>
  <c r="S2266" i="44"/>
  <c r="S2290" i="44"/>
  <c r="S2314" i="44"/>
  <c r="S2338" i="44"/>
  <c r="S2362" i="44"/>
  <c r="S2386" i="44"/>
  <c r="S2410" i="44"/>
  <c r="S231" i="44"/>
  <c r="S255" i="44"/>
  <c r="S279" i="44"/>
  <c r="S303" i="44"/>
  <c r="S327" i="44"/>
  <c r="S351" i="44"/>
  <c r="S375" i="44"/>
  <c r="S399" i="44"/>
  <c r="S423" i="44"/>
  <c r="S447" i="44"/>
  <c r="S471" i="44"/>
  <c r="S495" i="44"/>
  <c r="S519" i="44"/>
  <c r="S543" i="44"/>
  <c r="S567" i="44"/>
  <c r="S615" i="44"/>
  <c r="S663" i="44"/>
  <c r="S687" i="44"/>
  <c r="S711" i="44"/>
  <c r="S735" i="44"/>
  <c r="S759" i="44"/>
  <c r="S783" i="44"/>
  <c r="S807" i="44"/>
  <c r="S831" i="44"/>
  <c r="S855" i="44"/>
  <c r="S591" i="44"/>
  <c r="S639" i="44"/>
  <c r="S903" i="44"/>
  <c r="S927" i="44"/>
  <c r="S951" i="44"/>
  <c r="S975" i="44"/>
  <c r="S999" i="44"/>
  <c r="S1023" i="44"/>
  <c r="S1047" i="44"/>
  <c r="S1071" i="44"/>
  <c r="S1095" i="44"/>
  <c r="S1119" i="44"/>
  <c r="S879" i="44"/>
  <c r="S1143" i="44"/>
  <c r="S1335" i="44"/>
  <c r="S1455" i="44"/>
  <c r="S1503" i="44"/>
  <c r="S1527" i="44"/>
  <c r="S1551" i="44"/>
  <c r="S1575" i="44"/>
  <c r="S1599" i="44"/>
  <c r="S1623" i="44"/>
  <c r="S1647" i="44"/>
  <c r="S1239" i="44"/>
  <c r="S1287" i="44"/>
  <c r="S1359" i="44"/>
  <c r="S1431" i="44"/>
  <c r="S1191" i="44"/>
  <c r="S1407" i="44"/>
  <c r="S1167" i="44"/>
  <c r="S1215" i="44"/>
  <c r="S1263" i="44"/>
  <c r="S1311" i="44"/>
  <c r="S1383" i="44"/>
  <c r="S1479" i="44"/>
  <c r="S1695" i="44"/>
  <c r="S1719" i="44"/>
  <c r="S1743" i="44"/>
  <c r="S1767" i="44"/>
  <c r="S1791" i="44"/>
  <c r="S1815" i="44"/>
  <c r="S1839" i="44"/>
  <c r="S1863" i="44"/>
  <c r="S1887" i="44"/>
  <c r="S1911" i="44"/>
  <c r="S1935" i="44"/>
  <c r="S1959" i="44"/>
  <c r="S1983" i="44"/>
  <c r="S2007" i="44"/>
  <c r="S2031" i="44"/>
  <c r="S2055" i="44"/>
  <c r="S2079" i="44"/>
  <c r="S2103" i="44"/>
  <c r="S2127" i="44"/>
  <c r="S2151" i="44"/>
  <c r="S2175" i="44"/>
  <c r="S2199" i="44"/>
  <c r="S2223" i="44"/>
  <c r="S2247" i="44"/>
  <c r="S2271" i="44"/>
  <c r="S1671" i="44"/>
  <c r="S2295" i="44"/>
  <c r="S2319" i="44"/>
  <c r="S2343" i="44"/>
  <c r="S2367" i="44"/>
  <c r="S2391" i="44"/>
  <c r="S2415" i="44"/>
  <c r="S234" i="44"/>
  <c r="S258" i="44"/>
  <c r="S282" i="44"/>
  <c r="S306" i="44"/>
  <c r="S330" i="44"/>
  <c r="S354" i="44"/>
  <c r="S426" i="44"/>
  <c r="S450" i="44"/>
  <c r="S474" i="44"/>
  <c r="S498" i="44"/>
  <c r="S522" i="44"/>
  <c r="S546" i="44"/>
  <c r="S570" i="44"/>
  <c r="S594" i="44"/>
  <c r="S618" i="44"/>
  <c r="S642" i="44"/>
  <c r="S378" i="44"/>
  <c r="S402" i="44"/>
  <c r="S666" i="44"/>
  <c r="S714" i="44"/>
  <c r="S762" i="44"/>
  <c r="S810" i="44"/>
  <c r="S906" i="44"/>
  <c r="S930" i="44"/>
  <c r="S954" i="44"/>
  <c r="S978" i="44"/>
  <c r="S1002" i="44"/>
  <c r="S1026" i="44"/>
  <c r="S1050" i="44"/>
  <c r="S1074" i="44"/>
  <c r="S1098" i="44"/>
  <c r="S1122" i="44"/>
  <c r="S882" i="44"/>
  <c r="S834" i="44"/>
  <c r="S690" i="44"/>
  <c r="S738" i="44"/>
  <c r="S786" i="44"/>
  <c r="S858" i="44"/>
  <c r="S1146" i="44"/>
  <c r="S1170" i="44"/>
  <c r="S1194" i="44"/>
  <c r="S1218" i="44"/>
  <c r="S1242" i="44"/>
  <c r="S1266" i="44"/>
  <c r="S1290" i="44"/>
  <c r="S1314" i="44"/>
  <c r="S1338" i="44"/>
  <c r="S1362" i="44"/>
  <c r="S1386" i="44"/>
  <c r="S1482" i="44"/>
  <c r="S1458" i="44"/>
  <c r="S1434" i="44"/>
  <c r="S1506" i="44"/>
  <c r="S1530" i="44"/>
  <c r="S1554" i="44"/>
  <c r="S1578" i="44"/>
  <c r="S1602" i="44"/>
  <c r="S1626" i="44"/>
  <c r="S1650" i="44"/>
  <c r="S1674" i="44"/>
  <c r="S1410" i="44"/>
  <c r="S1698" i="44"/>
  <c r="S1722" i="44"/>
  <c r="S1746" i="44"/>
  <c r="S1770" i="44"/>
  <c r="S1794" i="44"/>
  <c r="S1818" i="44"/>
  <c r="S1842" i="44"/>
  <c r="S1866" i="44"/>
  <c r="S1890" i="44"/>
  <c r="S1914" i="44"/>
  <c r="S1938" i="44"/>
  <c r="S1962" i="44"/>
  <c r="S1986" i="44"/>
  <c r="S2010" i="44"/>
  <c r="S2034" i="44"/>
  <c r="S2058" i="44"/>
  <c r="S2082" i="44"/>
  <c r="S2106" i="44"/>
  <c r="S2130" i="44"/>
  <c r="S2154" i="44"/>
  <c r="S2178" i="44"/>
  <c r="S2202" i="44"/>
  <c r="S2226" i="44"/>
  <c r="S2250" i="44"/>
  <c r="S2274" i="44"/>
  <c r="S2298" i="44"/>
  <c r="S2322" i="44"/>
  <c r="S2346" i="44"/>
  <c r="S2370" i="44"/>
  <c r="S2394" i="44"/>
  <c r="S2418" i="44"/>
  <c r="S241" i="44"/>
  <c r="S265" i="44"/>
  <c r="S289" i="44"/>
  <c r="S313" i="44"/>
  <c r="S337" i="44"/>
  <c r="S361" i="44"/>
  <c r="S385" i="44"/>
  <c r="S409" i="44"/>
  <c r="S457" i="44"/>
  <c r="S505" i="44"/>
  <c r="S553" i="44"/>
  <c r="S625" i="44"/>
  <c r="S673" i="44"/>
  <c r="S697" i="44"/>
  <c r="S721" i="44"/>
  <c r="S745" i="44"/>
  <c r="S769" i="44"/>
  <c r="S793" i="44"/>
  <c r="S817" i="44"/>
  <c r="S841" i="44"/>
  <c r="S601" i="44"/>
  <c r="S649" i="44"/>
  <c r="S577" i="44"/>
  <c r="S889" i="44"/>
  <c r="S529" i="44"/>
  <c r="S865" i="44"/>
  <c r="S913" i="44"/>
  <c r="S937" i="44"/>
  <c r="S961" i="44"/>
  <c r="S985" i="44"/>
  <c r="S1009" i="44"/>
  <c r="S1033" i="44"/>
  <c r="S1057" i="44"/>
  <c r="S1081" i="44"/>
  <c r="S1105" i="44"/>
  <c r="S433" i="44"/>
  <c r="S1153" i="44"/>
  <c r="S1177" i="44"/>
  <c r="S1201" i="44"/>
  <c r="S1225" i="44"/>
  <c r="S1249" i="44"/>
  <c r="S1273" i="44"/>
  <c r="S1297" i="44"/>
  <c r="S1321" i="44"/>
  <c r="S1345" i="44"/>
  <c r="S1369" i="44"/>
  <c r="S1393" i="44"/>
  <c r="S1417" i="44"/>
  <c r="S1441" i="44"/>
  <c r="S1465" i="44"/>
  <c r="S481" i="44"/>
  <c r="S1129" i="44"/>
  <c r="S1489" i="44"/>
  <c r="S1513" i="44"/>
  <c r="S1585" i="44"/>
  <c r="S1609" i="44"/>
  <c r="S1681" i="44"/>
  <c r="S1537" i="44"/>
  <c r="S1633" i="44"/>
  <c r="S1561" i="44"/>
  <c r="S1657" i="44"/>
  <c r="S1729" i="44"/>
  <c r="S1825" i="44"/>
  <c r="S1921" i="44"/>
  <c r="S2017" i="44"/>
  <c r="S2329" i="44"/>
  <c r="S2425" i="44"/>
  <c r="S2113" i="44"/>
  <c r="S2209" i="44"/>
  <c r="S2353" i="44"/>
  <c r="S1705" i="44"/>
  <c r="S1801" i="44"/>
  <c r="S1897" i="44"/>
  <c r="S1993" i="44"/>
  <c r="S2089" i="44"/>
  <c r="S2137" i="44"/>
  <c r="S2281" i="44"/>
  <c r="S2377" i="44"/>
  <c r="S1777" i="44"/>
  <c r="S1873" i="44"/>
  <c r="S1969" i="44"/>
  <c r="S2065" i="44"/>
  <c r="S2233" i="44"/>
  <c r="S1753" i="44"/>
  <c r="S1849" i="44"/>
  <c r="S1945" i="44"/>
  <c r="S2041" i="44"/>
  <c r="S2257" i="44"/>
  <c r="S2401" i="44"/>
  <c r="S2185" i="44"/>
  <c r="S2161" i="44"/>
  <c r="S2305" i="44"/>
  <c r="S230" i="44"/>
  <c r="S254" i="44"/>
  <c r="S278" i="44"/>
  <c r="S302" i="44"/>
  <c r="S326" i="44"/>
  <c r="S350" i="44"/>
  <c r="S374" i="44"/>
  <c r="S398" i="44"/>
  <c r="S422" i="44"/>
  <c r="S446" i="44"/>
  <c r="S470" i="44"/>
  <c r="S494" i="44"/>
  <c r="S518" i="44"/>
  <c r="S542" i="44"/>
  <c r="S566" i="44"/>
  <c r="S590" i="44"/>
  <c r="S614" i="44"/>
  <c r="S638" i="44"/>
  <c r="S902" i="44"/>
  <c r="S926" i="44"/>
  <c r="S950" i="44"/>
  <c r="S974" i="44"/>
  <c r="S998" i="44"/>
  <c r="S1022" i="44"/>
  <c r="S1046" i="44"/>
  <c r="S1070" i="44"/>
  <c r="S1094" i="44"/>
  <c r="S1118" i="44"/>
  <c r="S854" i="44"/>
  <c r="S686" i="44"/>
  <c r="S734" i="44"/>
  <c r="S782" i="44"/>
  <c r="S878" i="44"/>
  <c r="S662" i="44"/>
  <c r="S710" i="44"/>
  <c r="S758" i="44"/>
  <c r="S806" i="44"/>
  <c r="S830" i="44"/>
  <c r="S1142" i="44"/>
  <c r="S1166" i="44"/>
  <c r="S1190" i="44"/>
  <c r="S1214" i="44"/>
  <c r="S1238" i="44"/>
  <c r="S1262" i="44"/>
  <c r="S1286" i="44"/>
  <c r="S1310" i="44"/>
  <c r="S1334" i="44"/>
  <c r="S1358" i="44"/>
  <c r="S1382" i="44"/>
  <c r="S1430" i="44"/>
  <c r="S1406" i="44"/>
  <c r="S1478" i="44"/>
  <c r="S1454" i="44"/>
  <c r="S1502" i="44"/>
  <c r="S1526" i="44"/>
  <c r="S1550" i="44"/>
  <c r="S1574" i="44"/>
  <c r="S1598" i="44"/>
  <c r="S1622" i="44"/>
  <c r="S1646" i="44"/>
  <c r="S1670" i="44"/>
  <c r="S1694" i="44"/>
  <c r="S1718" i="44"/>
  <c r="S1742" i="44"/>
  <c r="S1766" i="44"/>
  <c r="S1790" i="44"/>
  <c r="S1814" i="44"/>
  <c r="S1838" i="44"/>
  <c r="S1862" i="44"/>
  <c r="S1886" i="44"/>
  <c r="S1910" i="44"/>
  <c r="S1934" i="44"/>
  <c r="S1958" i="44"/>
  <c r="S1982" i="44"/>
  <c r="S2006" i="44"/>
  <c r="S2030" i="44"/>
  <c r="S2054" i="44"/>
  <c r="S2078" i="44"/>
  <c r="S2102" i="44"/>
  <c r="S2126" i="44"/>
  <c r="S2150" i="44"/>
  <c r="S2174" i="44"/>
  <c r="S2198" i="44"/>
  <c r="S2222" i="44"/>
  <c r="S2246" i="44"/>
  <c r="S2270" i="44"/>
  <c r="S2294" i="44"/>
  <c r="S2318" i="44"/>
  <c r="S2342" i="44"/>
  <c r="S2366" i="44"/>
  <c r="S2390" i="44"/>
  <c r="S2414" i="44"/>
  <c r="S237" i="44"/>
  <c r="S261" i="44"/>
  <c r="S285" i="44"/>
  <c r="S309" i="44"/>
  <c r="S333" i="44"/>
  <c r="S357" i="44"/>
  <c r="S381" i="44"/>
  <c r="S405" i="44"/>
  <c r="S669" i="44"/>
  <c r="S693" i="44"/>
  <c r="S717" i="44"/>
  <c r="S741" i="44"/>
  <c r="S765" i="44"/>
  <c r="S789" i="44"/>
  <c r="S813" i="44"/>
  <c r="S837" i="44"/>
  <c r="S429" i="44"/>
  <c r="S477" i="44"/>
  <c r="S525" i="44"/>
  <c r="S573" i="44"/>
  <c r="S621" i="44"/>
  <c r="S453" i="44"/>
  <c r="S501" i="44"/>
  <c r="S549" i="44"/>
  <c r="S645" i="44"/>
  <c r="S597" i="44"/>
  <c r="S909" i="44"/>
  <c r="S933" i="44"/>
  <c r="S957" i="44"/>
  <c r="S981" i="44"/>
  <c r="S1005" i="44"/>
  <c r="S1029" i="44"/>
  <c r="S1053" i="44"/>
  <c r="S1077" i="44"/>
  <c r="S1101" i="44"/>
  <c r="S885" i="44"/>
  <c r="S861" i="44"/>
  <c r="S1125" i="44"/>
  <c r="S1149" i="44"/>
  <c r="S1173" i="44"/>
  <c r="S1197" i="44"/>
  <c r="S1221" i="44"/>
  <c r="S1245" i="44"/>
  <c r="S1269" i="44"/>
  <c r="S1293" i="44"/>
  <c r="S1317" i="44"/>
  <c r="S1341" i="44"/>
  <c r="S1365" i="44"/>
  <c r="S1389" i="44"/>
  <c r="S1413" i="44"/>
  <c r="S1437" i="44"/>
  <c r="S1461" i="44"/>
  <c r="S1485" i="44"/>
  <c r="S1509" i="44"/>
  <c r="S1533" i="44"/>
  <c r="S1629" i="44"/>
  <c r="S1557" i="44"/>
  <c r="S1653" i="44"/>
  <c r="S1605" i="44"/>
  <c r="S2133" i="44"/>
  <c r="S2229" i="44"/>
  <c r="S1845" i="44"/>
  <c r="S2301" i="44"/>
  <c r="S2397" i="44"/>
  <c r="S1701" i="44"/>
  <c r="S1797" i="44"/>
  <c r="S1893" i="44"/>
  <c r="S1989" i="44"/>
  <c r="S2085" i="44"/>
  <c r="S2253" i="44"/>
  <c r="S2325" i="44"/>
  <c r="S1581" i="44"/>
  <c r="S2157" i="44"/>
  <c r="S1941" i="44"/>
  <c r="S2349" i="44"/>
  <c r="S2421" i="44"/>
  <c r="S1773" i="44"/>
  <c r="S1869" i="44"/>
  <c r="S1965" i="44"/>
  <c r="S2061" i="44"/>
  <c r="S1749" i="44"/>
  <c r="S1677" i="44"/>
  <c r="S2181" i="44"/>
  <c r="S2109" i="44"/>
  <c r="S2205" i="44"/>
  <c r="S1725" i="44"/>
  <c r="S1821" i="44"/>
  <c r="S1917" i="44"/>
  <c r="S2013" i="44"/>
  <c r="S2277" i="44"/>
  <c r="S2037" i="44"/>
  <c r="S2373" i="44"/>
  <c r="S260" i="44"/>
  <c r="S308" i="44"/>
  <c r="S356" i="44"/>
  <c r="S428" i="44"/>
  <c r="S452" i="44"/>
  <c r="S476" i="44"/>
  <c r="S500" i="44"/>
  <c r="S524" i="44"/>
  <c r="S548" i="44"/>
  <c r="S572" i="44"/>
  <c r="S596" i="44"/>
  <c r="S620" i="44"/>
  <c r="S380" i="44"/>
  <c r="S404" i="44"/>
  <c r="S332" i="44"/>
  <c r="S668" i="44"/>
  <c r="S692" i="44"/>
  <c r="S716" i="44"/>
  <c r="S740" i="44"/>
  <c r="S764" i="44"/>
  <c r="S788" i="44"/>
  <c r="S812" i="44"/>
  <c r="S836" i="44"/>
  <c r="S860" i="44"/>
  <c r="S884" i="44"/>
  <c r="S284" i="44"/>
  <c r="S236" i="44"/>
  <c r="S908" i="44"/>
  <c r="S932" i="44"/>
  <c r="S956" i="44"/>
  <c r="S980" i="44"/>
  <c r="S1004" i="44"/>
  <c r="S1028" i="44"/>
  <c r="S1052" i="44"/>
  <c r="S1076" i="44"/>
  <c r="S1100" i="44"/>
  <c r="S1124" i="44"/>
  <c r="S1148" i="44"/>
  <c r="S1172" i="44"/>
  <c r="S1196" i="44"/>
  <c r="S644" i="44"/>
  <c r="S1436" i="44"/>
  <c r="S1220" i="44"/>
  <c r="S1268" i="44"/>
  <c r="S1316" i="44"/>
  <c r="S1412" i="44"/>
  <c r="S1508" i="44"/>
  <c r="S1532" i="44"/>
  <c r="S1556" i="44"/>
  <c r="S1580" i="44"/>
  <c r="S1604" i="44"/>
  <c r="S1628" i="44"/>
  <c r="S1652" i="44"/>
  <c r="S1340" i="44"/>
  <c r="S1388" i="44"/>
  <c r="S1484" i="44"/>
  <c r="S1244" i="44"/>
  <c r="S1292" i="44"/>
  <c r="S1364" i="44"/>
  <c r="S1460" i="44"/>
  <c r="S1700" i="44"/>
  <c r="S1724" i="44"/>
  <c r="S1748" i="44"/>
  <c r="S1772" i="44"/>
  <c r="S1796" i="44"/>
  <c r="S1820" i="44"/>
  <c r="S1844" i="44"/>
  <c r="S1868" i="44"/>
  <c r="S1892" i="44"/>
  <c r="S1916" i="44"/>
  <c r="S1940" i="44"/>
  <c r="S1964" i="44"/>
  <c r="S1988" i="44"/>
  <c r="S2012" i="44"/>
  <c r="S2036" i="44"/>
  <c r="S2060" i="44"/>
  <c r="S2084" i="44"/>
  <c r="S1676" i="44"/>
  <c r="S2156" i="44"/>
  <c r="S2180" i="44"/>
  <c r="S2300" i="44"/>
  <c r="S2324" i="44"/>
  <c r="S2348" i="44"/>
  <c r="S2372" i="44"/>
  <c r="S2396" i="44"/>
  <c r="S2420" i="44"/>
  <c r="S2108" i="44"/>
  <c r="S2204" i="44"/>
  <c r="S2276" i="44"/>
  <c r="S2132" i="44"/>
  <c r="S2228" i="44"/>
  <c r="S2252" i="44"/>
  <c r="S225" i="44"/>
  <c r="S249" i="44"/>
  <c r="S273" i="44"/>
  <c r="S297" i="44"/>
  <c r="S321" i="44"/>
  <c r="S345" i="44"/>
  <c r="S369" i="44"/>
  <c r="S393" i="44"/>
  <c r="S633" i="44"/>
  <c r="S441" i="44"/>
  <c r="S489" i="44"/>
  <c r="S537" i="44"/>
  <c r="S657" i="44"/>
  <c r="S681" i="44"/>
  <c r="S705" i="44"/>
  <c r="S729" i="44"/>
  <c r="S753" i="44"/>
  <c r="S777" i="44"/>
  <c r="S801" i="44"/>
  <c r="S825" i="44"/>
  <c r="S849" i="44"/>
  <c r="S585" i="44"/>
  <c r="S513" i="44"/>
  <c r="S465" i="44"/>
  <c r="S873" i="44"/>
  <c r="S897" i="44"/>
  <c r="S921" i="44"/>
  <c r="S945" i="44"/>
  <c r="S969" i="44"/>
  <c r="S993" i="44"/>
  <c r="S1017" i="44"/>
  <c r="S1041" i="44"/>
  <c r="S1065" i="44"/>
  <c r="S1089" i="44"/>
  <c r="S1113" i="44"/>
  <c r="S609" i="44"/>
  <c r="S417" i="44"/>
  <c r="S1137" i="44"/>
  <c r="S1161" i="44"/>
  <c r="S1185" i="44"/>
  <c r="S1209" i="44"/>
  <c r="S1233" i="44"/>
  <c r="S1257" i="44"/>
  <c r="S1281" i="44"/>
  <c r="S1305" i="44"/>
  <c r="S1329" i="44"/>
  <c r="S1353" i="44"/>
  <c r="S1377" i="44"/>
  <c r="S1401" i="44"/>
  <c r="S1425" i="44"/>
  <c r="S1449" i="44"/>
  <c r="S1473" i="44"/>
  <c r="S561" i="44"/>
  <c r="S1497" i="44"/>
  <c r="S1521" i="44"/>
  <c r="S1617" i="44"/>
  <c r="S1545" i="44"/>
  <c r="S1641" i="44"/>
  <c r="S1569" i="44"/>
  <c r="S1593" i="44"/>
  <c r="S1665" i="44"/>
  <c r="S1761" i="44"/>
  <c r="S1857" i="44"/>
  <c r="S1953" i="44"/>
  <c r="S2049" i="44"/>
  <c r="S2265" i="44"/>
  <c r="S2193" i="44"/>
  <c r="S2145" i="44"/>
  <c r="S1737" i="44"/>
  <c r="S1833" i="44"/>
  <c r="S1929" i="44"/>
  <c r="S2025" i="44"/>
  <c r="S2385" i="44"/>
  <c r="S2409" i="44"/>
  <c r="S2169" i="44"/>
  <c r="S1713" i="44"/>
  <c r="S1809" i="44"/>
  <c r="S1905" i="44"/>
  <c r="S2001" i="44"/>
  <c r="S2241" i="44"/>
  <c r="S2361" i="44"/>
  <c r="S1689" i="44"/>
  <c r="S1785" i="44"/>
  <c r="S1881" i="44"/>
  <c r="S1977" i="44"/>
  <c r="S2073" i="44"/>
  <c r="S2097" i="44"/>
  <c r="S2289" i="44"/>
  <c r="S2313" i="44"/>
  <c r="S2337" i="44"/>
  <c r="S2121" i="44"/>
  <c r="S2217" i="44"/>
  <c r="S233" i="44"/>
  <c r="S257" i="44"/>
  <c r="S281" i="44"/>
  <c r="S305" i="44"/>
  <c r="S329" i="44"/>
  <c r="S353" i="44"/>
  <c r="S377" i="44"/>
  <c r="S401" i="44"/>
  <c r="S425" i="44"/>
  <c r="S473" i="44"/>
  <c r="S521" i="44"/>
  <c r="S569" i="44"/>
  <c r="S593" i="44"/>
  <c r="S641" i="44"/>
  <c r="S665" i="44"/>
  <c r="S689" i="44"/>
  <c r="S713" i="44"/>
  <c r="S737" i="44"/>
  <c r="S761" i="44"/>
  <c r="S785" i="44"/>
  <c r="S809" i="44"/>
  <c r="S833" i="44"/>
  <c r="S857" i="44"/>
  <c r="S617" i="44"/>
  <c r="S881" i="44"/>
  <c r="S449" i="44"/>
  <c r="S905" i="44"/>
  <c r="S929" i="44"/>
  <c r="S953" i="44"/>
  <c r="S977" i="44"/>
  <c r="S1001" i="44"/>
  <c r="S1025" i="44"/>
  <c r="S1049" i="44"/>
  <c r="S1073" i="44"/>
  <c r="S1097" i="44"/>
  <c r="S1145" i="44"/>
  <c r="S1169" i="44"/>
  <c r="S1193" i="44"/>
  <c r="S1217" i="44"/>
  <c r="S1241" i="44"/>
  <c r="S1265" i="44"/>
  <c r="S1289" i="44"/>
  <c r="S1313" i="44"/>
  <c r="S1337" i="44"/>
  <c r="S1361" i="44"/>
  <c r="S1385" i="44"/>
  <c r="S1409" i="44"/>
  <c r="S1433" i="44"/>
  <c r="S1457" i="44"/>
  <c r="S1481" i="44"/>
  <c r="S497" i="44"/>
  <c r="S545" i="44"/>
  <c r="S1121" i="44"/>
  <c r="S1505" i="44"/>
  <c r="S1553" i="44"/>
  <c r="S1649" i="44"/>
  <c r="S1673" i="44"/>
  <c r="S1577" i="44"/>
  <c r="S1601" i="44"/>
  <c r="S1529" i="44"/>
  <c r="S1625" i="44"/>
  <c r="S1697" i="44"/>
  <c r="S1793" i="44"/>
  <c r="S1889" i="44"/>
  <c r="S1985" i="44"/>
  <c r="S2081" i="44"/>
  <c r="S2129" i="44"/>
  <c r="S2177" i="44"/>
  <c r="S2297" i="44"/>
  <c r="S2417" i="44"/>
  <c r="S1769" i="44"/>
  <c r="S1865" i="44"/>
  <c r="S1961" i="44"/>
  <c r="S2057" i="44"/>
  <c r="S2273" i="44"/>
  <c r="S2321" i="44"/>
  <c r="S2369" i="44"/>
  <c r="S2105" i="44"/>
  <c r="S2201" i="44"/>
  <c r="S2225" i="44"/>
  <c r="S2345" i="44"/>
  <c r="S1745" i="44"/>
  <c r="S1841" i="44"/>
  <c r="S1937" i="44"/>
  <c r="S2033" i="44"/>
  <c r="S2249" i="44"/>
  <c r="S2393" i="44"/>
  <c r="S1721" i="44"/>
  <c r="S1817" i="44"/>
  <c r="S1913" i="44"/>
  <c r="S2009" i="44"/>
  <c r="S2153" i="44"/>
  <c r="S235" i="44"/>
  <c r="S259" i="44"/>
  <c r="S283" i="44"/>
  <c r="S307" i="44"/>
  <c r="S331" i="44"/>
  <c r="S355" i="44"/>
  <c r="S427" i="44"/>
  <c r="S451" i="44"/>
  <c r="S475" i="44"/>
  <c r="S499" i="44"/>
  <c r="S523" i="44"/>
  <c r="S547" i="44"/>
  <c r="S571" i="44"/>
  <c r="S379" i="44"/>
  <c r="S595" i="44"/>
  <c r="S667" i="44"/>
  <c r="S691" i="44"/>
  <c r="S715" i="44"/>
  <c r="S739" i="44"/>
  <c r="S763" i="44"/>
  <c r="S787" i="44"/>
  <c r="S811" i="44"/>
  <c r="S835" i="44"/>
  <c r="S859" i="44"/>
  <c r="S403" i="44"/>
  <c r="S619" i="44"/>
  <c r="S907" i="44"/>
  <c r="S931" i="44"/>
  <c r="S955" i="44"/>
  <c r="S979" i="44"/>
  <c r="S1003" i="44"/>
  <c r="S1027" i="44"/>
  <c r="S1051" i="44"/>
  <c r="S1075" i="44"/>
  <c r="S1099" i="44"/>
  <c r="S1123" i="44"/>
  <c r="S883" i="44"/>
  <c r="S643" i="44"/>
  <c r="S1219" i="44"/>
  <c r="S1267" i="44"/>
  <c r="S1507" i="44"/>
  <c r="S1531" i="44"/>
  <c r="S1555" i="44"/>
  <c r="S1579" i="44"/>
  <c r="S1603" i="44"/>
  <c r="S1627" i="44"/>
  <c r="S1651" i="44"/>
  <c r="S1147" i="44"/>
  <c r="S1315" i="44"/>
  <c r="S1411" i="44"/>
  <c r="S1339" i="44"/>
  <c r="S1387" i="44"/>
  <c r="S1483" i="44"/>
  <c r="S1243" i="44"/>
  <c r="S1291" i="44"/>
  <c r="S1195" i="44"/>
  <c r="S1363" i="44"/>
  <c r="S1459" i="44"/>
  <c r="S1699" i="44"/>
  <c r="S1723" i="44"/>
  <c r="S1747" i="44"/>
  <c r="S1771" i="44"/>
  <c r="S1795" i="44"/>
  <c r="S1819" i="44"/>
  <c r="S1843" i="44"/>
  <c r="S1867" i="44"/>
  <c r="S1891" i="44"/>
  <c r="S1915" i="44"/>
  <c r="S1939" i="44"/>
  <c r="S1963" i="44"/>
  <c r="S1987" i="44"/>
  <c r="S2011" i="44"/>
  <c r="S2035" i="44"/>
  <c r="S2059" i="44"/>
  <c r="S2083" i="44"/>
  <c r="S2107" i="44"/>
  <c r="S2131" i="44"/>
  <c r="S2155" i="44"/>
  <c r="S2179" i="44"/>
  <c r="S2203" i="44"/>
  <c r="S2227" i="44"/>
  <c r="S2251" i="44"/>
  <c r="S2275" i="44"/>
  <c r="S1435" i="44"/>
  <c r="S1171" i="44"/>
  <c r="S1675" i="44"/>
  <c r="S2299" i="44"/>
  <c r="S2323" i="44"/>
  <c r="S2347" i="44"/>
  <c r="S2371" i="44"/>
  <c r="S2395" i="44"/>
  <c r="S2419" i="44"/>
  <c r="S248" i="44"/>
  <c r="S296" i="44"/>
  <c r="S344" i="44"/>
  <c r="S368" i="44"/>
  <c r="S392" i="44"/>
  <c r="S416" i="44"/>
  <c r="S440" i="44"/>
  <c r="S464" i="44"/>
  <c r="S488" i="44"/>
  <c r="S512" i="44"/>
  <c r="S536" i="44"/>
  <c r="S560" i="44"/>
  <c r="S584" i="44"/>
  <c r="S608" i="44"/>
  <c r="S224" i="44"/>
  <c r="S272" i="44"/>
  <c r="S320" i="44"/>
  <c r="S656" i="44"/>
  <c r="S680" i="44"/>
  <c r="S704" i="44"/>
  <c r="S728" i="44"/>
  <c r="S752" i="44"/>
  <c r="S776" i="44"/>
  <c r="S800" i="44"/>
  <c r="S824" i="44"/>
  <c r="S848" i="44"/>
  <c r="S872" i="44"/>
  <c r="S632" i="44"/>
  <c r="S896" i="44"/>
  <c r="S920" i="44"/>
  <c r="S944" i="44"/>
  <c r="S968" i="44"/>
  <c r="S992" i="44"/>
  <c r="S1016" i="44"/>
  <c r="S1040" i="44"/>
  <c r="S1064" i="44"/>
  <c r="S1088" i="44"/>
  <c r="S1112" i="44"/>
  <c r="S1136" i="44"/>
  <c r="S1160" i="44"/>
  <c r="S1184" i="44"/>
  <c r="S1424" i="44"/>
  <c r="S1496" i="44"/>
  <c r="S1520" i="44"/>
  <c r="S1544" i="44"/>
  <c r="S1568" i="44"/>
  <c r="S1592" i="44"/>
  <c r="S1616" i="44"/>
  <c r="S1640" i="44"/>
  <c r="S1664" i="44"/>
  <c r="S1208" i="44"/>
  <c r="S1256" i="44"/>
  <c r="S1304" i="44"/>
  <c r="S1328" i="44"/>
  <c r="S1400" i="44"/>
  <c r="S1352" i="44"/>
  <c r="S1472" i="44"/>
  <c r="S1280" i="44"/>
  <c r="S1376" i="44"/>
  <c r="S1712" i="44"/>
  <c r="S1736" i="44"/>
  <c r="S1760" i="44"/>
  <c r="S1784" i="44"/>
  <c r="S1808" i="44"/>
  <c r="S1832" i="44"/>
  <c r="S1856" i="44"/>
  <c r="S1880" i="44"/>
  <c r="S1904" i="44"/>
  <c r="S1928" i="44"/>
  <c r="S1952" i="44"/>
  <c r="S1976" i="44"/>
  <c r="S2000" i="44"/>
  <c r="S2024" i="44"/>
  <c r="S2048" i="44"/>
  <c r="S2072" i="44"/>
  <c r="S1448" i="44"/>
  <c r="S1688" i="44"/>
  <c r="S1232" i="44"/>
  <c r="S2144" i="44"/>
  <c r="S2168" i="44"/>
  <c r="S2240" i="44"/>
  <c r="S2288" i="44"/>
  <c r="S2312" i="44"/>
  <c r="S2336" i="44"/>
  <c r="S2360" i="44"/>
  <c r="S2384" i="44"/>
  <c r="S2408" i="44"/>
  <c r="S2096" i="44"/>
  <c r="S2192" i="44"/>
  <c r="S2120" i="44"/>
  <c r="S2216" i="44"/>
  <c r="S2264" i="44"/>
  <c r="S223" i="44"/>
  <c r="S247" i="44"/>
  <c r="S271" i="44"/>
  <c r="S295" i="44"/>
  <c r="S319" i="44"/>
  <c r="S343" i="44"/>
  <c r="S367" i="44"/>
  <c r="S391" i="44"/>
  <c r="S415" i="44"/>
  <c r="S439" i="44"/>
  <c r="S463" i="44"/>
  <c r="S487" i="44"/>
  <c r="S511" i="44"/>
  <c r="S535" i="44"/>
  <c r="S559" i="44"/>
  <c r="S583" i="44"/>
  <c r="S607" i="44"/>
  <c r="S655" i="44"/>
  <c r="S679" i="44"/>
  <c r="S703" i="44"/>
  <c r="S727" i="44"/>
  <c r="S751" i="44"/>
  <c r="S775" i="44"/>
  <c r="S799" i="44"/>
  <c r="S823" i="44"/>
  <c r="S847" i="44"/>
  <c r="S895" i="44"/>
  <c r="S919" i="44"/>
  <c r="S943" i="44"/>
  <c r="S967" i="44"/>
  <c r="S991" i="44"/>
  <c r="S1015" i="44"/>
  <c r="S1039" i="44"/>
  <c r="S1063" i="44"/>
  <c r="S1087" i="44"/>
  <c r="S1111" i="44"/>
  <c r="S631" i="44"/>
  <c r="S871" i="44"/>
  <c r="S1423" i="44"/>
  <c r="S1495" i="44"/>
  <c r="S1519" i="44"/>
  <c r="S1543" i="44"/>
  <c r="S1567" i="44"/>
  <c r="S1591" i="44"/>
  <c r="S1615" i="44"/>
  <c r="S1639" i="44"/>
  <c r="S1183" i="44"/>
  <c r="S1207" i="44"/>
  <c r="S1255" i="44"/>
  <c r="S1303" i="44"/>
  <c r="S1327" i="44"/>
  <c r="S1399" i="44"/>
  <c r="S1159" i="44"/>
  <c r="S1351" i="44"/>
  <c r="S1471" i="44"/>
  <c r="S1135" i="44"/>
  <c r="S1231" i="44"/>
  <c r="S1279" i="44"/>
  <c r="S1375" i="44"/>
  <c r="S1447" i="44"/>
  <c r="S1711" i="44"/>
  <c r="S1735" i="44"/>
  <c r="S1759" i="44"/>
  <c r="S1783" i="44"/>
  <c r="S1807" i="44"/>
  <c r="S1831" i="44"/>
  <c r="S1855" i="44"/>
  <c r="S1879" i="44"/>
  <c r="S1903" i="44"/>
  <c r="S1927" i="44"/>
  <c r="S1951" i="44"/>
  <c r="S1975" i="44"/>
  <c r="S1999" i="44"/>
  <c r="S2023" i="44"/>
  <c r="S2047" i="44"/>
  <c r="S2071" i="44"/>
  <c r="S2095" i="44"/>
  <c r="S2119" i="44"/>
  <c r="S2143" i="44"/>
  <c r="S2167" i="44"/>
  <c r="S2191" i="44"/>
  <c r="S2215" i="44"/>
  <c r="S2239" i="44"/>
  <c r="S2263" i="44"/>
  <c r="S1687" i="44"/>
  <c r="S2287" i="44"/>
  <c r="S2311" i="44"/>
  <c r="S2335" i="44"/>
  <c r="S2359" i="44"/>
  <c r="S2383" i="44"/>
  <c r="S2407" i="44"/>
  <c r="S1663" i="44"/>
  <c r="S238" i="44"/>
  <c r="S262" i="44"/>
  <c r="S286" i="44"/>
  <c r="S310" i="44"/>
  <c r="S334" i="44"/>
  <c r="S358" i="44"/>
  <c r="S382" i="44"/>
  <c r="S406" i="44"/>
  <c r="S430" i="44"/>
  <c r="S454" i="44"/>
  <c r="S478" i="44"/>
  <c r="S502" i="44"/>
  <c r="S526" i="44"/>
  <c r="S550" i="44"/>
  <c r="S574" i="44"/>
  <c r="S598" i="44"/>
  <c r="S622" i="44"/>
  <c r="S646" i="44"/>
  <c r="S862" i="44"/>
  <c r="S910" i="44"/>
  <c r="S934" i="44"/>
  <c r="S958" i="44"/>
  <c r="S982" i="44"/>
  <c r="S1006" i="44"/>
  <c r="S1030" i="44"/>
  <c r="S1054" i="44"/>
  <c r="S1078" i="44"/>
  <c r="S1102" i="44"/>
  <c r="S1126" i="44"/>
  <c r="S670" i="44"/>
  <c r="S718" i="44"/>
  <c r="S766" i="44"/>
  <c r="S814" i="44"/>
  <c r="S694" i="44"/>
  <c r="S742" i="44"/>
  <c r="S790" i="44"/>
  <c r="S886" i="44"/>
  <c r="S838" i="44"/>
  <c r="S1150" i="44"/>
  <c r="S1174" i="44"/>
  <c r="S1198" i="44"/>
  <c r="S1222" i="44"/>
  <c r="S1246" i="44"/>
  <c r="S1270" i="44"/>
  <c r="S1294" i="44"/>
  <c r="S1318" i="44"/>
  <c r="S1342" i="44"/>
  <c r="S1366" i="44"/>
  <c r="S1462" i="44"/>
  <c r="S1438" i="44"/>
  <c r="S1414" i="44"/>
  <c r="S1390" i="44"/>
  <c r="S1486" i="44"/>
  <c r="S1510" i="44"/>
  <c r="S1534" i="44"/>
  <c r="S1558" i="44"/>
  <c r="S1582" i="44"/>
  <c r="S1606" i="44"/>
  <c r="S1630" i="44"/>
  <c r="S1654" i="44"/>
  <c r="S1678" i="44"/>
  <c r="S1702" i="44"/>
  <c r="S1726" i="44"/>
  <c r="S1750" i="44"/>
  <c r="S1774" i="44"/>
  <c r="S1798" i="44"/>
  <c r="S1822" i="44"/>
  <c r="S1846" i="44"/>
  <c r="S1870" i="44"/>
  <c r="S1894" i="44"/>
  <c r="S1918" i="44"/>
  <c r="S1942" i="44"/>
  <c r="S1966" i="44"/>
  <c r="S1990" i="44"/>
  <c r="S2014" i="44"/>
  <c r="S2038" i="44"/>
  <c r="S2062" i="44"/>
  <c r="S2086" i="44"/>
  <c r="S2110" i="44"/>
  <c r="S2134" i="44"/>
  <c r="S2158" i="44"/>
  <c r="S2182" i="44"/>
  <c r="S2206" i="44"/>
  <c r="S2230" i="44"/>
  <c r="S2254" i="44"/>
  <c r="S2278" i="44"/>
  <c r="S2302" i="44"/>
  <c r="S2326" i="44"/>
  <c r="S2350" i="44"/>
  <c r="S2374" i="44"/>
  <c r="S2398" i="44"/>
  <c r="S2422" i="44"/>
  <c r="S228" i="44"/>
  <c r="S276" i="44"/>
  <c r="S324" i="44"/>
  <c r="S420" i="44"/>
  <c r="S444" i="44"/>
  <c r="S468" i="44"/>
  <c r="S492" i="44"/>
  <c r="S516" i="44"/>
  <c r="S540" i="44"/>
  <c r="S564" i="44"/>
  <c r="S588" i="44"/>
  <c r="S612" i="44"/>
  <c r="S372" i="44"/>
  <c r="S396" i="44"/>
  <c r="S660" i="44"/>
  <c r="S684" i="44"/>
  <c r="S708" i="44"/>
  <c r="S732" i="44"/>
  <c r="S756" i="44"/>
  <c r="S780" i="44"/>
  <c r="S804" i="44"/>
  <c r="S828" i="44"/>
  <c r="S852" i="44"/>
  <c r="S876" i="44"/>
  <c r="S348" i="44"/>
  <c r="S636" i="44"/>
  <c r="S252" i="44"/>
  <c r="S900" i="44"/>
  <c r="S924" i="44"/>
  <c r="S948" i="44"/>
  <c r="S972" i="44"/>
  <c r="S996" i="44"/>
  <c r="S1020" i="44"/>
  <c r="S1044" i="44"/>
  <c r="S1068" i="44"/>
  <c r="S1092" i="44"/>
  <c r="S1116" i="44"/>
  <c r="S300" i="44"/>
  <c r="S1140" i="44"/>
  <c r="S1164" i="44"/>
  <c r="S1188" i="44"/>
  <c r="S1356" i="44"/>
  <c r="S1404" i="44"/>
  <c r="S1236" i="44"/>
  <c r="S1284" i="44"/>
  <c r="S1476" i="44"/>
  <c r="S1500" i="44"/>
  <c r="S1524" i="44"/>
  <c r="S1548" i="44"/>
  <c r="S1572" i="44"/>
  <c r="S1596" i="44"/>
  <c r="S1620" i="44"/>
  <c r="S1644" i="44"/>
  <c r="S1380" i="44"/>
  <c r="S1452" i="44"/>
  <c r="S1212" i="44"/>
  <c r="S1260" i="44"/>
  <c r="S1308" i="44"/>
  <c r="S1332" i="44"/>
  <c r="S1428" i="44"/>
  <c r="S1668" i="44"/>
  <c r="S1692" i="44"/>
  <c r="S1716" i="44"/>
  <c r="S1740" i="44"/>
  <c r="S1764" i="44"/>
  <c r="S1788" i="44"/>
  <c r="S1812" i="44"/>
  <c r="S1836" i="44"/>
  <c r="S1860" i="44"/>
  <c r="S1884" i="44"/>
  <c r="S1908" i="44"/>
  <c r="S1932" i="44"/>
  <c r="S1956" i="44"/>
  <c r="S1980" i="44"/>
  <c r="S2004" i="44"/>
  <c r="S2028" i="44"/>
  <c r="S2052" i="44"/>
  <c r="S2076" i="44"/>
  <c r="S2124" i="44"/>
  <c r="S2220" i="44"/>
  <c r="S2172" i="44"/>
  <c r="S2148" i="44"/>
  <c r="S2268" i="44"/>
  <c r="S2292" i="44"/>
  <c r="S2316" i="44"/>
  <c r="S2340" i="44"/>
  <c r="S2364" i="44"/>
  <c r="S2388" i="44"/>
  <c r="S2412" i="44"/>
  <c r="S2244" i="44"/>
  <c r="S2100" i="44"/>
  <c r="S2196" i="44"/>
  <c r="S221" i="44"/>
  <c r="S245" i="44"/>
  <c r="S269" i="44"/>
  <c r="S293" i="44"/>
  <c r="S317" i="44"/>
  <c r="S341" i="44"/>
  <c r="S365" i="44"/>
  <c r="S389" i="44"/>
  <c r="S581" i="44"/>
  <c r="S605" i="44"/>
  <c r="S653" i="44"/>
  <c r="S677" i="44"/>
  <c r="S701" i="44"/>
  <c r="S725" i="44"/>
  <c r="S749" i="44"/>
  <c r="S773" i="44"/>
  <c r="S797" i="44"/>
  <c r="S821" i="44"/>
  <c r="S845" i="44"/>
  <c r="S413" i="44"/>
  <c r="S461" i="44"/>
  <c r="S509" i="44"/>
  <c r="S557" i="44"/>
  <c r="S437" i="44"/>
  <c r="S485" i="44"/>
  <c r="S533" i="44"/>
  <c r="S869" i="44"/>
  <c r="S629" i="44"/>
  <c r="S917" i="44"/>
  <c r="S941" i="44"/>
  <c r="S965" i="44"/>
  <c r="S989" i="44"/>
  <c r="S1013" i="44"/>
  <c r="S1037" i="44"/>
  <c r="S1061" i="44"/>
  <c r="S1085" i="44"/>
  <c r="S1109" i="44"/>
  <c r="S893" i="44"/>
  <c r="S1133" i="44"/>
  <c r="S1157" i="44"/>
  <c r="S1181" i="44"/>
  <c r="S1205" i="44"/>
  <c r="S1229" i="44"/>
  <c r="S1253" i="44"/>
  <c r="S1277" i="44"/>
  <c r="S1301" i="44"/>
  <c r="S1325" i="44"/>
  <c r="S1349" i="44"/>
  <c r="S1373" i="44"/>
  <c r="S1397" i="44"/>
  <c r="S1421" i="44"/>
  <c r="S1445" i="44"/>
  <c r="S1469" i="44"/>
  <c r="S1493" i="44"/>
  <c r="S1517" i="44"/>
  <c r="S1565" i="44"/>
  <c r="S1661" i="44"/>
  <c r="S1589" i="44"/>
  <c r="S1541" i="44"/>
  <c r="S1637" i="44"/>
  <c r="S1685" i="44"/>
  <c r="S2165" i="44"/>
  <c r="S2237" i="44"/>
  <c r="S1733" i="44"/>
  <c r="S1829" i="44"/>
  <c r="S1925" i="44"/>
  <c r="S2021" i="44"/>
  <c r="S2189" i="44"/>
  <c r="S1613" i="44"/>
  <c r="S1709" i="44"/>
  <c r="S1805" i="44"/>
  <c r="S1901" i="44"/>
  <c r="S1997" i="44"/>
  <c r="S2093" i="44"/>
  <c r="S2261" i="44"/>
  <c r="S2069" i="44"/>
  <c r="S2117" i="44"/>
  <c r="S2213" i="44"/>
  <c r="S1877" i="44"/>
  <c r="S1973" i="44"/>
  <c r="S2309" i="44"/>
  <c r="S2333" i="44"/>
  <c r="S2141" i="44"/>
  <c r="S2357" i="44"/>
  <c r="S2381" i="44"/>
  <c r="S1757" i="44"/>
  <c r="S1853" i="44"/>
  <c r="S1949" i="44"/>
  <c r="S2045" i="44"/>
  <c r="S1781" i="44"/>
  <c r="S2285" i="44"/>
  <c r="S2405" i="44"/>
  <c r="S229" i="44"/>
  <c r="S253" i="44"/>
  <c r="S277" i="44"/>
  <c r="S301" i="44"/>
  <c r="S325" i="44"/>
  <c r="S349" i="44"/>
  <c r="S373" i="44"/>
  <c r="S397" i="44"/>
  <c r="S613" i="44"/>
  <c r="S661" i="44"/>
  <c r="S685" i="44"/>
  <c r="S709" i="44"/>
  <c r="S733" i="44"/>
  <c r="S757" i="44"/>
  <c r="S781" i="44"/>
  <c r="S805" i="44"/>
  <c r="S829" i="44"/>
  <c r="S853" i="44"/>
  <c r="S445" i="44"/>
  <c r="S493" i="44"/>
  <c r="S541" i="44"/>
  <c r="S589" i="44"/>
  <c r="S421" i="44"/>
  <c r="S469" i="44"/>
  <c r="S517" i="44"/>
  <c r="S565" i="44"/>
  <c r="S877" i="44"/>
  <c r="S901" i="44"/>
  <c r="S925" i="44"/>
  <c r="S949" i="44"/>
  <c r="S973" i="44"/>
  <c r="S997" i="44"/>
  <c r="S1021" i="44"/>
  <c r="S1045" i="44"/>
  <c r="S1069" i="44"/>
  <c r="S1093" i="44"/>
  <c r="S637" i="44"/>
  <c r="S1117" i="44"/>
  <c r="S1141" i="44"/>
  <c r="S1165" i="44"/>
  <c r="S1189" i="44"/>
  <c r="S1213" i="44"/>
  <c r="S1237" i="44"/>
  <c r="S1261" i="44"/>
  <c r="S1285" i="44"/>
  <c r="S1309" i="44"/>
  <c r="S1333" i="44"/>
  <c r="S1357" i="44"/>
  <c r="S1381" i="44"/>
  <c r="S1405" i="44"/>
  <c r="S1429" i="44"/>
  <c r="S1453" i="44"/>
  <c r="S1477" i="44"/>
  <c r="S1501" i="44"/>
  <c r="S1597" i="44"/>
  <c r="S1621" i="44"/>
  <c r="S1669" i="44"/>
  <c r="S1525" i="44"/>
  <c r="S1573" i="44"/>
  <c r="S1645" i="44"/>
  <c r="S2101" i="44"/>
  <c r="S2197" i="44"/>
  <c r="S2245" i="44"/>
  <c r="S2005" i="44"/>
  <c r="S2365" i="44"/>
  <c r="S1765" i="44"/>
  <c r="S1861" i="44"/>
  <c r="S1957" i="44"/>
  <c r="S2053" i="44"/>
  <c r="S1717" i="44"/>
  <c r="S2389" i="44"/>
  <c r="S2125" i="44"/>
  <c r="S2221" i="44"/>
  <c r="S2269" i="44"/>
  <c r="S2293" i="44"/>
  <c r="S1741" i="44"/>
  <c r="S1837" i="44"/>
  <c r="S1933" i="44"/>
  <c r="S2029" i="44"/>
  <c r="S2317" i="44"/>
  <c r="S2413" i="44"/>
  <c r="S2149" i="44"/>
  <c r="S2173" i="44"/>
  <c r="S1813" i="44"/>
  <c r="S1909" i="44"/>
  <c r="S1549" i="44"/>
  <c r="S1693" i="44"/>
  <c r="S1789" i="44"/>
  <c r="S1885" i="44"/>
  <c r="S1981" i="44"/>
  <c r="S2077" i="44"/>
  <c r="S2341" i="44"/>
  <c r="S264" i="44"/>
  <c r="S312" i="44"/>
  <c r="S360" i="44"/>
  <c r="S384" i="44"/>
  <c r="S408" i="44"/>
  <c r="S432" i="44"/>
  <c r="S456" i="44"/>
  <c r="S480" i="44"/>
  <c r="S504" i="44"/>
  <c r="S528" i="44"/>
  <c r="S552" i="44"/>
  <c r="S576" i="44"/>
  <c r="S600" i="44"/>
  <c r="S624" i="44"/>
  <c r="S240" i="44"/>
  <c r="S288" i="44"/>
  <c r="S336" i="44"/>
  <c r="S672" i="44"/>
  <c r="S696" i="44"/>
  <c r="S720" i="44"/>
  <c r="S744" i="44"/>
  <c r="S768" i="44"/>
  <c r="S792" i="44"/>
  <c r="S816" i="44"/>
  <c r="S840" i="44"/>
  <c r="S864" i="44"/>
  <c r="S888" i="44"/>
  <c r="S648" i="44"/>
  <c r="S912" i="44"/>
  <c r="S936" i="44"/>
  <c r="S960" i="44"/>
  <c r="S984" i="44"/>
  <c r="S1008" i="44"/>
  <c r="S1032" i="44"/>
  <c r="S1056" i="44"/>
  <c r="S1080" i="44"/>
  <c r="S1104" i="44"/>
  <c r="S1128" i="44"/>
  <c r="S1152" i="44"/>
  <c r="S1176" i="44"/>
  <c r="S1368" i="44"/>
  <c r="S1392" i="44"/>
  <c r="S1488" i="44"/>
  <c r="S1512" i="44"/>
  <c r="S1536" i="44"/>
  <c r="S1560" i="44"/>
  <c r="S1584" i="44"/>
  <c r="S1608" i="44"/>
  <c r="S1632" i="44"/>
  <c r="S1656" i="44"/>
  <c r="S1224" i="44"/>
  <c r="S1272" i="44"/>
  <c r="S1464" i="44"/>
  <c r="S1320" i="44"/>
  <c r="S1440" i="44"/>
  <c r="S1680" i="44"/>
  <c r="S1296" i="44"/>
  <c r="S1704" i="44"/>
  <c r="S1728" i="44"/>
  <c r="S1752" i="44"/>
  <c r="S1776" i="44"/>
  <c r="S1800" i="44"/>
  <c r="S1824" i="44"/>
  <c r="S1848" i="44"/>
  <c r="S1872" i="44"/>
  <c r="S1896" i="44"/>
  <c r="S1920" i="44"/>
  <c r="S1944" i="44"/>
  <c r="S1968" i="44"/>
  <c r="S1992" i="44"/>
  <c r="S2016" i="44"/>
  <c r="S2040" i="44"/>
  <c r="S2064" i="44"/>
  <c r="S2088" i="44"/>
  <c r="S1200" i="44"/>
  <c r="S1344" i="44"/>
  <c r="S1248" i="44"/>
  <c r="S1416" i="44"/>
  <c r="S2112" i="44"/>
  <c r="S2208" i="44"/>
  <c r="S2136" i="44"/>
  <c r="S2232" i="44"/>
  <c r="S2280" i="44"/>
  <c r="S2304" i="44"/>
  <c r="S2328" i="44"/>
  <c r="S2352" i="44"/>
  <c r="S2376" i="44"/>
  <c r="S2400" i="44"/>
  <c r="S2424" i="44"/>
  <c r="S2160" i="44"/>
  <c r="S2256" i="44"/>
  <c r="S2184" i="44"/>
  <c r="S227" i="44"/>
  <c r="S251" i="44"/>
  <c r="S275" i="44"/>
  <c r="S299" i="44"/>
  <c r="S323" i="44"/>
  <c r="S347" i="44"/>
  <c r="S419" i="44"/>
  <c r="S443" i="44"/>
  <c r="S467" i="44"/>
  <c r="S491" i="44"/>
  <c r="S515" i="44"/>
  <c r="S539" i="44"/>
  <c r="S563" i="44"/>
  <c r="S635" i="44"/>
  <c r="S611" i="44"/>
  <c r="S659" i="44"/>
  <c r="S683" i="44"/>
  <c r="S707" i="44"/>
  <c r="S731" i="44"/>
  <c r="S755" i="44"/>
  <c r="S779" i="44"/>
  <c r="S803" i="44"/>
  <c r="S827" i="44"/>
  <c r="S851" i="44"/>
  <c r="S371" i="44"/>
  <c r="S875" i="44"/>
  <c r="S587" i="44"/>
  <c r="S899" i="44"/>
  <c r="S923" i="44"/>
  <c r="S947" i="44"/>
  <c r="S971" i="44"/>
  <c r="S995" i="44"/>
  <c r="S1019" i="44"/>
  <c r="S1043" i="44"/>
  <c r="S1067" i="44"/>
  <c r="S1091" i="44"/>
  <c r="S1115" i="44"/>
  <c r="S395" i="44"/>
  <c r="S1235" i="44"/>
  <c r="S1283" i="44"/>
  <c r="S1499" i="44"/>
  <c r="S1523" i="44"/>
  <c r="S1547" i="44"/>
  <c r="S1571" i="44"/>
  <c r="S1595" i="44"/>
  <c r="S1619" i="44"/>
  <c r="S1643" i="44"/>
  <c r="S1475" i="44"/>
  <c r="S1379" i="44"/>
  <c r="S1187" i="44"/>
  <c r="S1451" i="44"/>
  <c r="S1211" i="44"/>
  <c r="S1259" i="44"/>
  <c r="S1307" i="44"/>
  <c r="S1163" i="44"/>
  <c r="S1331" i="44"/>
  <c r="S1427" i="44"/>
  <c r="S1667" i="44"/>
  <c r="S1691" i="44"/>
  <c r="S1715" i="44"/>
  <c r="S1739" i="44"/>
  <c r="S1763" i="44"/>
  <c r="S1787" i="44"/>
  <c r="S1811" i="44"/>
  <c r="S1835" i="44"/>
  <c r="S1859" i="44"/>
  <c r="S1883" i="44"/>
  <c r="S1907" i="44"/>
  <c r="S1931" i="44"/>
  <c r="S1955" i="44"/>
  <c r="S1979" i="44"/>
  <c r="S2003" i="44"/>
  <c r="S2027" i="44"/>
  <c r="S2051" i="44"/>
  <c r="S2075" i="44"/>
  <c r="S2099" i="44"/>
  <c r="S2123" i="44"/>
  <c r="S2147" i="44"/>
  <c r="S2171" i="44"/>
  <c r="S2195" i="44"/>
  <c r="S2219" i="44"/>
  <c r="S2243" i="44"/>
  <c r="S2267" i="44"/>
  <c r="S1139" i="44"/>
  <c r="S1355" i="44"/>
  <c r="S2291" i="44"/>
  <c r="S2315" i="44"/>
  <c r="S2339" i="44"/>
  <c r="S2363" i="44"/>
  <c r="S2387" i="44"/>
  <c r="S2411" i="44"/>
  <c r="S1403" i="44"/>
  <c r="S222" i="44"/>
  <c r="S246" i="44"/>
  <c r="S270" i="44"/>
  <c r="S294" i="44"/>
  <c r="S318" i="44"/>
  <c r="S342" i="44"/>
  <c r="S366" i="44"/>
  <c r="S390" i="44"/>
  <c r="S414" i="44"/>
  <c r="S438" i="44"/>
  <c r="S462" i="44"/>
  <c r="S486" i="44"/>
  <c r="S510" i="44"/>
  <c r="S534" i="44"/>
  <c r="S558" i="44"/>
  <c r="S582" i="44"/>
  <c r="S606" i="44"/>
  <c r="S630" i="44"/>
  <c r="S894" i="44"/>
  <c r="S918" i="44"/>
  <c r="S942" i="44"/>
  <c r="S966" i="44"/>
  <c r="S990" i="44"/>
  <c r="S1014" i="44"/>
  <c r="S1038" i="44"/>
  <c r="S1062" i="44"/>
  <c r="S1086" i="44"/>
  <c r="S1110" i="44"/>
  <c r="S822" i="44"/>
  <c r="S654" i="44"/>
  <c r="S702" i="44"/>
  <c r="S750" i="44"/>
  <c r="S798" i="44"/>
  <c r="S870" i="44"/>
  <c r="S846" i="44"/>
  <c r="S678" i="44"/>
  <c r="S726" i="44"/>
  <c r="S774" i="44"/>
  <c r="S1134" i="44"/>
  <c r="S1158" i="44"/>
  <c r="S1182" i="44"/>
  <c r="S1206" i="44"/>
  <c r="S1230" i="44"/>
  <c r="S1254" i="44"/>
  <c r="S1278" i="44"/>
  <c r="S1302" i="44"/>
  <c r="S1326" i="44"/>
  <c r="S1350" i="44"/>
  <c r="S1374" i="44"/>
  <c r="S1398" i="44"/>
  <c r="S1470" i="44"/>
  <c r="S1446" i="44"/>
  <c r="S1422" i="44"/>
  <c r="S1494" i="44"/>
  <c r="S1518" i="44"/>
  <c r="S1542" i="44"/>
  <c r="S1566" i="44"/>
  <c r="S1590" i="44"/>
  <c r="S1614" i="44"/>
  <c r="S1638" i="44"/>
  <c r="S1662" i="44"/>
  <c r="S1686" i="44"/>
  <c r="S1710" i="44"/>
  <c r="S1734" i="44"/>
  <c r="S1758" i="44"/>
  <c r="S1782" i="44"/>
  <c r="S1806" i="44"/>
  <c r="S1830" i="44"/>
  <c r="S1854" i="44"/>
  <c r="S1878" i="44"/>
  <c r="S1902" i="44"/>
  <c r="S1926" i="44"/>
  <c r="S1950" i="44"/>
  <c r="S1974" i="44"/>
  <c r="S1998" i="44"/>
  <c r="S2022" i="44"/>
  <c r="S2046" i="44"/>
  <c r="S2070" i="44"/>
  <c r="S2094" i="44"/>
  <c r="S2118" i="44"/>
  <c r="S2142" i="44"/>
  <c r="S2166" i="44"/>
  <c r="S2190" i="44"/>
  <c r="S2214" i="44"/>
  <c r="S2238" i="44"/>
  <c r="S2262" i="44"/>
  <c r="S2286" i="44"/>
  <c r="S2310" i="44"/>
  <c r="S2334" i="44"/>
  <c r="S2358" i="44"/>
  <c r="S2382" i="44"/>
  <c r="S2406" i="44"/>
  <c r="S208" i="44"/>
  <c r="S184" i="44"/>
  <c r="S171" i="44"/>
  <c r="S195" i="44"/>
  <c r="S203" i="44"/>
  <c r="S179" i="44"/>
  <c r="S174" i="44"/>
  <c r="S198" i="44"/>
  <c r="S210" i="44"/>
  <c r="S186" i="44"/>
  <c r="S177" i="44"/>
  <c r="S201" i="44"/>
  <c r="S172" i="44"/>
  <c r="S196" i="44"/>
  <c r="S214" i="44"/>
  <c r="S190" i="44"/>
  <c r="S191" i="44"/>
  <c r="S215" i="44"/>
  <c r="S209" i="44"/>
  <c r="S185" i="44"/>
  <c r="S178" i="44"/>
  <c r="S202" i="44"/>
  <c r="S207" i="44"/>
  <c r="S183" i="44"/>
  <c r="S217" i="44"/>
  <c r="S193" i="44"/>
  <c r="S206" i="44"/>
  <c r="S182" i="44"/>
  <c r="S213" i="44"/>
  <c r="S189" i="44"/>
  <c r="S187" i="44"/>
  <c r="S211" i="44"/>
  <c r="S200" i="44"/>
  <c r="S176" i="44"/>
  <c r="S199" i="44"/>
  <c r="S175" i="44"/>
  <c r="S212" i="44"/>
  <c r="S188" i="44"/>
  <c r="S216" i="44"/>
  <c r="S192" i="44"/>
  <c r="S204" i="44"/>
  <c r="S180" i="44"/>
  <c r="S173" i="44"/>
  <c r="S197" i="44"/>
  <c r="S205" i="44"/>
  <c r="S181" i="44"/>
  <c r="S90" i="44"/>
  <c r="S138" i="44"/>
  <c r="S114" i="44"/>
  <c r="S42" i="44"/>
  <c r="S66" i="44"/>
  <c r="S162" i="44"/>
  <c r="S18" i="44"/>
  <c r="S81" i="44"/>
  <c r="S129" i="44"/>
  <c r="S9" i="44"/>
  <c r="S33" i="44"/>
  <c r="S57" i="44"/>
  <c r="S105" i="44"/>
  <c r="S153" i="44"/>
  <c r="S4" i="44"/>
  <c r="S28" i="44"/>
  <c r="S52" i="44"/>
  <c r="S100" i="44"/>
  <c r="S148" i="44"/>
  <c r="S76" i="44"/>
  <c r="S124" i="44"/>
  <c r="S142" i="44"/>
  <c r="S22" i="44"/>
  <c r="S46" i="44"/>
  <c r="S70" i="44"/>
  <c r="S118" i="44"/>
  <c r="S166" i="44"/>
  <c r="S94" i="44"/>
  <c r="S95" i="44"/>
  <c r="S143" i="44"/>
  <c r="S23" i="44"/>
  <c r="S47" i="44"/>
  <c r="S71" i="44"/>
  <c r="S119" i="44"/>
  <c r="S167" i="44"/>
  <c r="S89" i="44"/>
  <c r="S137" i="44"/>
  <c r="S17" i="44"/>
  <c r="S41" i="44"/>
  <c r="S65" i="44"/>
  <c r="S113" i="44"/>
  <c r="S161" i="44"/>
  <c r="S88" i="44"/>
  <c r="S136" i="44"/>
  <c r="S16" i="44"/>
  <c r="S40" i="44"/>
  <c r="S64" i="44"/>
  <c r="S112" i="44"/>
  <c r="S160" i="44"/>
  <c r="S97" i="44"/>
  <c r="S145" i="44"/>
  <c r="S25" i="44"/>
  <c r="S49" i="44"/>
  <c r="S73" i="44"/>
  <c r="S121" i="44"/>
  <c r="S169" i="44"/>
  <c r="S14" i="44"/>
  <c r="S38" i="44"/>
  <c r="S62" i="44"/>
  <c r="S110" i="44"/>
  <c r="S158" i="44"/>
  <c r="S134" i="44"/>
  <c r="S86" i="44"/>
  <c r="S21" i="44"/>
  <c r="S45" i="44"/>
  <c r="S69" i="44"/>
  <c r="S117" i="44"/>
  <c r="S165" i="44"/>
  <c r="S93" i="44"/>
  <c r="S141" i="44"/>
  <c r="S19" i="44"/>
  <c r="S43" i="44"/>
  <c r="S67" i="44"/>
  <c r="S115" i="44"/>
  <c r="S163" i="44"/>
  <c r="S91" i="44"/>
  <c r="S139" i="44"/>
  <c r="S80" i="44"/>
  <c r="S128" i="44"/>
  <c r="S8" i="44"/>
  <c r="S32" i="44"/>
  <c r="S56" i="44"/>
  <c r="S104" i="44"/>
  <c r="S152" i="44"/>
  <c r="S79" i="44"/>
  <c r="S127" i="44"/>
  <c r="S7" i="44"/>
  <c r="S31" i="44"/>
  <c r="S55" i="44"/>
  <c r="S103" i="44"/>
  <c r="S151" i="44"/>
  <c r="S106" i="44"/>
  <c r="S82" i="44"/>
  <c r="S130" i="44"/>
  <c r="S154" i="44"/>
  <c r="S10" i="44"/>
  <c r="S34" i="44"/>
  <c r="S58" i="44"/>
  <c r="S12" i="44"/>
  <c r="S36" i="44"/>
  <c r="S60" i="44"/>
  <c r="S108" i="44"/>
  <c r="S84" i="44"/>
  <c r="S132" i="44"/>
  <c r="S156" i="44"/>
  <c r="S5" i="44"/>
  <c r="S29" i="44"/>
  <c r="S53" i="44"/>
  <c r="S101" i="44"/>
  <c r="S149" i="44"/>
  <c r="S77" i="44"/>
  <c r="S125" i="44"/>
  <c r="S13" i="44"/>
  <c r="S37" i="44"/>
  <c r="S61" i="44"/>
  <c r="S109" i="44"/>
  <c r="S157" i="44"/>
  <c r="S85" i="44"/>
  <c r="S133" i="44"/>
  <c r="S3" i="44"/>
  <c r="S27" i="44"/>
  <c r="S51" i="44"/>
  <c r="S99" i="44"/>
  <c r="S75" i="44"/>
  <c r="S123" i="44"/>
  <c r="S147" i="44"/>
  <c r="S87" i="44"/>
  <c r="S15" i="44"/>
  <c r="S39" i="44"/>
  <c r="S63" i="44"/>
  <c r="S111" i="44"/>
  <c r="S159" i="44"/>
  <c r="S135" i="44"/>
  <c r="S96" i="44"/>
  <c r="S144" i="44"/>
  <c r="S24" i="44"/>
  <c r="S48" i="44"/>
  <c r="S72" i="44"/>
  <c r="S120" i="44"/>
  <c r="S168" i="44"/>
  <c r="S11" i="44"/>
  <c r="S35" i="44"/>
  <c r="S59" i="44"/>
  <c r="S107" i="44"/>
  <c r="S155" i="44"/>
  <c r="S83" i="44"/>
  <c r="S131" i="44"/>
  <c r="S78" i="44"/>
  <c r="S6" i="44"/>
  <c r="S30" i="44"/>
  <c r="S54" i="44"/>
  <c r="S102" i="44"/>
  <c r="S150" i="44"/>
  <c r="S126" i="44"/>
  <c r="S20" i="44"/>
  <c r="S44" i="44"/>
  <c r="S68" i="44"/>
  <c r="S116" i="44"/>
  <c r="S164" i="44"/>
  <c r="S92" i="44"/>
  <c r="S140" i="44"/>
  <c r="H2" i="48"/>
  <c r="H5" i="48"/>
  <c r="H3" i="48"/>
  <c r="I4" i="48"/>
  <c r="H6" i="48"/>
  <c r="I2" i="48"/>
  <c r="I3" i="48"/>
  <c r="H4" i="48"/>
  <c r="H9" i="48"/>
  <c r="I5" i="48"/>
  <c r="H23" i="48"/>
  <c r="H22" i="48"/>
  <c r="H24" i="48"/>
  <c r="H25" i="48"/>
  <c r="H15" i="48"/>
  <c r="H17" i="48"/>
  <c r="H16" i="48"/>
  <c r="H14" i="48"/>
  <c r="H8" i="48"/>
  <c r="H20" i="48"/>
  <c r="H18" i="48"/>
  <c r="H21" i="48"/>
  <c r="H19" i="48"/>
  <c r="H7" i="48"/>
  <c r="H10" i="48"/>
  <c r="H13" i="48"/>
  <c r="H11" i="48"/>
  <c r="H12" i="48"/>
  <c r="F13" i="46"/>
  <c r="D6" i="57" s="1"/>
  <c r="D7" i="57" s="1"/>
  <c r="G13" i="46"/>
  <c r="E6" i="57" s="1"/>
  <c r="E7" i="57" s="1"/>
  <c r="E18" i="57" s="1"/>
  <c r="H13" i="46"/>
  <c r="F6" i="57" s="1"/>
  <c r="F7" i="57" s="1"/>
  <c r="F18" i="57" s="1"/>
  <c r="I13" i="46"/>
  <c r="G6" i="57" s="1"/>
  <c r="G7" i="57" s="1"/>
  <c r="G18" i="57" s="1"/>
  <c r="E13" i="46"/>
  <c r="E212" i="45"/>
  <c r="I412" i="45"/>
  <c r="I2" i="45"/>
  <c r="G362" i="45"/>
  <c r="I3" i="45"/>
  <c r="E48" i="45"/>
  <c r="D412" i="45"/>
  <c r="D212" i="45"/>
  <c r="D48" i="45"/>
  <c r="G48" i="45"/>
  <c r="I5" i="45"/>
  <c r="D362" i="45"/>
  <c r="I487" i="45"/>
  <c r="E487" i="45"/>
  <c r="E412" i="45"/>
  <c r="I6" i="45"/>
  <c r="H362" i="45"/>
  <c r="D487" i="45"/>
  <c r="I4" i="45"/>
  <c r="E12" i="45"/>
  <c r="E362" i="45"/>
  <c r="I212" i="45"/>
  <c r="I12" i="45"/>
  <c r="I48" i="45" l="1"/>
  <c r="B489" i="45"/>
  <c r="B414" i="45"/>
  <c r="B14" i="45"/>
  <c r="B364" i="45"/>
  <c r="B50" i="45"/>
  <c r="B214" i="45"/>
  <c r="D18" i="57"/>
  <c r="K25" i="48"/>
  <c r="R265" i="44" s="1"/>
  <c r="E2" i="58"/>
  <c r="K12" i="48"/>
  <c r="R204" i="44" s="1"/>
  <c r="C2" i="58"/>
  <c r="G2" i="58" s="1"/>
  <c r="K7" i="48"/>
  <c r="R1327" i="44" s="1"/>
  <c r="K5" i="48"/>
  <c r="K6" i="48"/>
  <c r="K4" i="48"/>
  <c r="C15" i="57"/>
  <c r="H12" i="57"/>
  <c r="H15" i="57" s="1"/>
  <c r="C6" i="57"/>
  <c r="J13" i="46"/>
  <c r="C23" i="57" s="1"/>
  <c r="E14" i="46"/>
  <c r="I14" i="46"/>
  <c r="H14" i="46"/>
  <c r="G14" i="46"/>
  <c r="F14" i="46"/>
  <c r="R439" i="44"/>
  <c r="R655" i="44"/>
  <c r="R1759" i="44"/>
  <c r="R1951" i="44"/>
  <c r="R1399" i="44"/>
  <c r="R1615" i="44"/>
  <c r="R1639" i="44"/>
  <c r="R1831" i="44"/>
  <c r="R199" i="44"/>
  <c r="R415" i="44"/>
  <c r="K11" i="48"/>
  <c r="K8" i="48"/>
  <c r="K10" i="48"/>
  <c r="K9" i="48"/>
  <c r="R396" i="44"/>
  <c r="R996" i="44"/>
  <c r="R1644" i="44"/>
  <c r="R1236" i="44"/>
  <c r="R2052" i="44"/>
  <c r="R2220" i="44"/>
  <c r="R420" i="44"/>
  <c r="R1020" i="44"/>
  <c r="R1476" i="44"/>
  <c r="R1284" i="44"/>
  <c r="R2100" i="44"/>
  <c r="R2412" i="44"/>
  <c r="R252" i="44"/>
  <c r="R1044" i="44"/>
  <c r="R1500" i="44"/>
  <c r="R1332" i="44"/>
  <c r="R1932" i="44"/>
  <c r="R2196" i="44"/>
  <c r="R276" i="44"/>
  <c r="R876" i="44"/>
  <c r="R1524" i="44"/>
  <c r="R1404" i="44"/>
  <c r="R2124" i="44"/>
  <c r="R2292" i="44"/>
  <c r="R300" i="44"/>
  <c r="R900" i="44"/>
  <c r="R1092" i="44"/>
  <c r="R1548" i="44"/>
  <c r="R1740" i="44"/>
  <c r="R1812" i="44"/>
  <c r="R2244" i="44"/>
  <c r="R324" i="44"/>
  <c r="R516" i="44"/>
  <c r="R924" i="44"/>
  <c r="R1572" i="44"/>
  <c r="R1764" i="44"/>
  <c r="R1908" i="44"/>
  <c r="R156" i="44"/>
  <c r="R540" i="44"/>
  <c r="R756" i="44"/>
  <c r="R948" i="44"/>
  <c r="R1140" i="44"/>
  <c r="R1260" i="44"/>
  <c r="R2388" i="44"/>
  <c r="R180" i="44"/>
  <c r="R372" i="44"/>
  <c r="R564" i="44"/>
  <c r="R780" i="44"/>
  <c r="R1164" i="44"/>
  <c r="R1188" i="44"/>
  <c r="R1380" i="44"/>
  <c r="R2076" i="44"/>
  <c r="R1980" i="44"/>
  <c r="R2004" i="44"/>
  <c r="K16" i="48"/>
  <c r="K14" i="48"/>
  <c r="K15" i="48"/>
  <c r="K13" i="48"/>
  <c r="K17" i="48"/>
  <c r="K19" i="48"/>
  <c r="K20" i="48"/>
  <c r="K18" i="48"/>
  <c r="R650" i="44"/>
  <c r="R698" i="44"/>
  <c r="R722" i="44"/>
  <c r="R746" i="44"/>
  <c r="R770" i="44"/>
  <c r="R794" i="44"/>
  <c r="R818" i="44"/>
  <c r="R842" i="44"/>
  <c r="R866" i="44"/>
  <c r="R890" i="44"/>
  <c r="R914" i="44"/>
  <c r="R938" i="44"/>
  <c r="R962" i="44"/>
  <c r="R986" i="44"/>
  <c r="R1010" i="44"/>
  <c r="R1034" i="44"/>
  <c r="R1058" i="44"/>
  <c r="R1082" i="44"/>
  <c r="R1106" i="44"/>
  <c r="R1130" i="44"/>
  <c r="R1154" i="44"/>
  <c r="R74" i="44"/>
  <c r="R170" i="44"/>
  <c r="R266" i="44"/>
  <c r="R362" i="44"/>
  <c r="R458" i="44"/>
  <c r="R554" i="44"/>
  <c r="R674" i="44"/>
  <c r="R146" i="44"/>
  <c r="R338" i="44"/>
  <c r="R530" i="44"/>
  <c r="R26" i="44"/>
  <c r="R218" i="44"/>
  <c r="R410" i="44"/>
  <c r="R602" i="44"/>
  <c r="R50" i="44"/>
  <c r="R242" i="44"/>
  <c r="R434" i="44"/>
  <c r="R1178" i="44"/>
  <c r="R1202" i="44"/>
  <c r="R1226" i="44"/>
  <c r="R1250" i="44"/>
  <c r="R1274" i="44"/>
  <c r="R1298" i="44"/>
  <c r="R1322" i="44"/>
  <c r="R1346" i="44"/>
  <c r="R1370" i="44"/>
  <c r="R290" i="44"/>
  <c r="R1466" i="44"/>
  <c r="R314" i="44"/>
  <c r="R1394" i="44"/>
  <c r="R98" i="44"/>
  <c r="R482" i="44"/>
  <c r="R578" i="44"/>
  <c r="R122" i="44"/>
  <c r="R626" i="44"/>
  <c r="R1610" i="44"/>
  <c r="R1826" i="44"/>
  <c r="R1418" i="44"/>
  <c r="R1586" i="44"/>
  <c r="R1778" i="44"/>
  <c r="R386" i="44"/>
  <c r="R1490" i="44"/>
  <c r="R1562" i="44"/>
  <c r="R1754" i="44"/>
  <c r="R1874" i="44"/>
  <c r="R1898" i="44"/>
  <c r="R1922" i="44"/>
  <c r="R1946" i="44"/>
  <c r="R1970" i="44"/>
  <c r="R1994" i="44"/>
  <c r="R2018" i="44"/>
  <c r="R2042" i="44"/>
  <c r="R2066" i="44"/>
  <c r="R2090" i="44"/>
  <c r="R194" i="44"/>
  <c r="R1850" i="44"/>
  <c r="R2114" i="44"/>
  <c r="R1514" i="44"/>
  <c r="R1634" i="44"/>
  <c r="R506" i="44"/>
  <c r="R1658" i="44"/>
  <c r="R1682" i="44"/>
  <c r="R1802" i="44"/>
  <c r="R2138" i="44"/>
  <c r="R2162" i="44"/>
  <c r="R2186" i="44"/>
  <c r="R2210" i="44"/>
  <c r="R2234" i="44"/>
  <c r="R2258" i="44"/>
  <c r="R2282" i="44"/>
  <c r="R2306" i="44"/>
  <c r="R2330" i="44"/>
  <c r="R2354" i="44"/>
  <c r="R2378" i="44"/>
  <c r="R1706" i="44"/>
  <c r="R1442" i="44"/>
  <c r="R2402" i="44"/>
  <c r="R1538" i="44"/>
  <c r="R1730" i="44"/>
  <c r="R2" i="44"/>
  <c r="R73" i="44"/>
  <c r="R169" i="44"/>
  <c r="R673" i="44"/>
  <c r="R241" i="44"/>
  <c r="R433" i="44"/>
  <c r="R25" i="44"/>
  <c r="R313" i="44"/>
  <c r="R1009" i="44"/>
  <c r="R985" i="44"/>
  <c r="R97" i="44"/>
  <c r="R1105" i="44"/>
  <c r="R721" i="44"/>
  <c r="R817" i="44"/>
  <c r="R913" i="44"/>
  <c r="R1297" i="44"/>
  <c r="R1081" i="44"/>
  <c r="R1345" i="44"/>
  <c r="R193" i="44"/>
  <c r="R1153" i="44"/>
  <c r="R865" i="44"/>
  <c r="R961" i="44"/>
  <c r="R1177" i="44"/>
  <c r="R1321" i="44"/>
  <c r="R1417" i="44"/>
  <c r="R1585" i="44"/>
  <c r="R1777" i="44"/>
  <c r="R1561" i="44"/>
  <c r="R1873" i="44"/>
  <c r="R1897" i="44"/>
  <c r="R1921" i="44"/>
  <c r="R1945" i="44"/>
  <c r="R1969" i="44"/>
  <c r="R2017" i="44"/>
  <c r="R2065" i="44"/>
  <c r="R2089" i="44"/>
  <c r="R2113" i="44"/>
  <c r="R2137" i="44"/>
  <c r="R841" i="44"/>
  <c r="R1729" i="44"/>
  <c r="R1513" i="44"/>
  <c r="R1609" i="44"/>
  <c r="R1633" i="44"/>
  <c r="R745" i="44"/>
  <c r="R1033" i="44"/>
  <c r="R1825" i="44"/>
  <c r="R1681" i="44"/>
  <c r="R2161" i="44"/>
  <c r="R2185" i="44"/>
  <c r="R2209" i="44"/>
  <c r="R2233" i="44"/>
  <c r="R2281" i="44"/>
  <c r="R2329" i="44"/>
  <c r="R2353" i="44"/>
  <c r="R2377" i="44"/>
  <c r="R2401" i="44"/>
  <c r="R2425" i="44"/>
  <c r="R937" i="44"/>
  <c r="R1849" i="44"/>
  <c r="K22" i="48"/>
  <c r="K23" i="48"/>
  <c r="K21" i="48"/>
  <c r="K24" i="48"/>
  <c r="T16" i="47"/>
  <c r="K222" i="44"/>
  <c r="J1108" i="44"/>
  <c r="J1132" i="44"/>
  <c r="J1156" i="44"/>
  <c r="J1180" i="44"/>
  <c r="J1204" i="44"/>
  <c r="J1228" i="44"/>
  <c r="J1252" i="44"/>
  <c r="J1276" i="44"/>
  <c r="J1300" i="44"/>
  <c r="J1324" i="44"/>
  <c r="J1348" i="44"/>
  <c r="J1372" i="44"/>
  <c r="J1396" i="44"/>
  <c r="J1420" i="44"/>
  <c r="J1444" i="44"/>
  <c r="J1468" i="44"/>
  <c r="J1492" i="44"/>
  <c r="J1516" i="44"/>
  <c r="J1540" i="44"/>
  <c r="J1564" i="44"/>
  <c r="J1588" i="44"/>
  <c r="J1612" i="44"/>
  <c r="J1636" i="44"/>
  <c r="J1660" i="44"/>
  <c r="J1684" i="44"/>
  <c r="J1708" i="44"/>
  <c r="J1732" i="44"/>
  <c r="J1756" i="44"/>
  <c r="J1780" i="44"/>
  <c r="J1852" i="44"/>
  <c r="J1948" i="44"/>
  <c r="J2044" i="44"/>
  <c r="J2140" i="44"/>
  <c r="J2188" i="44"/>
  <c r="J2212" i="44"/>
  <c r="J2332" i="44"/>
  <c r="J2356" i="44"/>
  <c r="J2380" i="44"/>
  <c r="J2404" i="44"/>
  <c r="J1828" i="44"/>
  <c r="J1924" i="44"/>
  <c r="J2020" i="44"/>
  <c r="J2116" i="44"/>
  <c r="J2236" i="44"/>
  <c r="J2308" i="44"/>
  <c r="J2284" i="44"/>
  <c r="J1876" i="44"/>
  <c r="J1972" i="44"/>
  <c r="J2068" i="44"/>
  <c r="J2164" i="44"/>
  <c r="J1804" i="44"/>
  <c r="J2260" i="44"/>
  <c r="J2092" i="44"/>
  <c r="J1900" i="44"/>
  <c r="J1996" i="44"/>
  <c r="J1109" i="44"/>
  <c r="J1133" i="44"/>
  <c r="J1157" i="44"/>
  <c r="J1181" i="44"/>
  <c r="J1205" i="44"/>
  <c r="J1229" i="44"/>
  <c r="J1253" i="44"/>
  <c r="J1277" i="44"/>
  <c r="J1301" i="44"/>
  <c r="J1325" i="44"/>
  <c r="J1349" i="44"/>
  <c r="J1373" i="44"/>
  <c r="J1397" i="44"/>
  <c r="J1421" i="44"/>
  <c r="J1445" i="44"/>
  <c r="J1469" i="44"/>
  <c r="J1493" i="44"/>
  <c r="J1517" i="44"/>
  <c r="J1541" i="44"/>
  <c r="J1565" i="44"/>
  <c r="J1589" i="44"/>
  <c r="J1613" i="44"/>
  <c r="J1637" i="44"/>
  <c r="J1661" i="44"/>
  <c r="J1685" i="44"/>
  <c r="J1709" i="44"/>
  <c r="J1757" i="44"/>
  <c r="J1733" i="44"/>
  <c r="J2165" i="44"/>
  <c r="J1853" i="44"/>
  <c r="J1949" i="44"/>
  <c r="J2045" i="44"/>
  <c r="J2141" i="44"/>
  <c r="J2189" i="44"/>
  <c r="J2213" i="44"/>
  <c r="J2333" i="44"/>
  <c r="J2357" i="44"/>
  <c r="J2381" i="44"/>
  <c r="J2405" i="44"/>
  <c r="J1829" i="44"/>
  <c r="J1925" i="44"/>
  <c r="J2021" i="44"/>
  <c r="J2117" i="44"/>
  <c r="J2237" i="44"/>
  <c r="J2309" i="44"/>
  <c r="J1781" i="44"/>
  <c r="J1877" i="44"/>
  <c r="J1973" i="44"/>
  <c r="J2069" i="44"/>
  <c r="J1805" i="44"/>
  <c r="J2261" i="44"/>
  <c r="J2093" i="44"/>
  <c r="J1901" i="44"/>
  <c r="J2285" i="44"/>
  <c r="J1997" i="44"/>
  <c r="J1107" i="44"/>
  <c r="J1131" i="44"/>
  <c r="J1155" i="44"/>
  <c r="J1179" i="44"/>
  <c r="J1203" i="44"/>
  <c r="J1227" i="44"/>
  <c r="J1251" i="44"/>
  <c r="J1275" i="44"/>
  <c r="J1299" i="44"/>
  <c r="J1323" i="44"/>
  <c r="J1347" i="44"/>
  <c r="J1371" i="44"/>
  <c r="J1395" i="44"/>
  <c r="J1419" i="44"/>
  <c r="J1443" i="44"/>
  <c r="J1467" i="44"/>
  <c r="J1491" i="44"/>
  <c r="J1515" i="44"/>
  <c r="J1539" i="44"/>
  <c r="J1563" i="44"/>
  <c r="J1587" i="44"/>
  <c r="J1611" i="44"/>
  <c r="J1635" i="44"/>
  <c r="J1659" i="44"/>
  <c r="J1683" i="44"/>
  <c r="J1707" i="44"/>
  <c r="J1803" i="44"/>
  <c r="J1827" i="44"/>
  <c r="J1851" i="44"/>
  <c r="J1875" i="44"/>
  <c r="J1899" i="44"/>
  <c r="J1923" i="44"/>
  <c r="J1947" i="44"/>
  <c r="J1971" i="44"/>
  <c r="J1995" i="44"/>
  <c r="J2019" i="44"/>
  <c r="J2043" i="44"/>
  <c r="J2067" i="44"/>
  <c r="J2091" i="44"/>
  <c r="J2115" i="44"/>
  <c r="J2139" i="44"/>
  <c r="J2163" i="44"/>
  <c r="J2187" i="44"/>
  <c r="J2211" i="44"/>
  <c r="J2235" i="44"/>
  <c r="J2259" i="44"/>
  <c r="J2283" i="44"/>
  <c r="J2307" i="44"/>
  <c r="J2331" i="44"/>
  <c r="J1731" i="44"/>
  <c r="J2355" i="44"/>
  <c r="J2379" i="44"/>
  <c r="J2403" i="44"/>
  <c r="J1755" i="44"/>
  <c r="J1779" i="44"/>
  <c r="J1106" i="44"/>
  <c r="J1130" i="44"/>
  <c r="J1154" i="44"/>
  <c r="J1178" i="44"/>
  <c r="J1202" i="44"/>
  <c r="J1226" i="44"/>
  <c r="J1250" i="44"/>
  <c r="J1274" i="44"/>
  <c r="J1298" i="44"/>
  <c r="J1322" i="44"/>
  <c r="J1346" i="44"/>
  <c r="J1370" i="44"/>
  <c r="J1394" i="44"/>
  <c r="J1418" i="44"/>
  <c r="J1442" i="44"/>
  <c r="J1466" i="44"/>
  <c r="J1490" i="44"/>
  <c r="J1514" i="44"/>
  <c r="J1538" i="44"/>
  <c r="J1562" i="44"/>
  <c r="J1586" i="44"/>
  <c r="J1610" i="44"/>
  <c r="J1634" i="44"/>
  <c r="J1658" i="44"/>
  <c r="J1682" i="44"/>
  <c r="J1706" i="44"/>
  <c r="J1730" i="44"/>
  <c r="J1754" i="44"/>
  <c r="J1778" i="44"/>
  <c r="J1802" i="44"/>
  <c r="J1826" i="44"/>
  <c r="J1850" i="44"/>
  <c r="J1874" i="44"/>
  <c r="J1898" i="44"/>
  <c r="J1922" i="44"/>
  <c r="J1946" i="44"/>
  <c r="J1970" i="44"/>
  <c r="J1994" i="44"/>
  <c r="J2018" i="44"/>
  <c r="J2042" i="44"/>
  <c r="J2066" i="44"/>
  <c r="J2090" i="44"/>
  <c r="J2114" i="44"/>
  <c r="J2138" i="44"/>
  <c r="J2162" i="44"/>
  <c r="J2186" i="44"/>
  <c r="J2210" i="44"/>
  <c r="J2234" i="44"/>
  <c r="J2258" i="44"/>
  <c r="J2330" i="44"/>
  <c r="J2306" i="44"/>
  <c r="J2282" i="44"/>
  <c r="J2354" i="44"/>
  <c r="J2378" i="44"/>
  <c r="J2402" i="44"/>
  <c r="J98" i="44"/>
  <c r="J122" i="44"/>
  <c r="J146" i="44"/>
  <c r="J170" i="44"/>
  <c r="J194" i="44"/>
  <c r="J218" i="44"/>
  <c r="J242" i="44"/>
  <c r="J266" i="44"/>
  <c r="J290" i="44"/>
  <c r="J314" i="44"/>
  <c r="J338" i="44"/>
  <c r="J362" i="44"/>
  <c r="J386" i="44"/>
  <c r="J410" i="44"/>
  <c r="J434" i="44"/>
  <c r="J458" i="44"/>
  <c r="J482" i="44"/>
  <c r="J506" i="44"/>
  <c r="J530" i="44"/>
  <c r="J554" i="44"/>
  <c r="J578" i="44"/>
  <c r="J602" i="44"/>
  <c r="J626" i="44"/>
  <c r="J650" i="44"/>
  <c r="J674" i="44"/>
  <c r="J722" i="44"/>
  <c r="J770" i="44"/>
  <c r="J794" i="44"/>
  <c r="J818" i="44"/>
  <c r="J842" i="44"/>
  <c r="J866" i="44"/>
  <c r="J890" i="44"/>
  <c r="J914" i="44"/>
  <c r="J938" i="44"/>
  <c r="J962" i="44"/>
  <c r="J986" i="44"/>
  <c r="J1010" i="44"/>
  <c r="J1034" i="44"/>
  <c r="J746" i="44"/>
  <c r="J1058" i="44"/>
  <c r="J1082" i="44"/>
  <c r="J698" i="44"/>
  <c r="J99" i="44"/>
  <c r="J123" i="44"/>
  <c r="J147" i="44"/>
  <c r="J171" i="44"/>
  <c r="J195" i="44"/>
  <c r="J219" i="44"/>
  <c r="J243" i="44"/>
  <c r="J267" i="44"/>
  <c r="J291" i="44"/>
  <c r="J315" i="44"/>
  <c r="J339" i="44"/>
  <c r="J363" i="44"/>
  <c r="J387" i="44"/>
  <c r="J411" i="44"/>
  <c r="J435" i="44"/>
  <c r="J459" i="44"/>
  <c r="J483" i="44"/>
  <c r="J507" i="44"/>
  <c r="J531" i="44"/>
  <c r="J555" i="44"/>
  <c r="J579" i="44"/>
  <c r="J603" i="44"/>
  <c r="J627" i="44"/>
  <c r="J651" i="44"/>
  <c r="J675" i="44"/>
  <c r="J699" i="44"/>
  <c r="J723" i="44"/>
  <c r="J747" i="44"/>
  <c r="J843" i="44"/>
  <c r="J1083" i="44"/>
  <c r="J1011" i="44"/>
  <c r="J771" i="44"/>
  <c r="J819" i="44"/>
  <c r="J963" i="44"/>
  <c r="J987" i="44"/>
  <c r="J1059" i="44"/>
  <c r="J915" i="44"/>
  <c r="J939" i="44"/>
  <c r="J1035" i="44"/>
  <c r="J795" i="44"/>
  <c r="J891" i="44"/>
  <c r="J867" i="44"/>
  <c r="J100" i="44"/>
  <c r="J124" i="44"/>
  <c r="J148" i="44"/>
  <c r="J172" i="44"/>
  <c r="J196" i="44"/>
  <c r="J220" i="44"/>
  <c r="J244" i="44"/>
  <c r="J268" i="44"/>
  <c r="J292" i="44"/>
  <c r="J316" i="44"/>
  <c r="J340" i="44"/>
  <c r="J364" i="44"/>
  <c r="J388" i="44"/>
  <c r="J412" i="44"/>
  <c r="J436" i="44"/>
  <c r="J460" i="44"/>
  <c r="J484" i="44"/>
  <c r="J508" i="44"/>
  <c r="J628" i="44"/>
  <c r="J604" i="44"/>
  <c r="J724" i="44"/>
  <c r="J580" i="44"/>
  <c r="J868" i="44"/>
  <c r="J1036" i="44"/>
  <c r="J556" i="44"/>
  <c r="J748" i="44"/>
  <c r="J844" i="44"/>
  <c r="J1084" i="44"/>
  <c r="J532" i="44"/>
  <c r="J772" i="44"/>
  <c r="J820" i="44"/>
  <c r="J940" i="44"/>
  <c r="J964" i="44"/>
  <c r="J988" i="44"/>
  <c r="J1060" i="44"/>
  <c r="J700" i="44"/>
  <c r="J892" i="44"/>
  <c r="J796" i="44"/>
  <c r="J916" i="44"/>
  <c r="J1012" i="44"/>
  <c r="J652" i="44"/>
  <c r="J676" i="44"/>
  <c r="J101" i="44"/>
  <c r="J125" i="44"/>
  <c r="J149" i="44"/>
  <c r="J173" i="44"/>
  <c r="J197" i="44"/>
  <c r="J221" i="44"/>
  <c r="J245" i="44"/>
  <c r="J269" i="44"/>
  <c r="J293" i="44"/>
  <c r="J317" i="44"/>
  <c r="J341" i="44"/>
  <c r="J365" i="44"/>
  <c r="J389" i="44"/>
  <c r="J413" i="44"/>
  <c r="J437" i="44"/>
  <c r="J461" i="44"/>
  <c r="J485" i="44"/>
  <c r="J509" i="44"/>
  <c r="J533" i="44"/>
  <c r="J653" i="44"/>
  <c r="J701" i="44"/>
  <c r="J773" i="44"/>
  <c r="J797" i="44"/>
  <c r="J821" i="44"/>
  <c r="J845" i="44"/>
  <c r="J869" i="44"/>
  <c r="J893" i="44"/>
  <c r="J917" i="44"/>
  <c r="J941" i="44"/>
  <c r="J965" i="44"/>
  <c r="J989" i="44"/>
  <c r="J1013" i="44"/>
  <c r="J1037" i="44"/>
  <c r="J1061" i="44"/>
  <c r="J1085" i="44"/>
  <c r="J629" i="44"/>
  <c r="J557" i="44"/>
  <c r="J749" i="44"/>
  <c r="J605" i="44"/>
  <c r="J725" i="44"/>
  <c r="J581" i="44"/>
  <c r="J677" i="44"/>
  <c r="J51" i="44"/>
  <c r="J75" i="44"/>
  <c r="J53" i="44"/>
  <c r="J77" i="44"/>
  <c r="J50" i="44"/>
  <c r="J74" i="44"/>
  <c r="J52" i="44"/>
  <c r="J76" i="44"/>
  <c r="J26" i="44"/>
  <c r="U26" i="44" s="1"/>
  <c r="J2" i="44"/>
  <c r="U2" i="44" s="1"/>
  <c r="J3" i="44"/>
  <c r="U3" i="44" s="1"/>
  <c r="J27" i="44"/>
  <c r="U27" i="44" s="1"/>
  <c r="J28" i="44"/>
  <c r="U28" i="44" s="1"/>
  <c r="J4" i="44"/>
  <c r="U4" i="44" s="1"/>
  <c r="J29" i="44"/>
  <c r="J5" i="44"/>
  <c r="I7" i="48"/>
  <c r="I9" i="48"/>
  <c r="I6" i="48"/>
  <c r="I8" i="48"/>
  <c r="E49" i="44"/>
  <c r="F49" i="44" s="1"/>
  <c r="G50" i="44" s="1"/>
  <c r="H53" i="44" s="1"/>
  <c r="E48" i="44"/>
  <c r="F48" i="44" s="1"/>
  <c r="E47" i="44"/>
  <c r="F47" i="44" s="1"/>
  <c r="E46" i="44"/>
  <c r="F46" i="44" s="1"/>
  <c r="E45" i="44"/>
  <c r="F45" i="44" s="1"/>
  <c r="E44" i="44"/>
  <c r="F44" i="44" s="1"/>
  <c r="E43" i="44"/>
  <c r="F43" i="44" s="1"/>
  <c r="E42" i="44"/>
  <c r="F42" i="44" s="1"/>
  <c r="E41" i="44"/>
  <c r="F41" i="44" s="1"/>
  <c r="E40" i="44"/>
  <c r="F40" i="44" s="1"/>
  <c r="E39" i="44"/>
  <c r="F39" i="44" s="1"/>
  <c r="E38" i="44"/>
  <c r="F38" i="44" s="1"/>
  <c r="E37" i="44"/>
  <c r="F37" i="44" s="1"/>
  <c r="E36" i="44"/>
  <c r="F36" i="44" s="1"/>
  <c r="E35" i="44"/>
  <c r="F35" i="44" s="1"/>
  <c r="E34" i="44"/>
  <c r="F34" i="44" s="1"/>
  <c r="E33" i="44"/>
  <c r="F33" i="44" s="1"/>
  <c r="E32" i="44"/>
  <c r="F32" i="44" s="1"/>
  <c r="E31" i="44"/>
  <c r="F31" i="44" s="1"/>
  <c r="E30" i="44"/>
  <c r="F30" i="44" s="1"/>
  <c r="E29" i="44"/>
  <c r="F29" i="44" s="1"/>
  <c r="E28" i="44"/>
  <c r="F28" i="44" s="1"/>
  <c r="E27" i="44"/>
  <c r="F27" i="44" s="1"/>
  <c r="E26" i="44"/>
  <c r="F26" i="44" s="1"/>
  <c r="N66" i="44"/>
  <c r="M220" i="44"/>
  <c r="N7" i="44"/>
  <c r="N68" i="44"/>
  <c r="N44" i="44"/>
  <c r="E488" i="45"/>
  <c r="N13" i="44"/>
  <c r="N71" i="44"/>
  <c r="N18" i="44"/>
  <c r="G363" i="45"/>
  <c r="N45" i="44"/>
  <c r="N31" i="44"/>
  <c r="N43" i="44"/>
  <c r="E413" i="45"/>
  <c r="H363" i="45"/>
  <c r="M218" i="44"/>
  <c r="N6" i="44"/>
  <c r="N61" i="44"/>
  <c r="I363" i="45"/>
  <c r="N67" i="44"/>
  <c r="N39" i="44"/>
  <c r="N220" i="44"/>
  <c r="E13" i="45"/>
  <c r="N17" i="44"/>
  <c r="M222" i="44"/>
  <c r="N64" i="44"/>
  <c r="N221" i="44"/>
  <c r="N30" i="44"/>
  <c r="I213" i="45"/>
  <c r="N62" i="44"/>
  <c r="N4" i="44"/>
  <c r="I413" i="45"/>
  <c r="L221" i="44"/>
  <c r="D213" i="45"/>
  <c r="N69" i="44"/>
  <c r="I488" i="45"/>
  <c r="N48" i="44"/>
  <c r="G49" i="45"/>
  <c r="N27" i="44"/>
  <c r="N34" i="44"/>
  <c r="N65" i="44"/>
  <c r="N57" i="44"/>
  <c r="N51" i="44"/>
  <c r="N42" i="44"/>
  <c r="N37" i="44"/>
  <c r="E363" i="45"/>
  <c r="N20" i="44"/>
  <c r="N38" i="44"/>
  <c r="N49" i="44"/>
  <c r="I13" i="45"/>
  <c r="N36" i="44"/>
  <c r="N14" i="44"/>
  <c r="M221" i="44"/>
  <c r="N70" i="44"/>
  <c r="N3" i="44"/>
  <c r="L222" i="44"/>
  <c r="N19" i="44"/>
  <c r="N9" i="44"/>
  <c r="N26" i="44"/>
  <c r="E213" i="45"/>
  <c r="N53" i="44"/>
  <c r="M219" i="44"/>
  <c r="N219" i="44"/>
  <c r="N60" i="44"/>
  <c r="N2" i="44"/>
  <c r="N24" i="44"/>
  <c r="N33" i="44"/>
  <c r="N222" i="44"/>
  <c r="N32" i="44"/>
  <c r="D413" i="45"/>
  <c r="N46" i="44"/>
  <c r="N29" i="44"/>
  <c r="N59" i="44"/>
  <c r="N5" i="44"/>
  <c r="N23" i="44"/>
  <c r="N11" i="44"/>
  <c r="N25" i="44"/>
  <c r="N218" i="44"/>
  <c r="N10" i="44"/>
  <c r="N72" i="44"/>
  <c r="N22" i="44"/>
  <c r="N40" i="44"/>
  <c r="D488" i="45"/>
  <c r="N15" i="44"/>
  <c r="D363" i="45"/>
  <c r="N8" i="44"/>
  <c r="N41" i="44"/>
  <c r="E49" i="45"/>
  <c r="N28" i="44"/>
  <c r="N58" i="44"/>
  <c r="N35" i="44"/>
  <c r="N16" i="44"/>
  <c r="N56" i="44"/>
  <c r="N52" i="44"/>
  <c r="N55" i="44"/>
  <c r="N47" i="44"/>
  <c r="N21" i="44"/>
  <c r="N63" i="44"/>
  <c r="D49" i="45"/>
  <c r="N73" i="44"/>
  <c r="N12" i="44"/>
  <c r="N54" i="44"/>
  <c r="N50" i="44"/>
  <c r="I49" i="45" l="1"/>
  <c r="B215" i="45"/>
  <c r="B51" i="45"/>
  <c r="B365" i="45"/>
  <c r="B15" i="45"/>
  <c r="B415" i="45"/>
  <c r="B490" i="45"/>
  <c r="C32" i="57"/>
  <c r="F23" i="57"/>
  <c r="R1465" i="44"/>
  <c r="R2305" i="44"/>
  <c r="R793" i="44"/>
  <c r="R1801" i="44"/>
  <c r="R2041" i="44"/>
  <c r="R1753" i="44"/>
  <c r="R697" i="44"/>
  <c r="R1441" i="44"/>
  <c r="R1369" i="44"/>
  <c r="R1129" i="44"/>
  <c r="R409" i="44"/>
  <c r="R49" i="44"/>
  <c r="R1620" i="44"/>
  <c r="R1428" i="44"/>
  <c r="R660" i="44"/>
  <c r="R132" i="44"/>
  <c r="R708" i="44"/>
  <c r="R684" i="44"/>
  <c r="R636" i="44"/>
  <c r="R612" i="44"/>
  <c r="R588" i="44"/>
  <c r="R1039" i="44"/>
  <c r="R2095" i="44"/>
  <c r="R2215" i="44"/>
  <c r="R1705" i="44"/>
  <c r="R2257" i="44"/>
  <c r="R1657" i="44"/>
  <c r="R1537" i="44"/>
  <c r="R1993" i="44"/>
  <c r="R1489" i="44"/>
  <c r="R1273" i="44"/>
  <c r="R1057" i="44"/>
  <c r="R1249" i="44"/>
  <c r="R481" i="44"/>
  <c r="R217" i="44"/>
  <c r="R553" i="44"/>
  <c r="R972" i="44"/>
  <c r="R1596" i="44"/>
  <c r="R1836" i="44"/>
  <c r="R2316" i="44"/>
  <c r="R2148" i="44"/>
  <c r="R84" i="44"/>
  <c r="R60" i="44"/>
  <c r="R36" i="44"/>
  <c r="R12" i="44"/>
  <c r="R1855" i="44"/>
  <c r="R343" i="44"/>
  <c r="R463" i="44"/>
  <c r="R385" i="44"/>
  <c r="R1225" i="44"/>
  <c r="R577" i="44"/>
  <c r="R1201" i="44"/>
  <c r="R289" i="44"/>
  <c r="R121" i="44"/>
  <c r="R361" i="44"/>
  <c r="R1471" i="44"/>
  <c r="R1111" i="44"/>
  <c r="R2191" i="44"/>
  <c r="R889" i="44"/>
  <c r="R769" i="44"/>
  <c r="R1393" i="44"/>
  <c r="R649" i="44"/>
  <c r="R601" i="44"/>
  <c r="R145" i="44"/>
  <c r="R2167" i="44"/>
  <c r="R799" i="44"/>
  <c r="R1183" i="44"/>
  <c r="R625" i="44"/>
  <c r="R529" i="44"/>
  <c r="R457" i="44"/>
  <c r="R1884" i="44"/>
  <c r="R348" i="44"/>
  <c r="R1116" i="44"/>
  <c r="R2028" i="44"/>
  <c r="R492" i="44"/>
  <c r="R1716" i="44"/>
  <c r="R2364" i="44"/>
  <c r="R852" i="44"/>
  <c r="R1308" i="44"/>
  <c r="R228" i="44"/>
  <c r="R1356" i="44"/>
  <c r="R607" i="44"/>
  <c r="R391" i="44"/>
  <c r="R1255" i="44"/>
  <c r="R751" i="44"/>
  <c r="R703" i="44"/>
  <c r="R103" i="44"/>
  <c r="R2383" i="44"/>
  <c r="R505" i="44"/>
  <c r="R337" i="44"/>
  <c r="R1788" i="44"/>
  <c r="R2172" i="44"/>
  <c r="R732" i="44"/>
  <c r="R1452" i="44"/>
  <c r="R108" i="44"/>
  <c r="R1068" i="44"/>
  <c r="R1212" i="44"/>
  <c r="R444" i="44"/>
  <c r="R1668" i="44"/>
  <c r="R2340" i="44"/>
  <c r="R804" i="44"/>
  <c r="R223" i="44"/>
  <c r="R2119" i="44"/>
  <c r="R175" i="44"/>
  <c r="R151" i="44"/>
  <c r="R2239" i="44"/>
  <c r="R1807" i="44"/>
  <c r="R1159" i="44"/>
  <c r="R2359" i="44"/>
  <c r="R2335" i="44"/>
  <c r="R2143" i="44"/>
  <c r="R1999" i="44"/>
  <c r="R1783" i="44"/>
  <c r="R1879" i="44"/>
  <c r="R1543" i="44"/>
  <c r="R943" i="44"/>
  <c r="R1860" i="44"/>
  <c r="R468" i="44"/>
  <c r="R1692" i="44"/>
  <c r="R2268" i="44"/>
  <c r="R828" i="44"/>
  <c r="R1956" i="44"/>
  <c r="R871" i="44"/>
  <c r="R1015" i="44"/>
  <c r="R967" i="44"/>
  <c r="R775" i="44"/>
  <c r="R1591" i="44"/>
  <c r="R1375" i="44"/>
  <c r="R1351" i="44"/>
  <c r="R1303" i="44"/>
  <c r="R1279" i="44"/>
  <c r="R1447" i="44"/>
  <c r="R1231" i="44"/>
  <c r="R1207" i="44"/>
  <c r="R487" i="44"/>
  <c r="R679" i="44"/>
  <c r="H12" i="58"/>
  <c r="I12" i="58" s="1"/>
  <c r="H13" i="58"/>
  <c r="I13" i="58" s="1"/>
  <c r="H25" i="58"/>
  <c r="I25" i="58" s="1"/>
  <c r="H26" i="58"/>
  <c r="I26" i="58" s="1"/>
  <c r="H33" i="58"/>
  <c r="I33" i="58" s="1"/>
  <c r="H36" i="58"/>
  <c r="I36" i="58" s="1"/>
  <c r="H32" i="58"/>
  <c r="I32" i="58" s="1"/>
  <c r="H40" i="58"/>
  <c r="I40" i="58" s="1"/>
  <c r="H31" i="58"/>
  <c r="I31" i="58" s="1"/>
  <c r="H21" i="58"/>
  <c r="I21" i="58" s="1"/>
  <c r="H35" i="58"/>
  <c r="I35" i="58" s="1"/>
  <c r="H16" i="58"/>
  <c r="I16" i="58" s="1"/>
  <c r="H41" i="58"/>
  <c r="I41" i="58" s="1"/>
  <c r="H30" i="58"/>
  <c r="I30" i="58" s="1"/>
  <c r="H42" i="58"/>
  <c r="I42" i="58" s="1"/>
  <c r="H29" i="58"/>
  <c r="I29" i="58" s="1"/>
  <c r="H43" i="58"/>
  <c r="I43" i="58" s="1"/>
  <c r="H15" i="58"/>
  <c r="I15" i="58" s="1"/>
  <c r="H37" i="58"/>
  <c r="I37" i="58" s="1"/>
  <c r="H11" i="58"/>
  <c r="I11" i="58" s="1"/>
  <c r="H8" i="58"/>
  <c r="I8" i="58" s="1"/>
  <c r="H19" i="58"/>
  <c r="I19" i="58" s="1"/>
  <c r="H27" i="58"/>
  <c r="I27" i="58" s="1"/>
  <c r="H24" i="58"/>
  <c r="I24" i="58" s="1"/>
  <c r="H6" i="58"/>
  <c r="I6" i="58" s="1"/>
  <c r="H14" i="58"/>
  <c r="I14" i="58" s="1"/>
  <c r="H17" i="58"/>
  <c r="I17" i="58" s="1"/>
  <c r="H9" i="58"/>
  <c r="I9" i="58" s="1"/>
  <c r="H20" i="58"/>
  <c r="I20" i="58" s="1"/>
  <c r="H7" i="58"/>
  <c r="I7" i="58" s="1"/>
  <c r="H18" i="58"/>
  <c r="I18" i="58" s="1"/>
  <c r="H28" i="58"/>
  <c r="I28" i="58" s="1"/>
  <c r="H23" i="58"/>
  <c r="I23" i="58" s="1"/>
  <c r="H10" i="58"/>
  <c r="I10" i="58" s="1"/>
  <c r="H39" i="58"/>
  <c r="I39" i="58" s="1"/>
  <c r="H38" i="58"/>
  <c r="I38" i="58" s="1"/>
  <c r="H22" i="58"/>
  <c r="I22" i="58" s="1"/>
  <c r="H5" i="58"/>
  <c r="I5" i="58" s="1"/>
  <c r="H34" i="58"/>
  <c r="I34" i="58" s="1"/>
  <c r="R631" i="44"/>
  <c r="H4" i="58"/>
  <c r="I4" i="58" s="1"/>
  <c r="H3" i="58"/>
  <c r="I3" i="58" s="1"/>
  <c r="R127" i="44"/>
  <c r="R295" i="44"/>
  <c r="R271" i="44"/>
  <c r="R1687" i="44"/>
  <c r="R31" i="44"/>
  <c r="R847" i="44"/>
  <c r="R2311" i="44"/>
  <c r="R559" i="44"/>
  <c r="R823" i="44"/>
  <c r="R2263" i="44"/>
  <c r="R511" i="44"/>
  <c r="R1567" i="44"/>
  <c r="R1927" i="44"/>
  <c r="R1063" i="44"/>
  <c r="R1903" i="44"/>
  <c r="R247" i="44"/>
  <c r="R1495" i="44"/>
  <c r="R1975" i="44"/>
  <c r="R583" i="44"/>
  <c r="R2047" i="44"/>
  <c r="R367" i="44"/>
  <c r="R1423" i="44"/>
  <c r="R2071" i="44"/>
  <c r="R319" i="44"/>
  <c r="R991" i="44"/>
  <c r="R2407" i="44"/>
  <c r="R1087" i="44"/>
  <c r="R1711" i="44"/>
  <c r="R55" i="44"/>
  <c r="R1519" i="44"/>
  <c r="R28" i="44"/>
  <c r="R220" i="44"/>
  <c r="R412" i="44"/>
  <c r="R604" i="44"/>
  <c r="R844" i="44"/>
  <c r="R1036" i="44"/>
  <c r="R1492" i="44"/>
  <c r="R1684" i="44"/>
  <c r="R1372" i="44"/>
  <c r="R1444" i="44"/>
  <c r="R1924" i="44"/>
  <c r="R2236" i="44"/>
  <c r="R2380" i="44"/>
  <c r="R1732" i="44"/>
  <c r="R52" i="44"/>
  <c r="R244" i="44"/>
  <c r="R436" i="44"/>
  <c r="R652" i="44"/>
  <c r="R868" i="44"/>
  <c r="R1060" i="44"/>
  <c r="R1516" i="44"/>
  <c r="R1708" i="44"/>
  <c r="R1468" i="44"/>
  <c r="R2020" i="44"/>
  <c r="R1276" i="44"/>
  <c r="R2404" i="44"/>
  <c r="R2212" i="44"/>
  <c r="R460" i="44"/>
  <c r="R1900" i="44"/>
  <c r="R892" i="44"/>
  <c r="R100" i="44"/>
  <c r="R292" i="44"/>
  <c r="R484" i="44"/>
  <c r="R724" i="44"/>
  <c r="R916" i="44"/>
  <c r="R1108" i="44"/>
  <c r="R1564" i="44"/>
  <c r="R1756" i="44"/>
  <c r="R1396" i="44"/>
  <c r="R1852" i="44"/>
  <c r="R1804" i="44"/>
  <c r="R2356" i="44"/>
  <c r="R2308" i="44"/>
  <c r="R4" i="44"/>
  <c r="R820" i="44"/>
  <c r="R1300" i="44"/>
  <c r="R2260" i="44"/>
  <c r="R700" i="44"/>
  <c r="R1180" i="44"/>
  <c r="R124" i="44"/>
  <c r="R316" i="44"/>
  <c r="R508" i="44"/>
  <c r="R748" i="44"/>
  <c r="R940" i="44"/>
  <c r="R1132" i="44"/>
  <c r="R1588" i="44"/>
  <c r="R1780" i="44"/>
  <c r="R628" i="44"/>
  <c r="R1996" i="44"/>
  <c r="R2188" i="44"/>
  <c r="R2068" i="44"/>
  <c r="R1348" i="44"/>
  <c r="R148" i="44"/>
  <c r="R340" i="44"/>
  <c r="R532" i="44"/>
  <c r="R772" i="44"/>
  <c r="R964" i="44"/>
  <c r="R1156" i="44"/>
  <c r="R1612" i="44"/>
  <c r="R1204" i="44"/>
  <c r="R1228" i="44"/>
  <c r="R1972" i="44"/>
  <c r="R2284" i="44"/>
  <c r="R2044" i="44"/>
  <c r="R388" i="44"/>
  <c r="R1012" i="44"/>
  <c r="R1660" i="44"/>
  <c r="R1948" i="44"/>
  <c r="R268" i="44"/>
  <c r="R1540" i="44"/>
  <c r="R1876" i="44"/>
  <c r="R172" i="44"/>
  <c r="R364" i="44"/>
  <c r="R556" i="44"/>
  <c r="R796" i="44"/>
  <c r="R988" i="44"/>
  <c r="R676" i="44"/>
  <c r="R1636" i="44"/>
  <c r="R1252" i="44"/>
  <c r="R1324" i="44"/>
  <c r="R2116" i="44"/>
  <c r="R2332" i="44"/>
  <c r="R2164" i="44"/>
  <c r="R196" i="44"/>
  <c r="R580" i="44"/>
  <c r="R1420" i="44"/>
  <c r="R1828" i="44"/>
  <c r="R2140" i="44"/>
  <c r="R76" i="44"/>
  <c r="R1084" i="44"/>
  <c r="R2092" i="44"/>
  <c r="R895" i="44"/>
  <c r="R1663" i="44"/>
  <c r="R7" i="44"/>
  <c r="R919" i="44"/>
  <c r="R2287" i="44"/>
  <c r="R535" i="44"/>
  <c r="R727" i="44"/>
  <c r="R2023" i="44"/>
  <c r="R1135" i="44"/>
  <c r="R1735" i="44"/>
  <c r="R79" i="44"/>
  <c r="R102" i="44"/>
  <c r="R1398" i="44"/>
  <c r="R1086" i="44"/>
  <c r="R2046" i="44"/>
  <c r="R222" i="44"/>
  <c r="R1950" i="44"/>
  <c r="R1758" i="44"/>
  <c r="R558" i="44"/>
  <c r="R2334" i="44"/>
  <c r="R918" i="44"/>
  <c r="R894" i="44"/>
  <c r="R2142" i="44"/>
  <c r="R342" i="44"/>
  <c r="R2406" i="44"/>
  <c r="R2382" i="44"/>
  <c r="R486" i="44"/>
  <c r="R1158" i="44"/>
  <c r="R1590" i="44"/>
  <c r="R30" i="44"/>
  <c r="R2022" i="44"/>
  <c r="R2286" i="44"/>
  <c r="R2262" i="44"/>
  <c r="R366" i="44"/>
  <c r="R246" i="44"/>
  <c r="R534" i="44"/>
  <c r="R510" i="44"/>
  <c r="R822" i="44"/>
  <c r="R2070" i="44"/>
  <c r="R2190" i="44"/>
  <c r="R294" i="44"/>
  <c r="R2358" i="44"/>
  <c r="R438" i="44"/>
  <c r="R1518" i="44"/>
  <c r="R1734" i="44"/>
  <c r="R1566" i="44"/>
  <c r="R1542" i="44"/>
  <c r="R174" i="44"/>
  <c r="R1494" i="44"/>
  <c r="R126" i="44"/>
  <c r="R1422" i="44"/>
  <c r="R1878" i="44"/>
  <c r="R462" i="44"/>
  <c r="R1686" i="44"/>
  <c r="R1038" i="44"/>
  <c r="R1326" i="44"/>
  <c r="R1710" i="44"/>
  <c r="R1470" i="44"/>
  <c r="R1614" i="44"/>
  <c r="R1974" i="44"/>
  <c r="R1182" i="44"/>
  <c r="R1254" i="44"/>
  <c r="R1662" i="44"/>
  <c r="R2166" i="44"/>
  <c r="R846" i="44"/>
  <c r="R1062" i="44"/>
  <c r="R774" i="44"/>
  <c r="R630" i="44"/>
  <c r="R966" i="44"/>
  <c r="R1374" i="44"/>
  <c r="R2094" i="44"/>
  <c r="R702" i="44"/>
  <c r="R1110" i="44"/>
  <c r="R270" i="44"/>
  <c r="R78" i="44"/>
  <c r="R1902" i="44"/>
  <c r="R798" i="44"/>
  <c r="R198" i="44"/>
  <c r="R582" i="44"/>
  <c r="R1302" i="44"/>
  <c r="R1278" i="44"/>
  <c r="R2238" i="44"/>
  <c r="R318" i="44"/>
  <c r="R1230" i="44"/>
  <c r="R1782" i="44"/>
  <c r="R1014" i="44"/>
  <c r="R1134" i="44"/>
  <c r="R606" i="44"/>
  <c r="R1350" i="44"/>
  <c r="R390" i="44"/>
  <c r="R942" i="44"/>
  <c r="R150" i="44"/>
  <c r="R1446" i="44"/>
  <c r="R2214" i="44"/>
  <c r="R990" i="44"/>
  <c r="R1926" i="44"/>
  <c r="R870" i="44"/>
  <c r="R654" i="44"/>
  <c r="R1806" i="44"/>
  <c r="R1206" i="44"/>
  <c r="R2310" i="44"/>
  <c r="R414" i="44"/>
  <c r="R54" i="44"/>
  <c r="R6" i="44"/>
  <c r="R2118" i="44"/>
  <c r="R750" i="44"/>
  <c r="R1638" i="44"/>
  <c r="R1854" i="44"/>
  <c r="R726" i="44"/>
  <c r="R1830" i="44"/>
  <c r="R1998" i="44"/>
  <c r="R678" i="44"/>
  <c r="R29" i="44"/>
  <c r="R1541" i="44"/>
  <c r="R1757" i="44"/>
  <c r="R1421" i="44"/>
  <c r="R725" i="44"/>
  <c r="R1061" i="44"/>
  <c r="R1205" i="44"/>
  <c r="R1325" i="44"/>
  <c r="R1349" i="44"/>
  <c r="R2309" i="44"/>
  <c r="R1493" i="44"/>
  <c r="R1469" i="44"/>
  <c r="R1565" i="44"/>
  <c r="R389" i="44"/>
  <c r="R989" i="44"/>
  <c r="R701" i="44"/>
  <c r="R2381" i="44"/>
  <c r="R1397" i="44"/>
  <c r="R461" i="44"/>
  <c r="R1301" i="44"/>
  <c r="R2045" i="44"/>
  <c r="R821" i="44"/>
  <c r="R845" i="44"/>
  <c r="R773" i="44"/>
  <c r="R1709" i="44"/>
  <c r="R749" i="44"/>
  <c r="R125" i="44"/>
  <c r="R1589" i="44"/>
  <c r="R965" i="44"/>
  <c r="R557" i="44"/>
  <c r="R1277" i="44"/>
  <c r="R2117" i="44"/>
  <c r="R2333" i="44"/>
  <c r="R1517" i="44"/>
  <c r="R2093" i="44"/>
  <c r="R893" i="44"/>
  <c r="R5" i="44"/>
  <c r="R1949" i="44"/>
  <c r="R2237" i="44"/>
  <c r="R1973" i="44"/>
  <c r="R533" i="44"/>
  <c r="R1109" i="44"/>
  <c r="R2069" i="44"/>
  <c r="R1157" i="44"/>
  <c r="R2141" i="44"/>
  <c r="R1181" i="44"/>
  <c r="R1829" i="44"/>
  <c r="R1229" i="44"/>
  <c r="R941" i="44"/>
  <c r="R1661" i="44"/>
  <c r="R605" i="44"/>
  <c r="R581" i="44"/>
  <c r="R173" i="44"/>
  <c r="R2405" i="44"/>
  <c r="R341" i="44"/>
  <c r="R1013" i="44"/>
  <c r="R1685" i="44"/>
  <c r="R677" i="44"/>
  <c r="R1805" i="44"/>
  <c r="R653" i="44"/>
  <c r="R1613" i="44"/>
  <c r="R797" i="44"/>
  <c r="R917" i="44"/>
  <c r="R629" i="44"/>
  <c r="R2021" i="44"/>
  <c r="R413" i="44"/>
  <c r="R2261" i="44"/>
  <c r="R2213" i="44"/>
  <c r="R149" i="44"/>
  <c r="R1445" i="44"/>
  <c r="R509" i="44"/>
  <c r="R1997" i="44"/>
  <c r="R485" i="44"/>
  <c r="R1085" i="44"/>
  <c r="R77" i="44"/>
  <c r="R869" i="44"/>
  <c r="R1037" i="44"/>
  <c r="R245" i="44"/>
  <c r="R2285" i="44"/>
  <c r="R221" i="44"/>
  <c r="R1133" i="44"/>
  <c r="R197" i="44"/>
  <c r="R1781" i="44"/>
  <c r="R1877" i="44"/>
  <c r="R1373" i="44"/>
  <c r="R317" i="44"/>
  <c r="R2357" i="44"/>
  <c r="R293" i="44"/>
  <c r="R437" i="44"/>
  <c r="R269" i="44"/>
  <c r="R1901" i="44"/>
  <c r="R1733" i="44"/>
  <c r="R1253" i="44"/>
  <c r="R2189" i="44"/>
  <c r="R365" i="44"/>
  <c r="R2165" i="44"/>
  <c r="R101" i="44"/>
  <c r="R1853" i="44"/>
  <c r="R53" i="44"/>
  <c r="R1925" i="44"/>
  <c r="R1637" i="44"/>
  <c r="C7" i="57"/>
  <c r="H6" i="57"/>
  <c r="J14" i="46"/>
  <c r="U5" i="44"/>
  <c r="U29" i="44"/>
  <c r="R297" i="44"/>
  <c r="R369" i="44"/>
  <c r="R1041" i="44"/>
  <c r="R1209" i="44"/>
  <c r="R1905" i="44"/>
  <c r="R681" i="44"/>
  <c r="R2241" i="44"/>
  <c r="R561" i="44"/>
  <c r="R753" i="44"/>
  <c r="R1305" i="44"/>
  <c r="R1953" i="44"/>
  <c r="R993" i="44"/>
  <c r="R2289" i="44"/>
  <c r="R153" i="44"/>
  <c r="R945" i="44"/>
  <c r="R825" i="44"/>
  <c r="R2001" i="44"/>
  <c r="R1569" i="44"/>
  <c r="R2337" i="44"/>
  <c r="R105" i="44"/>
  <c r="R441" i="44"/>
  <c r="R1281" i="44"/>
  <c r="R1377" i="44"/>
  <c r="R2073" i="44"/>
  <c r="R1617" i="44"/>
  <c r="R2409" i="44"/>
  <c r="R201" i="44"/>
  <c r="R537" i="44"/>
  <c r="R1329" i="44"/>
  <c r="R1713" i="44"/>
  <c r="R2097" i="44"/>
  <c r="R1737" i="44"/>
  <c r="R1497" i="44"/>
  <c r="R393" i="44"/>
  <c r="R33" i="44"/>
  <c r="R1449" i="44"/>
  <c r="R1353" i="44"/>
  <c r="R633" i="44"/>
  <c r="R1641" i="44"/>
  <c r="R1833" i="44"/>
  <c r="R585" i="44"/>
  <c r="R417" i="44"/>
  <c r="R705" i="44"/>
  <c r="R1521" i="44"/>
  <c r="R969" i="44"/>
  <c r="R2145" i="44"/>
  <c r="R273" i="44"/>
  <c r="R1137" i="44"/>
  <c r="R1065" i="44"/>
  <c r="R1881" i="44"/>
  <c r="R513" i="44"/>
  <c r="R2217" i="44"/>
  <c r="R2049" i="44"/>
  <c r="R9" i="44"/>
  <c r="R1689" i="44"/>
  <c r="R321" i="44"/>
  <c r="R129" i="44"/>
  <c r="R1809" i="44"/>
  <c r="R1545" i="44"/>
  <c r="R2313" i="44"/>
  <c r="R849" i="44"/>
  <c r="R1257" i="44"/>
  <c r="R1017" i="44"/>
  <c r="R801" i="44"/>
  <c r="R1761" i="44"/>
  <c r="R225" i="44"/>
  <c r="R1785" i="44"/>
  <c r="R657" i="44"/>
  <c r="R897" i="44"/>
  <c r="R2361" i="44"/>
  <c r="R1185" i="44"/>
  <c r="R873" i="44"/>
  <c r="R57" i="44"/>
  <c r="R2265" i="44"/>
  <c r="R1161" i="44"/>
  <c r="R2385" i="44"/>
  <c r="R1233" i="44"/>
  <c r="R2169" i="44"/>
  <c r="R609" i="44"/>
  <c r="R777" i="44"/>
  <c r="R489" i="44"/>
  <c r="R1857" i="44"/>
  <c r="R1113" i="44"/>
  <c r="R2193" i="44"/>
  <c r="R1089" i="44"/>
  <c r="R1593" i="44"/>
  <c r="R249" i="44"/>
  <c r="R1977" i="44"/>
  <c r="R729" i="44"/>
  <c r="R465" i="44"/>
  <c r="R921" i="44"/>
  <c r="R345" i="44"/>
  <c r="R1401" i="44"/>
  <c r="R81" i="44"/>
  <c r="R1473" i="44"/>
  <c r="R2121" i="44"/>
  <c r="R1665" i="44"/>
  <c r="R177" i="44"/>
  <c r="R2025" i="44"/>
  <c r="R1425" i="44"/>
  <c r="R1929" i="44"/>
  <c r="R706" i="44"/>
  <c r="R898" i="44"/>
  <c r="R1090" i="44"/>
  <c r="R490" i="44"/>
  <c r="R178" i="44"/>
  <c r="R1306" i="44"/>
  <c r="R442" i="44"/>
  <c r="R1546" i="44"/>
  <c r="R1882" i="44"/>
  <c r="R2074" i="44"/>
  <c r="R514" i="44"/>
  <c r="R2266" i="44"/>
  <c r="R1786" i="44"/>
  <c r="R730" i="44"/>
  <c r="R922" i="44"/>
  <c r="R1114" i="44"/>
  <c r="R586" i="44"/>
  <c r="R370" i="44"/>
  <c r="R1330" i="44"/>
  <c r="R658" i="44"/>
  <c r="R1738" i="44"/>
  <c r="R1906" i="44"/>
  <c r="R2098" i="44"/>
  <c r="R1642" i="44"/>
  <c r="R2290" i="44"/>
  <c r="R2122" i="44"/>
  <c r="R754" i="44"/>
  <c r="R946" i="44"/>
  <c r="R1138" i="44"/>
  <c r="R82" i="44"/>
  <c r="R562" i="44"/>
  <c r="R1354" i="44"/>
  <c r="R1450" i="44"/>
  <c r="R1714" i="44"/>
  <c r="R1930" i="44"/>
  <c r="R1834" i="44"/>
  <c r="R1762" i="44"/>
  <c r="R2314" i="44"/>
  <c r="R2410" i="44"/>
  <c r="R778" i="44"/>
  <c r="R970" i="44"/>
  <c r="R10" i="44"/>
  <c r="R274" i="44"/>
  <c r="R1186" i="44"/>
  <c r="R1378" i="44"/>
  <c r="R226" i="44"/>
  <c r="R130" i="44"/>
  <c r="R1954" i="44"/>
  <c r="R250" i="44"/>
  <c r="R2146" i="44"/>
  <c r="R2338" i="44"/>
  <c r="R802" i="44"/>
  <c r="R994" i="44"/>
  <c r="R106" i="44"/>
  <c r="R466" i="44"/>
  <c r="R1210" i="44"/>
  <c r="R34" i="44"/>
  <c r="R610" i="44"/>
  <c r="R1474" i="44"/>
  <c r="R1978" i="44"/>
  <c r="R1594" i="44"/>
  <c r="R2170" i="44"/>
  <c r="R2362" i="44"/>
  <c r="R826" i="44"/>
  <c r="R1018" i="44"/>
  <c r="R202" i="44"/>
  <c r="R154" i="44"/>
  <c r="R1234" i="44"/>
  <c r="R418" i="44"/>
  <c r="R322" i="44"/>
  <c r="R1522" i="44"/>
  <c r="R2002" i="44"/>
  <c r="R1426" i="44"/>
  <c r="R2194" i="44"/>
  <c r="R2386" i="44"/>
  <c r="R634" i="44"/>
  <c r="R850" i="44"/>
  <c r="R1042" i="44"/>
  <c r="R298" i="44"/>
  <c r="R346" i="44"/>
  <c r="R1258" i="44"/>
  <c r="R1402" i="44"/>
  <c r="R1570" i="44"/>
  <c r="R1690" i="44"/>
  <c r="R2026" i="44"/>
  <c r="R1618" i="44"/>
  <c r="R2218" i="44"/>
  <c r="R1498" i="44"/>
  <c r="R682" i="44"/>
  <c r="R874" i="44"/>
  <c r="R1066" i="44"/>
  <c r="R394" i="44"/>
  <c r="R538" i="44"/>
  <c r="R1282" i="44"/>
  <c r="R58" i="44"/>
  <c r="R1162" i="44"/>
  <c r="R1810" i="44"/>
  <c r="R2050" i="44"/>
  <c r="R1858" i="44"/>
  <c r="R2242" i="44"/>
  <c r="R1666" i="44"/>
  <c r="R80" i="44"/>
  <c r="R272" i="44"/>
  <c r="R464" i="44"/>
  <c r="R656" i="44"/>
  <c r="R896" i="44"/>
  <c r="R1304" i="44"/>
  <c r="R920" i="44"/>
  <c r="R1904" i="44"/>
  <c r="R776" i="44"/>
  <c r="R872" i="44"/>
  <c r="R1424" i="44"/>
  <c r="R2288" i="44"/>
  <c r="R2408" i="44"/>
  <c r="R104" i="44"/>
  <c r="R296" i="44"/>
  <c r="R488" i="44"/>
  <c r="R1112" i="44"/>
  <c r="R944" i="44"/>
  <c r="R1328" i="44"/>
  <c r="R1040" i="44"/>
  <c r="R1928" i="44"/>
  <c r="R968" i="44"/>
  <c r="R1568" i="44"/>
  <c r="R1760" i="44"/>
  <c r="R1496" i="44"/>
  <c r="R2120" i="44"/>
  <c r="R128" i="44"/>
  <c r="R320" i="44"/>
  <c r="R512" i="44"/>
  <c r="R1088" i="44"/>
  <c r="R1064" i="44"/>
  <c r="R1352" i="44"/>
  <c r="R1160" i="44"/>
  <c r="R1952" i="44"/>
  <c r="R1400" i="44"/>
  <c r="R1592" i="44"/>
  <c r="R2144" i="44"/>
  <c r="R1784" i="44"/>
  <c r="R152" i="44"/>
  <c r="R344" i="44"/>
  <c r="R536" i="44"/>
  <c r="R1136" i="44"/>
  <c r="R1184" i="44"/>
  <c r="R1376" i="44"/>
  <c r="R1472" i="44"/>
  <c r="R1976" i="44"/>
  <c r="R1664" i="44"/>
  <c r="R1712" i="44"/>
  <c r="R2168" i="44"/>
  <c r="R1832" i="44"/>
  <c r="R176" i="44"/>
  <c r="R368" i="44"/>
  <c r="R560" i="44"/>
  <c r="R704" i="44"/>
  <c r="R1208" i="44"/>
  <c r="R1016" i="44"/>
  <c r="R1520" i="44"/>
  <c r="R2000" i="44"/>
  <c r="R1640" i="44"/>
  <c r="R1544" i="44"/>
  <c r="R2192" i="44"/>
  <c r="R2312" i="44"/>
  <c r="R8" i="44"/>
  <c r="R200" i="44"/>
  <c r="R392" i="44"/>
  <c r="R584" i="44"/>
  <c r="R752" i="44"/>
  <c r="R1232" i="44"/>
  <c r="R1448" i="44"/>
  <c r="R1688" i="44"/>
  <c r="R2024" i="44"/>
  <c r="R1856" i="44"/>
  <c r="R1616" i="44"/>
  <c r="R2216" i="44"/>
  <c r="R2336" i="44"/>
  <c r="R32" i="44"/>
  <c r="R224" i="44"/>
  <c r="R416" i="44"/>
  <c r="R608" i="44"/>
  <c r="R800" i="44"/>
  <c r="R1256" i="44"/>
  <c r="R728" i="44"/>
  <c r="R1808" i="44"/>
  <c r="R2048" i="44"/>
  <c r="R680" i="44"/>
  <c r="R1736" i="44"/>
  <c r="R2240" i="44"/>
  <c r="R2360" i="44"/>
  <c r="R56" i="44"/>
  <c r="R248" i="44"/>
  <c r="R440" i="44"/>
  <c r="R632" i="44"/>
  <c r="R848" i="44"/>
  <c r="R1280" i="44"/>
  <c r="R824" i="44"/>
  <c r="R1880" i="44"/>
  <c r="R2072" i="44"/>
  <c r="R992" i="44"/>
  <c r="R2096" i="44"/>
  <c r="R2264" i="44"/>
  <c r="R2384" i="44"/>
  <c r="R131" i="44"/>
  <c r="R323" i="44"/>
  <c r="R515" i="44"/>
  <c r="R707" i="44"/>
  <c r="R899" i="44"/>
  <c r="R1091" i="44"/>
  <c r="R1619" i="44"/>
  <c r="R1811" i="44"/>
  <c r="R1139" i="44"/>
  <c r="R2123" i="44"/>
  <c r="R1427" i="44"/>
  <c r="R2363" i="44"/>
  <c r="R155" i="44"/>
  <c r="R347" i="44"/>
  <c r="R539" i="44"/>
  <c r="R731" i="44"/>
  <c r="R923" i="44"/>
  <c r="R1115" i="44"/>
  <c r="R1643" i="44"/>
  <c r="R1835" i="44"/>
  <c r="R1451" i="44"/>
  <c r="R1907" i="44"/>
  <c r="R2003" i="44"/>
  <c r="R2387" i="44"/>
  <c r="R179" i="44"/>
  <c r="R371" i="44"/>
  <c r="R563" i="44"/>
  <c r="R755" i="44"/>
  <c r="R947" i="44"/>
  <c r="R1475" i="44"/>
  <c r="R1667" i="44"/>
  <c r="R1859" i="44"/>
  <c r="R1259" i="44"/>
  <c r="R1883" i="44"/>
  <c r="R1955" i="44"/>
  <c r="R2411" i="44"/>
  <c r="R11" i="44"/>
  <c r="R203" i="44"/>
  <c r="R395" i="44"/>
  <c r="R587" i="44"/>
  <c r="R779" i="44"/>
  <c r="R971" i="44"/>
  <c r="R1499" i="44"/>
  <c r="R1691" i="44"/>
  <c r="R1187" i="44"/>
  <c r="R1163" i="44"/>
  <c r="R2075" i="44"/>
  <c r="R2243" i="44"/>
  <c r="R2171" i="44"/>
  <c r="R35" i="44"/>
  <c r="R227" i="44"/>
  <c r="R419" i="44"/>
  <c r="R611" i="44"/>
  <c r="R803" i="44"/>
  <c r="R995" i="44"/>
  <c r="R1523" i="44"/>
  <c r="R1715" i="44"/>
  <c r="R1235" i="44"/>
  <c r="R1379" i="44"/>
  <c r="R2051" i="44"/>
  <c r="R2195" i="44"/>
  <c r="R2267" i="44"/>
  <c r="R59" i="44"/>
  <c r="R251" i="44"/>
  <c r="R443" i="44"/>
  <c r="R635" i="44"/>
  <c r="R827" i="44"/>
  <c r="R1019" i="44"/>
  <c r="R1547" i="44"/>
  <c r="R1739" i="44"/>
  <c r="R1283" i="44"/>
  <c r="R1355" i="44"/>
  <c r="R2099" i="44"/>
  <c r="R2291" i="44"/>
  <c r="R2147" i="44"/>
  <c r="R83" i="44"/>
  <c r="R275" i="44"/>
  <c r="R467" i="44"/>
  <c r="R659" i="44"/>
  <c r="R851" i="44"/>
  <c r="R1043" i="44"/>
  <c r="R1571" i="44"/>
  <c r="R1763" i="44"/>
  <c r="R1331" i="44"/>
  <c r="R1307" i="44"/>
  <c r="R1211" i="44"/>
  <c r="R2315" i="44"/>
  <c r="R1979" i="44"/>
  <c r="R107" i="44"/>
  <c r="R299" i="44"/>
  <c r="R491" i="44"/>
  <c r="R683" i="44"/>
  <c r="R875" i="44"/>
  <c r="R1067" i="44"/>
  <c r="R1595" i="44"/>
  <c r="R1787" i="44"/>
  <c r="R1403" i="44"/>
  <c r="R1931" i="44"/>
  <c r="R2027" i="44"/>
  <c r="R2339" i="44"/>
  <c r="R2219" i="44"/>
  <c r="F2" i="45"/>
  <c r="O71" i="44"/>
  <c r="O29" i="44"/>
  <c r="O30" i="44"/>
  <c r="O45" i="44"/>
  <c r="O41" i="44"/>
  <c r="O27" i="44"/>
  <c r="O37" i="44"/>
  <c r="O34" i="44"/>
  <c r="O38" i="44"/>
  <c r="O31" i="44"/>
  <c r="O33" i="44"/>
  <c r="O220" i="44"/>
  <c r="O16" i="44"/>
  <c r="O8" i="44"/>
  <c r="O20" i="44"/>
  <c r="O32" i="44"/>
  <c r="O67" i="44"/>
  <c r="O40" i="44"/>
  <c r="O59" i="44"/>
  <c r="O18" i="44"/>
  <c r="O64" i="44"/>
  <c r="O15" i="44"/>
  <c r="O10" i="44"/>
  <c r="O42" i="44"/>
  <c r="O69" i="44"/>
  <c r="O44" i="44"/>
  <c r="O35" i="44"/>
  <c r="O36" i="44"/>
  <c r="O70" i="44"/>
  <c r="O39" i="44"/>
  <c r="O28" i="44"/>
  <c r="O48" i="44"/>
  <c r="O13" i="44"/>
  <c r="O14" i="44"/>
  <c r="O221" i="44"/>
  <c r="O49" i="44"/>
  <c r="O46" i="44"/>
  <c r="O218" i="44"/>
  <c r="O9" i="44"/>
  <c r="O26" i="44"/>
  <c r="O72" i="44"/>
  <c r="O65" i="44"/>
  <c r="O47" i="44"/>
  <c r="O43" i="44"/>
  <c r="O219" i="44"/>
  <c r="O53" i="44"/>
  <c r="O222" i="44"/>
  <c r="O58" i="44"/>
  <c r="O5" i="44"/>
  <c r="O22" i="44"/>
  <c r="O4" i="44"/>
  <c r="O68" i="44"/>
  <c r="O23" i="44"/>
  <c r="O50" i="44"/>
  <c r="O62" i="44"/>
  <c r="O61" i="44"/>
  <c r="O3" i="44"/>
  <c r="O55" i="44"/>
  <c r="O66" i="44"/>
  <c r="O51" i="44"/>
  <c r="O6" i="44"/>
  <c r="O24" i="44"/>
  <c r="O21" i="44"/>
  <c r="O17" i="44"/>
  <c r="O52" i="44"/>
  <c r="O54" i="44"/>
  <c r="O56" i="44"/>
  <c r="O7" i="44"/>
  <c r="O25" i="44"/>
  <c r="O19" i="44"/>
  <c r="O63" i="44"/>
  <c r="O11" i="44"/>
  <c r="O12" i="44"/>
  <c r="O60" i="44"/>
  <c r="O57" i="44"/>
  <c r="O73" i="44"/>
  <c r="O2" i="44"/>
  <c r="R20" i="44"/>
  <c r="R44" i="44"/>
  <c r="R68" i="44"/>
  <c r="R92" i="44"/>
  <c r="R116" i="44"/>
  <c r="R140" i="44"/>
  <c r="R164" i="44"/>
  <c r="R188" i="44"/>
  <c r="R212" i="44"/>
  <c r="R236" i="44"/>
  <c r="R260" i="44"/>
  <c r="R284" i="44"/>
  <c r="R308" i="44"/>
  <c r="R332" i="44"/>
  <c r="R356" i="44"/>
  <c r="R380" i="44"/>
  <c r="R404" i="44"/>
  <c r="R428" i="44"/>
  <c r="R452" i="44"/>
  <c r="R476" i="44"/>
  <c r="R500" i="44"/>
  <c r="R524" i="44"/>
  <c r="R548" i="44"/>
  <c r="R572" i="44"/>
  <c r="R596" i="44"/>
  <c r="R692" i="44"/>
  <c r="R716" i="44"/>
  <c r="R740" i="44"/>
  <c r="R764" i="44"/>
  <c r="R788" i="44"/>
  <c r="R812" i="44"/>
  <c r="R836" i="44"/>
  <c r="R860" i="44"/>
  <c r="R884" i="44"/>
  <c r="R908" i="44"/>
  <c r="R932" i="44"/>
  <c r="R956" i="44"/>
  <c r="R980" i="44"/>
  <c r="R1004" i="44"/>
  <c r="R1028" i="44"/>
  <c r="R1052" i="44"/>
  <c r="R1076" i="44"/>
  <c r="R1100" i="44"/>
  <c r="R1124" i="44"/>
  <c r="R1148" i="44"/>
  <c r="R644" i="44"/>
  <c r="R668" i="44"/>
  <c r="R620" i="44"/>
  <c r="R1412" i="44"/>
  <c r="R1484" i="44"/>
  <c r="R1508" i="44"/>
  <c r="R1532" i="44"/>
  <c r="R1556" i="44"/>
  <c r="R1580" i="44"/>
  <c r="R1604" i="44"/>
  <c r="R1628" i="44"/>
  <c r="R1652" i="44"/>
  <c r="R1676" i="44"/>
  <c r="R1700" i="44"/>
  <c r="R1724" i="44"/>
  <c r="R1748" i="44"/>
  <c r="R1772" i="44"/>
  <c r="R1796" i="44"/>
  <c r="R1172" i="44"/>
  <c r="R1220" i="44"/>
  <c r="R1268" i="44"/>
  <c r="R1316" i="44"/>
  <c r="R1388" i="44"/>
  <c r="R1196" i="44"/>
  <c r="R1292" i="44"/>
  <c r="R1436" i="44"/>
  <c r="R1820" i="44"/>
  <c r="R1364" i="44"/>
  <c r="R1892" i="44"/>
  <c r="R2084" i="44"/>
  <c r="R2132" i="44"/>
  <c r="R1244" i="44"/>
  <c r="R1868" i="44"/>
  <c r="R2060" i="44"/>
  <c r="R2036" i="44"/>
  <c r="R1460" i="44"/>
  <c r="R2012" i="44"/>
  <c r="R2108" i="44"/>
  <c r="R1988" i="44"/>
  <c r="R1340" i="44"/>
  <c r="R1844" i="44"/>
  <c r="R1964" i="44"/>
  <c r="R2156" i="44"/>
  <c r="R2252" i="44"/>
  <c r="R2396" i="44"/>
  <c r="R1940" i="44"/>
  <c r="R2204" i="44"/>
  <c r="R2420" i="44"/>
  <c r="R2228" i="44"/>
  <c r="R2300" i="44"/>
  <c r="R2324" i="44"/>
  <c r="R1916" i="44"/>
  <c r="R2180" i="44"/>
  <c r="R2276" i="44"/>
  <c r="R2348" i="44"/>
  <c r="R2372" i="44"/>
  <c r="R24" i="44"/>
  <c r="R48" i="44"/>
  <c r="R72" i="44"/>
  <c r="R96" i="44"/>
  <c r="R120" i="44"/>
  <c r="R144" i="44"/>
  <c r="R168" i="44"/>
  <c r="R192" i="44"/>
  <c r="R216" i="44"/>
  <c r="R240" i="44"/>
  <c r="R264" i="44"/>
  <c r="R288" i="44"/>
  <c r="R312" i="44"/>
  <c r="R336" i="44"/>
  <c r="R360" i="44"/>
  <c r="R384" i="44"/>
  <c r="R408" i="44"/>
  <c r="R432" i="44"/>
  <c r="R456" i="44"/>
  <c r="R480" i="44"/>
  <c r="R504" i="44"/>
  <c r="R528" i="44"/>
  <c r="R552" i="44"/>
  <c r="R576" i="44"/>
  <c r="R600" i="44"/>
  <c r="R624" i="44"/>
  <c r="R648" i="44"/>
  <c r="R672" i="44"/>
  <c r="R984" i="44"/>
  <c r="R720" i="44"/>
  <c r="R768" i="44"/>
  <c r="R816" i="44"/>
  <c r="R864" i="44"/>
  <c r="R912" i="44"/>
  <c r="R960" i="44"/>
  <c r="R1176" i="44"/>
  <c r="R1200" i="44"/>
  <c r="R1224" i="44"/>
  <c r="R1248" i="44"/>
  <c r="R1272" i="44"/>
  <c r="R1296" i="44"/>
  <c r="R1320" i="44"/>
  <c r="R1344" i="44"/>
  <c r="R1368" i="44"/>
  <c r="R1080" i="44"/>
  <c r="R1104" i="44"/>
  <c r="R1128" i="44"/>
  <c r="R1056" i="44"/>
  <c r="R1152" i="44"/>
  <c r="R1440" i="44"/>
  <c r="R696" i="44"/>
  <c r="R792" i="44"/>
  <c r="R888" i="44"/>
  <c r="R1032" i="44"/>
  <c r="R1416" i="44"/>
  <c r="R1008" i="44"/>
  <c r="R1488" i="44"/>
  <c r="R1560" i="44"/>
  <c r="R1752" i="44"/>
  <c r="R1872" i="44"/>
  <c r="R1896" i="44"/>
  <c r="R1920" i="44"/>
  <c r="R1944" i="44"/>
  <c r="R1968" i="44"/>
  <c r="R1992" i="44"/>
  <c r="R2016" i="44"/>
  <c r="R2040" i="44"/>
  <c r="R2064" i="44"/>
  <c r="R840" i="44"/>
  <c r="R1536" i="44"/>
  <c r="R1728" i="44"/>
  <c r="R1800" i="44"/>
  <c r="R1704" i="44"/>
  <c r="R744" i="44"/>
  <c r="R1512" i="44"/>
  <c r="R1608" i="44"/>
  <c r="R1632" i="44"/>
  <c r="R1656" i="44"/>
  <c r="R1776" i="44"/>
  <c r="R1824" i="44"/>
  <c r="R1680" i="44"/>
  <c r="R2160" i="44"/>
  <c r="R2184" i="44"/>
  <c r="R2208" i="44"/>
  <c r="R2232" i="44"/>
  <c r="R2256" i="44"/>
  <c r="R2280" i="44"/>
  <c r="R2088" i="44"/>
  <c r="R2136" i="44"/>
  <c r="R936" i="44"/>
  <c r="R1464" i="44"/>
  <c r="R1392" i="44"/>
  <c r="R1848" i="44"/>
  <c r="R2376" i="44"/>
  <c r="R2424" i="44"/>
  <c r="R2352" i="44"/>
  <c r="R2400" i="44"/>
  <c r="R2304" i="44"/>
  <c r="R1584" i="44"/>
  <c r="R2112" i="44"/>
  <c r="R2328" i="44"/>
  <c r="R19" i="44"/>
  <c r="R43" i="44"/>
  <c r="R67" i="44"/>
  <c r="R91" i="44"/>
  <c r="R115" i="44"/>
  <c r="R139" i="44"/>
  <c r="R163" i="44"/>
  <c r="R187" i="44"/>
  <c r="R211" i="44"/>
  <c r="R235" i="44"/>
  <c r="R259" i="44"/>
  <c r="R283" i="44"/>
  <c r="R307" i="44"/>
  <c r="R331" i="44"/>
  <c r="R355" i="44"/>
  <c r="R379" i="44"/>
  <c r="R403" i="44"/>
  <c r="R427" i="44"/>
  <c r="R451" i="44"/>
  <c r="R475" i="44"/>
  <c r="R499" i="44"/>
  <c r="R523" i="44"/>
  <c r="R547" i="44"/>
  <c r="R571" i="44"/>
  <c r="R595" i="44"/>
  <c r="R619" i="44"/>
  <c r="R643" i="44"/>
  <c r="R667" i="44"/>
  <c r="R691" i="44"/>
  <c r="R715" i="44"/>
  <c r="R739" i="44"/>
  <c r="R763" i="44"/>
  <c r="R787" i="44"/>
  <c r="R811" i="44"/>
  <c r="R835" i="44"/>
  <c r="R859" i="44"/>
  <c r="R883" i="44"/>
  <c r="R907" i="44"/>
  <c r="R931" i="44"/>
  <c r="R955" i="44"/>
  <c r="R979" i="44"/>
  <c r="R1003" i="44"/>
  <c r="R1027" i="44"/>
  <c r="R1051" i="44"/>
  <c r="R1075" i="44"/>
  <c r="R1099" i="44"/>
  <c r="R1147" i="44"/>
  <c r="R1411" i="44"/>
  <c r="R1483" i="44"/>
  <c r="R1507" i="44"/>
  <c r="R1531" i="44"/>
  <c r="R1555" i="44"/>
  <c r="R1579" i="44"/>
  <c r="R1603" i="44"/>
  <c r="R1627" i="44"/>
  <c r="R1651" i="44"/>
  <c r="R1675" i="44"/>
  <c r="R1699" i="44"/>
  <c r="R1723" i="44"/>
  <c r="R1747" i="44"/>
  <c r="R1771" i="44"/>
  <c r="R1795" i="44"/>
  <c r="R1819" i="44"/>
  <c r="R1843" i="44"/>
  <c r="R1867" i="44"/>
  <c r="R1171" i="44"/>
  <c r="R1219" i="44"/>
  <c r="R1267" i="44"/>
  <c r="R1315" i="44"/>
  <c r="R1459" i="44"/>
  <c r="R1363" i="44"/>
  <c r="R1195" i="44"/>
  <c r="R1291" i="44"/>
  <c r="R1435" i="44"/>
  <c r="R1123" i="44"/>
  <c r="R1243" i="44"/>
  <c r="R2059" i="44"/>
  <c r="R2035" i="44"/>
  <c r="R2011" i="44"/>
  <c r="R2107" i="44"/>
  <c r="R1387" i="44"/>
  <c r="R1987" i="44"/>
  <c r="R1339" i="44"/>
  <c r="R1963" i="44"/>
  <c r="R1939" i="44"/>
  <c r="R2083" i="44"/>
  <c r="R2323" i="44"/>
  <c r="R2347" i="44"/>
  <c r="R2395" i="44"/>
  <c r="R2227" i="44"/>
  <c r="R1915" i="44"/>
  <c r="R1891" i="44"/>
  <c r="R2131" i="44"/>
  <c r="R2419" i="44"/>
  <c r="R2179" i="44"/>
  <c r="R2203" i="44"/>
  <c r="R2299" i="44"/>
  <c r="R2275" i="44"/>
  <c r="R2371" i="44"/>
  <c r="R2155" i="44"/>
  <c r="R2251" i="44"/>
  <c r="R21" i="44"/>
  <c r="R45" i="44"/>
  <c r="R69" i="44"/>
  <c r="R93" i="44"/>
  <c r="R117" i="44"/>
  <c r="R141" i="44"/>
  <c r="R165" i="44"/>
  <c r="R189" i="44"/>
  <c r="R213" i="44"/>
  <c r="R237" i="44"/>
  <c r="R261" i="44"/>
  <c r="R285" i="44"/>
  <c r="R309" i="44"/>
  <c r="R333" i="44"/>
  <c r="R357" i="44"/>
  <c r="R381" i="44"/>
  <c r="R405" i="44"/>
  <c r="R429" i="44"/>
  <c r="R453" i="44"/>
  <c r="R477" i="44"/>
  <c r="R501" i="44"/>
  <c r="R525" i="44"/>
  <c r="R549" i="44"/>
  <c r="R573" i="44"/>
  <c r="R597" i="44"/>
  <c r="R621" i="44"/>
  <c r="R645" i="44"/>
  <c r="R669" i="44"/>
  <c r="R717" i="44"/>
  <c r="R765" i="44"/>
  <c r="R813" i="44"/>
  <c r="R861" i="44"/>
  <c r="R909" i="44"/>
  <c r="R957" i="44"/>
  <c r="R1101" i="44"/>
  <c r="R1125" i="44"/>
  <c r="R1077" i="44"/>
  <c r="R1053" i="44"/>
  <c r="R1149" i="44"/>
  <c r="R693" i="44"/>
  <c r="R741" i="44"/>
  <c r="R789" i="44"/>
  <c r="R837" i="44"/>
  <c r="R885" i="44"/>
  <c r="R933" i="44"/>
  <c r="R1005" i="44"/>
  <c r="R1029" i="44"/>
  <c r="R981" i="44"/>
  <c r="R1413" i="44"/>
  <c r="R1485" i="44"/>
  <c r="R1509" i="44"/>
  <c r="R1461" i="44"/>
  <c r="R1221" i="44"/>
  <c r="R1317" i="44"/>
  <c r="R1533" i="44"/>
  <c r="R1701" i="44"/>
  <c r="R1845" i="44"/>
  <c r="R1677" i="44"/>
  <c r="R1197" i="44"/>
  <c r="R1293" i="44"/>
  <c r="R1437" i="44"/>
  <c r="R1653" i="44"/>
  <c r="R1773" i="44"/>
  <c r="R1917" i="44"/>
  <c r="R2157" i="44"/>
  <c r="R2181" i="44"/>
  <c r="R2205" i="44"/>
  <c r="R2229" i="44"/>
  <c r="R2253" i="44"/>
  <c r="R2277" i="44"/>
  <c r="R2301" i="44"/>
  <c r="R2325" i="44"/>
  <c r="R2349" i="44"/>
  <c r="R2373" i="44"/>
  <c r="R2397" i="44"/>
  <c r="R2421" i="44"/>
  <c r="R1365" i="44"/>
  <c r="R1893" i="44"/>
  <c r="R2085" i="44"/>
  <c r="R2133" i="44"/>
  <c r="R1245" i="44"/>
  <c r="R1869" i="44"/>
  <c r="R2061" i="44"/>
  <c r="R1269" i="44"/>
  <c r="R1797" i="44"/>
  <c r="R2037" i="44"/>
  <c r="R1389" i="44"/>
  <c r="R2013" i="44"/>
  <c r="R2109" i="44"/>
  <c r="R1581" i="44"/>
  <c r="R1989" i="44"/>
  <c r="R1341" i="44"/>
  <c r="R1557" i="44"/>
  <c r="R1605" i="44"/>
  <c r="R1725" i="44"/>
  <c r="R1629" i="44"/>
  <c r="R1965" i="44"/>
  <c r="R1821" i="44"/>
  <c r="R1941" i="44"/>
  <c r="R1173" i="44"/>
  <c r="R1749" i="44"/>
  <c r="R41" i="44"/>
  <c r="R137" i="44"/>
  <c r="R233" i="44"/>
  <c r="R329" i="44"/>
  <c r="R425" i="44"/>
  <c r="R521" i="44"/>
  <c r="R617" i="44"/>
  <c r="R17" i="44"/>
  <c r="R113" i="44"/>
  <c r="R209" i="44"/>
  <c r="R305" i="44"/>
  <c r="R401" i="44"/>
  <c r="R497" i="44"/>
  <c r="R593" i="44"/>
  <c r="R89" i="44"/>
  <c r="R185" i="44"/>
  <c r="R281" i="44"/>
  <c r="R377" i="44"/>
  <c r="R473" i="44"/>
  <c r="R569" i="44"/>
  <c r="R641" i="44"/>
  <c r="R665" i="44"/>
  <c r="R1073" i="44"/>
  <c r="R1145" i="44"/>
  <c r="R1049" i="44"/>
  <c r="R161" i="44"/>
  <c r="R353" i="44"/>
  <c r="R545" i="44"/>
  <c r="R1025" i="44"/>
  <c r="R977" i="44"/>
  <c r="R689" i="44"/>
  <c r="R785" i="44"/>
  <c r="R881" i="44"/>
  <c r="R1001" i="44"/>
  <c r="R1169" i="44"/>
  <c r="R1217" i="44"/>
  <c r="R1265" i="44"/>
  <c r="R1313" i="44"/>
  <c r="R1457" i="44"/>
  <c r="R65" i="44"/>
  <c r="R449" i="44"/>
  <c r="R1385" i="44"/>
  <c r="R737" i="44"/>
  <c r="R833" i="44"/>
  <c r="R929" i="44"/>
  <c r="R1193" i="44"/>
  <c r="R1241" i="44"/>
  <c r="R1289" i="44"/>
  <c r="R1337" i="44"/>
  <c r="R761" i="44"/>
  <c r="R953" i="44"/>
  <c r="R1433" i="44"/>
  <c r="R1649" i="44"/>
  <c r="R1817" i="44"/>
  <c r="R1121" i="44"/>
  <c r="R1505" i="44"/>
  <c r="R1625" i="44"/>
  <c r="R1889" i="44"/>
  <c r="R1913" i="44"/>
  <c r="R1937" i="44"/>
  <c r="R1961" i="44"/>
  <c r="R1985" i="44"/>
  <c r="R2009" i="44"/>
  <c r="R2033" i="44"/>
  <c r="R2057" i="44"/>
  <c r="R2081" i="44"/>
  <c r="R2105" i="44"/>
  <c r="R2129" i="44"/>
  <c r="R713" i="44"/>
  <c r="R905" i="44"/>
  <c r="R1601" i="44"/>
  <c r="R1865" i="44"/>
  <c r="R257" i="44"/>
  <c r="R1409" i="44"/>
  <c r="R1481" i="44"/>
  <c r="R1793" i="44"/>
  <c r="R1097" i="44"/>
  <c r="R1673" i="44"/>
  <c r="R1577" i="44"/>
  <c r="R1697" i="44"/>
  <c r="R1841" i="44"/>
  <c r="R1553" i="44"/>
  <c r="R1721" i="44"/>
  <c r="R2153" i="44"/>
  <c r="R2177" i="44"/>
  <c r="R2201" i="44"/>
  <c r="R2225" i="44"/>
  <c r="R2249" i="44"/>
  <c r="R2273" i="44"/>
  <c r="R2297" i="44"/>
  <c r="R2321" i="44"/>
  <c r="R2345" i="44"/>
  <c r="R2369" i="44"/>
  <c r="R2393" i="44"/>
  <c r="R2417" i="44"/>
  <c r="R1529" i="44"/>
  <c r="R1745" i="44"/>
  <c r="R809" i="44"/>
  <c r="R1769" i="44"/>
  <c r="R857" i="44"/>
  <c r="R1361" i="44"/>
  <c r="R23" i="44"/>
  <c r="R47" i="44"/>
  <c r="R71" i="44"/>
  <c r="R95" i="44"/>
  <c r="R119" i="44"/>
  <c r="R143" i="44"/>
  <c r="R167" i="44"/>
  <c r="R191" i="44"/>
  <c r="R215" i="44"/>
  <c r="R239" i="44"/>
  <c r="R263" i="44"/>
  <c r="R287" i="44"/>
  <c r="R311" i="44"/>
  <c r="R335" i="44"/>
  <c r="R359" i="44"/>
  <c r="R383" i="44"/>
  <c r="R407" i="44"/>
  <c r="R431" i="44"/>
  <c r="R455" i="44"/>
  <c r="R479" i="44"/>
  <c r="R503" i="44"/>
  <c r="R527" i="44"/>
  <c r="R551" i="44"/>
  <c r="R575" i="44"/>
  <c r="R599" i="44"/>
  <c r="R623" i="44"/>
  <c r="R647" i="44"/>
  <c r="R719" i="44"/>
  <c r="R767" i="44"/>
  <c r="R815" i="44"/>
  <c r="R863" i="44"/>
  <c r="R911" i="44"/>
  <c r="R959" i="44"/>
  <c r="R1175" i="44"/>
  <c r="R1199" i="44"/>
  <c r="R1223" i="44"/>
  <c r="R1247" i="44"/>
  <c r="R1271" i="44"/>
  <c r="R1295" i="44"/>
  <c r="R1319" i="44"/>
  <c r="R1343" i="44"/>
  <c r="R1367" i="44"/>
  <c r="R1391" i="44"/>
  <c r="R1415" i="44"/>
  <c r="R1439" i="44"/>
  <c r="R1463" i="44"/>
  <c r="R1103" i="44"/>
  <c r="R1127" i="44"/>
  <c r="R1055" i="44"/>
  <c r="R1151" i="44"/>
  <c r="R1079" i="44"/>
  <c r="R695" i="44"/>
  <c r="R791" i="44"/>
  <c r="R887" i="44"/>
  <c r="R1031" i="44"/>
  <c r="R1007" i="44"/>
  <c r="R671" i="44"/>
  <c r="R1487" i="44"/>
  <c r="R1511" i="44"/>
  <c r="R1535" i="44"/>
  <c r="R1559" i="44"/>
  <c r="R1583" i="44"/>
  <c r="R1607" i="44"/>
  <c r="R1631" i="44"/>
  <c r="R1655" i="44"/>
  <c r="R1679" i="44"/>
  <c r="R1703" i="44"/>
  <c r="R1727" i="44"/>
  <c r="R1751" i="44"/>
  <c r="R1775" i="44"/>
  <c r="R839" i="44"/>
  <c r="R1799" i="44"/>
  <c r="R1847" i="44"/>
  <c r="R1967" i="44"/>
  <c r="R1823" i="44"/>
  <c r="R1943" i="44"/>
  <c r="R743" i="44"/>
  <c r="R1919" i="44"/>
  <c r="R2159" i="44"/>
  <c r="R2183" i="44"/>
  <c r="R2207" i="44"/>
  <c r="R2231" i="44"/>
  <c r="R2255" i="44"/>
  <c r="R2279" i="44"/>
  <c r="R2303" i="44"/>
  <c r="R2327" i="44"/>
  <c r="R2351" i="44"/>
  <c r="R2375" i="44"/>
  <c r="R2399" i="44"/>
  <c r="R2423" i="44"/>
  <c r="R1895" i="44"/>
  <c r="R2087" i="44"/>
  <c r="R2135" i="44"/>
  <c r="R935" i="44"/>
  <c r="R1871" i="44"/>
  <c r="R2063" i="44"/>
  <c r="R2039" i="44"/>
  <c r="R2111" i="44"/>
  <c r="R983" i="44"/>
  <c r="R1991" i="44"/>
  <c r="R2015" i="44"/>
  <c r="R13" i="44"/>
  <c r="R37" i="44"/>
  <c r="R61" i="44"/>
  <c r="R85" i="44"/>
  <c r="R109" i="44"/>
  <c r="R133" i="44"/>
  <c r="R157" i="44"/>
  <c r="R181" i="44"/>
  <c r="R205" i="44"/>
  <c r="R229" i="44"/>
  <c r="R253" i="44"/>
  <c r="R277" i="44"/>
  <c r="R301" i="44"/>
  <c r="R325" i="44"/>
  <c r="R349" i="44"/>
  <c r="R373" i="44"/>
  <c r="R397" i="44"/>
  <c r="R421" i="44"/>
  <c r="R445" i="44"/>
  <c r="R469" i="44"/>
  <c r="R493" i="44"/>
  <c r="R517" i="44"/>
  <c r="R541" i="44"/>
  <c r="R565" i="44"/>
  <c r="R589" i="44"/>
  <c r="R613" i="44"/>
  <c r="R637" i="44"/>
  <c r="R661" i="44"/>
  <c r="R685" i="44"/>
  <c r="R733" i="44"/>
  <c r="R781" i="44"/>
  <c r="R829" i="44"/>
  <c r="R877" i="44"/>
  <c r="R925" i="44"/>
  <c r="R973" i="44"/>
  <c r="R1117" i="44"/>
  <c r="R709" i="44"/>
  <c r="R757" i="44"/>
  <c r="R805" i="44"/>
  <c r="R853" i="44"/>
  <c r="R901" i="44"/>
  <c r="R949" i="44"/>
  <c r="R1069" i="44"/>
  <c r="R1141" i="44"/>
  <c r="R1381" i="44"/>
  <c r="R1429" i="44"/>
  <c r="R1357" i="44"/>
  <c r="R1477" i="44"/>
  <c r="R1501" i="44"/>
  <c r="R1525" i="44"/>
  <c r="R1093" i="44"/>
  <c r="R1189" i="44"/>
  <c r="R1285" i="44"/>
  <c r="R1453" i="44"/>
  <c r="R1573" i="44"/>
  <c r="R1765" i="44"/>
  <c r="R1789" i="44"/>
  <c r="R1021" i="44"/>
  <c r="R1549" i="44"/>
  <c r="R1741" i="44"/>
  <c r="R1837" i="44"/>
  <c r="R1165" i="44"/>
  <c r="R1261" i="44"/>
  <c r="R1717" i="44"/>
  <c r="R1693" i="44"/>
  <c r="R1981" i="44"/>
  <c r="R2149" i="44"/>
  <c r="R2173" i="44"/>
  <c r="R2197" i="44"/>
  <c r="R2221" i="44"/>
  <c r="R2245" i="44"/>
  <c r="R2269" i="44"/>
  <c r="R2293" i="44"/>
  <c r="R2317" i="44"/>
  <c r="R2341" i="44"/>
  <c r="R2365" i="44"/>
  <c r="R2389" i="44"/>
  <c r="R2413" i="44"/>
  <c r="R1957" i="44"/>
  <c r="R997" i="44"/>
  <c r="R1309" i="44"/>
  <c r="R1933" i="44"/>
  <c r="R2125" i="44"/>
  <c r="R1333" i="44"/>
  <c r="R1813" i="44"/>
  <c r="R1909" i="44"/>
  <c r="R1045" i="44"/>
  <c r="R1597" i="44"/>
  <c r="R1885" i="44"/>
  <c r="R2077" i="44"/>
  <c r="R1621" i="44"/>
  <c r="R2053" i="44"/>
  <c r="R2101" i="44"/>
  <c r="R1213" i="44"/>
  <c r="R1645" i="44"/>
  <c r="R1405" i="44"/>
  <c r="R1237" i="44"/>
  <c r="R1669" i="44"/>
  <c r="R2005" i="44"/>
  <c r="R1861" i="44"/>
  <c r="R2029" i="44"/>
  <c r="R22" i="44"/>
  <c r="R46" i="44"/>
  <c r="R70" i="44"/>
  <c r="R94" i="44"/>
  <c r="R118" i="44"/>
  <c r="R142" i="44"/>
  <c r="R166" i="44"/>
  <c r="R190" i="44"/>
  <c r="R214" i="44"/>
  <c r="R238" i="44"/>
  <c r="R262" i="44"/>
  <c r="R286" i="44"/>
  <c r="R310" i="44"/>
  <c r="R334" i="44"/>
  <c r="R358" i="44"/>
  <c r="R382" i="44"/>
  <c r="R406" i="44"/>
  <c r="R430" i="44"/>
  <c r="R454" i="44"/>
  <c r="R478" i="44"/>
  <c r="R502" i="44"/>
  <c r="R526" i="44"/>
  <c r="R550" i="44"/>
  <c r="R574" i="44"/>
  <c r="R598" i="44"/>
  <c r="R622" i="44"/>
  <c r="R694" i="44"/>
  <c r="R718" i="44"/>
  <c r="R742" i="44"/>
  <c r="R766" i="44"/>
  <c r="R790" i="44"/>
  <c r="R814" i="44"/>
  <c r="R838" i="44"/>
  <c r="R862" i="44"/>
  <c r="R886" i="44"/>
  <c r="R910" i="44"/>
  <c r="R934" i="44"/>
  <c r="R958" i="44"/>
  <c r="R1174" i="44"/>
  <c r="R1198" i="44"/>
  <c r="R1222" i="44"/>
  <c r="R1246" i="44"/>
  <c r="R1270" i="44"/>
  <c r="R1294" i="44"/>
  <c r="R1318" i="44"/>
  <c r="R1102" i="44"/>
  <c r="R1126" i="44"/>
  <c r="R646" i="44"/>
  <c r="R670" i="44"/>
  <c r="R1078" i="44"/>
  <c r="R1030" i="44"/>
  <c r="R1054" i="44"/>
  <c r="R1150" i="44"/>
  <c r="R1342" i="44"/>
  <c r="R1438" i="44"/>
  <c r="R1006" i="44"/>
  <c r="R982" i="44"/>
  <c r="R1414" i="44"/>
  <c r="R1486" i="44"/>
  <c r="R1558" i="44"/>
  <c r="R1534" i="44"/>
  <c r="R1726" i="44"/>
  <c r="R1702" i="44"/>
  <c r="R1846" i="44"/>
  <c r="R1678" i="44"/>
  <c r="R1630" i="44"/>
  <c r="R1750" i="44"/>
  <c r="R1822" i="44"/>
  <c r="R1942" i="44"/>
  <c r="R1654" i="44"/>
  <c r="R1774" i="44"/>
  <c r="R1918" i="44"/>
  <c r="R2158" i="44"/>
  <c r="R2182" i="44"/>
  <c r="R2206" i="44"/>
  <c r="R2230" i="44"/>
  <c r="R2254" i="44"/>
  <c r="R2278" i="44"/>
  <c r="R2302" i="44"/>
  <c r="R2326" i="44"/>
  <c r="R2350" i="44"/>
  <c r="R2374" i="44"/>
  <c r="R2398" i="44"/>
  <c r="R2422" i="44"/>
  <c r="R1366" i="44"/>
  <c r="R1894" i="44"/>
  <c r="R2086" i="44"/>
  <c r="R2134" i="44"/>
  <c r="R1870" i="44"/>
  <c r="R2062" i="44"/>
  <c r="R1462" i="44"/>
  <c r="R1798" i="44"/>
  <c r="R2038" i="44"/>
  <c r="R1390" i="44"/>
  <c r="R2014" i="44"/>
  <c r="R2110" i="44"/>
  <c r="R1582" i="44"/>
  <c r="R1990" i="44"/>
  <c r="R1510" i="44"/>
  <c r="R1966" i="44"/>
  <c r="R1606" i="44"/>
  <c r="R15" i="44"/>
  <c r="R39" i="44"/>
  <c r="R63" i="44"/>
  <c r="R87" i="44"/>
  <c r="R111" i="44"/>
  <c r="R135" i="44"/>
  <c r="R159" i="44"/>
  <c r="R183" i="44"/>
  <c r="R207" i="44"/>
  <c r="R231" i="44"/>
  <c r="R255" i="44"/>
  <c r="R279" i="44"/>
  <c r="R303" i="44"/>
  <c r="R327" i="44"/>
  <c r="R351" i="44"/>
  <c r="R375" i="44"/>
  <c r="R399" i="44"/>
  <c r="R423" i="44"/>
  <c r="R447" i="44"/>
  <c r="R471" i="44"/>
  <c r="R495" i="44"/>
  <c r="R519" i="44"/>
  <c r="R543" i="44"/>
  <c r="R567" i="44"/>
  <c r="R591" i="44"/>
  <c r="R615" i="44"/>
  <c r="R639" i="44"/>
  <c r="R663" i="44"/>
  <c r="R1023" i="44"/>
  <c r="R687" i="44"/>
  <c r="R735" i="44"/>
  <c r="R783" i="44"/>
  <c r="R831" i="44"/>
  <c r="R879" i="44"/>
  <c r="R927" i="44"/>
  <c r="R999" i="44"/>
  <c r="R1167" i="44"/>
  <c r="R1191" i="44"/>
  <c r="R1215" i="44"/>
  <c r="R1239" i="44"/>
  <c r="R1263" i="44"/>
  <c r="R1287" i="44"/>
  <c r="R1311" i="44"/>
  <c r="R1335" i="44"/>
  <c r="R1359" i="44"/>
  <c r="R1383" i="44"/>
  <c r="R1407" i="44"/>
  <c r="R1431" i="44"/>
  <c r="R1455" i="44"/>
  <c r="R975" i="44"/>
  <c r="R1119" i="44"/>
  <c r="R759" i="44"/>
  <c r="R855" i="44"/>
  <c r="R951" i="44"/>
  <c r="R1479" i="44"/>
  <c r="R1503" i="44"/>
  <c r="R1527" i="44"/>
  <c r="R1551" i="44"/>
  <c r="R1575" i="44"/>
  <c r="R1599" i="44"/>
  <c r="R1623" i="44"/>
  <c r="R1647" i="44"/>
  <c r="R1671" i="44"/>
  <c r="R1695" i="44"/>
  <c r="R1719" i="44"/>
  <c r="R1743" i="44"/>
  <c r="R1767" i="44"/>
  <c r="R711" i="44"/>
  <c r="R903" i="44"/>
  <c r="R1863" i="44"/>
  <c r="R1071" i="44"/>
  <c r="R1791" i="44"/>
  <c r="R1095" i="44"/>
  <c r="R2031" i="44"/>
  <c r="R1839" i="44"/>
  <c r="R2007" i="44"/>
  <c r="R1983" i="44"/>
  <c r="R2151" i="44"/>
  <c r="R2175" i="44"/>
  <c r="R2199" i="44"/>
  <c r="R2223" i="44"/>
  <c r="R2247" i="44"/>
  <c r="R2271" i="44"/>
  <c r="R2295" i="44"/>
  <c r="R2319" i="44"/>
  <c r="R2343" i="44"/>
  <c r="R2367" i="44"/>
  <c r="R2391" i="44"/>
  <c r="R2415" i="44"/>
  <c r="R1959" i="44"/>
  <c r="R1935" i="44"/>
  <c r="R2127" i="44"/>
  <c r="R807" i="44"/>
  <c r="R1143" i="44"/>
  <c r="R1815" i="44"/>
  <c r="R1911" i="44"/>
  <c r="R1047" i="44"/>
  <c r="R1887" i="44"/>
  <c r="R2055" i="44"/>
  <c r="R2103" i="44"/>
  <c r="R2079" i="44"/>
  <c r="R14" i="44"/>
  <c r="R38" i="44"/>
  <c r="R62" i="44"/>
  <c r="R86" i="44"/>
  <c r="R110" i="44"/>
  <c r="R134" i="44"/>
  <c r="R158" i="44"/>
  <c r="R182" i="44"/>
  <c r="R206" i="44"/>
  <c r="R230" i="44"/>
  <c r="R254" i="44"/>
  <c r="R278" i="44"/>
  <c r="R302" i="44"/>
  <c r="R326" i="44"/>
  <c r="R350" i="44"/>
  <c r="R374" i="44"/>
  <c r="R398" i="44"/>
  <c r="R422" i="44"/>
  <c r="R446" i="44"/>
  <c r="R470" i="44"/>
  <c r="R494" i="44"/>
  <c r="R518" i="44"/>
  <c r="R542" i="44"/>
  <c r="R566" i="44"/>
  <c r="R590" i="44"/>
  <c r="R614" i="44"/>
  <c r="R662" i="44"/>
  <c r="R638" i="44"/>
  <c r="R686" i="44"/>
  <c r="R710" i="44"/>
  <c r="R734" i="44"/>
  <c r="R758" i="44"/>
  <c r="R782" i="44"/>
  <c r="R806" i="44"/>
  <c r="R830" i="44"/>
  <c r="R854" i="44"/>
  <c r="R878" i="44"/>
  <c r="R902" i="44"/>
  <c r="R926" i="44"/>
  <c r="R950" i="44"/>
  <c r="R998" i="44"/>
  <c r="R1166" i="44"/>
  <c r="R1190" i="44"/>
  <c r="R1214" i="44"/>
  <c r="R1238" i="44"/>
  <c r="R1262" i="44"/>
  <c r="R1286" i="44"/>
  <c r="R1310" i="44"/>
  <c r="R1334" i="44"/>
  <c r="R974" i="44"/>
  <c r="R1094" i="44"/>
  <c r="R1382" i="44"/>
  <c r="R1430" i="44"/>
  <c r="R1358" i="44"/>
  <c r="R1118" i="44"/>
  <c r="R1406" i="44"/>
  <c r="R1502" i="44"/>
  <c r="R1070" i="44"/>
  <c r="R1598" i="44"/>
  <c r="R1454" i="44"/>
  <c r="R1574" i="44"/>
  <c r="R1766" i="44"/>
  <c r="R1790" i="44"/>
  <c r="R1022" i="44"/>
  <c r="R1550" i="44"/>
  <c r="R1742" i="44"/>
  <c r="R1838" i="44"/>
  <c r="R1670" i="44"/>
  <c r="R2006" i="44"/>
  <c r="R1694" i="44"/>
  <c r="R1982" i="44"/>
  <c r="R2150" i="44"/>
  <c r="R2174" i="44"/>
  <c r="R2198" i="44"/>
  <c r="R2222" i="44"/>
  <c r="R2246" i="44"/>
  <c r="R2270" i="44"/>
  <c r="R2294" i="44"/>
  <c r="R2318" i="44"/>
  <c r="R2342" i="44"/>
  <c r="R2366" i="44"/>
  <c r="R2390" i="44"/>
  <c r="R2414" i="44"/>
  <c r="R1718" i="44"/>
  <c r="R1958" i="44"/>
  <c r="R1526" i="44"/>
  <c r="R1934" i="44"/>
  <c r="R2126" i="44"/>
  <c r="R1142" i="44"/>
  <c r="R1814" i="44"/>
  <c r="R1910" i="44"/>
  <c r="R1046" i="44"/>
  <c r="R1886" i="44"/>
  <c r="R2078" i="44"/>
  <c r="R1622" i="44"/>
  <c r="R2030" i="44"/>
  <c r="R1646" i="44"/>
  <c r="R1478" i="44"/>
  <c r="R2054" i="44"/>
  <c r="R2102" i="44"/>
  <c r="R1862" i="44"/>
  <c r="R690" i="44"/>
  <c r="R714" i="44"/>
  <c r="R738" i="44"/>
  <c r="R762" i="44"/>
  <c r="R786" i="44"/>
  <c r="R810" i="44"/>
  <c r="R834" i="44"/>
  <c r="R858" i="44"/>
  <c r="R882" i="44"/>
  <c r="R906" i="44"/>
  <c r="R930" i="44"/>
  <c r="R954" i="44"/>
  <c r="R978" i="44"/>
  <c r="R1002" i="44"/>
  <c r="R1026" i="44"/>
  <c r="R1050" i="44"/>
  <c r="R1074" i="44"/>
  <c r="R1098" i="44"/>
  <c r="R1122" i="44"/>
  <c r="R1146" i="44"/>
  <c r="R42" i="44"/>
  <c r="R138" i="44"/>
  <c r="R234" i="44"/>
  <c r="R330" i="44"/>
  <c r="R426" i="44"/>
  <c r="R522" i="44"/>
  <c r="R618" i="44"/>
  <c r="R642" i="44"/>
  <c r="R666" i="44"/>
  <c r="R18" i="44"/>
  <c r="R210" i="44"/>
  <c r="R402" i="44"/>
  <c r="R594" i="44"/>
  <c r="R90" i="44"/>
  <c r="R282" i="44"/>
  <c r="R474" i="44"/>
  <c r="R114" i="44"/>
  <c r="R306" i="44"/>
  <c r="R498" i="44"/>
  <c r="R1170" i="44"/>
  <c r="R1194" i="44"/>
  <c r="R1218" i="44"/>
  <c r="R1242" i="44"/>
  <c r="R1266" i="44"/>
  <c r="R1290" i="44"/>
  <c r="R1314" i="44"/>
  <c r="R1338" i="44"/>
  <c r="R1362" i="44"/>
  <c r="R1386" i="44"/>
  <c r="R162" i="44"/>
  <c r="R546" i="44"/>
  <c r="R186" i="44"/>
  <c r="R570" i="44"/>
  <c r="R1458" i="44"/>
  <c r="R354" i="44"/>
  <c r="R1434" i="44"/>
  <c r="R66" i="44"/>
  <c r="R378" i="44"/>
  <c r="R1674" i="44"/>
  <c r="R1650" i="44"/>
  <c r="R1818" i="44"/>
  <c r="R1506" i="44"/>
  <c r="R1626" i="44"/>
  <c r="R1890" i="44"/>
  <c r="R1914" i="44"/>
  <c r="R1938" i="44"/>
  <c r="R1962" i="44"/>
  <c r="R1986" i="44"/>
  <c r="R2010" i="44"/>
  <c r="R2034" i="44"/>
  <c r="R2058" i="44"/>
  <c r="R2082" i="44"/>
  <c r="R1866" i="44"/>
  <c r="R2106" i="44"/>
  <c r="R258" i="44"/>
  <c r="R1410" i="44"/>
  <c r="R1482" i="44"/>
  <c r="R1794" i="44"/>
  <c r="R450" i="44"/>
  <c r="R1578" i="44"/>
  <c r="R1698" i="44"/>
  <c r="R1842" i="44"/>
  <c r="R1554" i="44"/>
  <c r="R1602" i="44"/>
  <c r="R1722" i="44"/>
  <c r="R2154" i="44"/>
  <c r="R2178" i="44"/>
  <c r="R2202" i="44"/>
  <c r="R2226" i="44"/>
  <c r="R2250" i="44"/>
  <c r="R2274" i="44"/>
  <c r="R2298" i="44"/>
  <c r="R2322" i="44"/>
  <c r="R2346" i="44"/>
  <c r="R2370" i="44"/>
  <c r="R2394" i="44"/>
  <c r="R1530" i="44"/>
  <c r="R1746" i="44"/>
  <c r="R2130" i="44"/>
  <c r="R2418" i="44"/>
  <c r="R1770" i="44"/>
  <c r="R16" i="44"/>
  <c r="R40" i="44"/>
  <c r="R64" i="44"/>
  <c r="R88" i="44"/>
  <c r="R112" i="44"/>
  <c r="R136" i="44"/>
  <c r="R160" i="44"/>
  <c r="R184" i="44"/>
  <c r="R208" i="44"/>
  <c r="R232" i="44"/>
  <c r="R256" i="44"/>
  <c r="R280" i="44"/>
  <c r="R304" i="44"/>
  <c r="R328" i="44"/>
  <c r="R352" i="44"/>
  <c r="R376" i="44"/>
  <c r="R400" i="44"/>
  <c r="R424" i="44"/>
  <c r="R448" i="44"/>
  <c r="R472" i="44"/>
  <c r="R496" i="44"/>
  <c r="R520" i="44"/>
  <c r="R544" i="44"/>
  <c r="R568" i="44"/>
  <c r="R592" i="44"/>
  <c r="R616" i="44"/>
  <c r="R640" i="44"/>
  <c r="R664" i="44"/>
  <c r="R1048" i="44"/>
  <c r="R1024" i="44"/>
  <c r="R688" i="44"/>
  <c r="R736" i="44"/>
  <c r="R784" i="44"/>
  <c r="R832" i="44"/>
  <c r="R880" i="44"/>
  <c r="R928" i="44"/>
  <c r="R1000" i="44"/>
  <c r="R1168" i="44"/>
  <c r="R1192" i="44"/>
  <c r="R1216" i="44"/>
  <c r="R1240" i="44"/>
  <c r="R1264" i="44"/>
  <c r="R1288" i="44"/>
  <c r="R1312" i="44"/>
  <c r="R1336" i="44"/>
  <c r="R1360" i="44"/>
  <c r="R1384" i="44"/>
  <c r="R976" i="44"/>
  <c r="R760" i="44"/>
  <c r="R856" i="44"/>
  <c r="R952" i="44"/>
  <c r="R1432" i="44"/>
  <c r="R1120" i="44"/>
  <c r="R1504" i="44"/>
  <c r="R1624" i="44"/>
  <c r="R1888" i="44"/>
  <c r="R1912" i="44"/>
  <c r="R1936" i="44"/>
  <c r="R1960" i="44"/>
  <c r="R1984" i="44"/>
  <c r="R2008" i="44"/>
  <c r="R2032" i="44"/>
  <c r="R2056" i="44"/>
  <c r="R2080" i="44"/>
  <c r="R712" i="44"/>
  <c r="R904" i="44"/>
  <c r="R1600" i="44"/>
  <c r="R1864" i="44"/>
  <c r="R1072" i="44"/>
  <c r="R1456" i="44"/>
  <c r="R1576" i="44"/>
  <c r="R1768" i="44"/>
  <c r="R808" i="44"/>
  <c r="R1408" i="44"/>
  <c r="R1480" i="44"/>
  <c r="R1648" i="44"/>
  <c r="R1792" i="44"/>
  <c r="R2104" i="44"/>
  <c r="R1096" i="44"/>
  <c r="R1672" i="44"/>
  <c r="R1696" i="44"/>
  <c r="R1840" i="44"/>
  <c r="R1552" i="44"/>
  <c r="R1720" i="44"/>
  <c r="R2152" i="44"/>
  <c r="R2176" i="44"/>
  <c r="R2200" i="44"/>
  <c r="R2224" i="44"/>
  <c r="R2248" i="44"/>
  <c r="R2272" i="44"/>
  <c r="R2296" i="44"/>
  <c r="R1528" i="44"/>
  <c r="R1744" i="44"/>
  <c r="R2128" i="44"/>
  <c r="R1144" i="44"/>
  <c r="R1816" i="44"/>
  <c r="R2416" i="44"/>
  <c r="R2344" i="44"/>
  <c r="R2368" i="44"/>
  <c r="R2320" i="44"/>
  <c r="R2392" i="44"/>
  <c r="F4" i="45"/>
  <c r="F205" i="45"/>
  <c r="F49" i="45"/>
  <c r="F7" i="45"/>
  <c r="F362" i="45"/>
  <c r="F357" i="45"/>
  <c r="F10" i="45"/>
  <c r="F6" i="45"/>
  <c r="F47" i="45"/>
  <c r="F485" i="45"/>
  <c r="F488" i="45"/>
  <c r="F411" i="45"/>
  <c r="F203" i="45"/>
  <c r="F484" i="45"/>
  <c r="F409" i="45"/>
  <c r="F359" i="45"/>
  <c r="F483" i="45"/>
  <c r="F361" i="45"/>
  <c r="F211" i="45"/>
  <c r="F413" i="45"/>
  <c r="F407" i="45"/>
  <c r="F363" i="45"/>
  <c r="F5" i="45"/>
  <c r="F210" i="45"/>
  <c r="F486" i="45"/>
  <c r="F360" i="45"/>
  <c r="F408" i="45"/>
  <c r="F11" i="45"/>
  <c r="F202" i="45"/>
  <c r="F213" i="45"/>
  <c r="F3" i="45"/>
  <c r="F412" i="45"/>
  <c r="F206" i="45"/>
  <c r="F48" i="45"/>
  <c r="F8" i="45"/>
  <c r="F212" i="45"/>
  <c r="F9" i="45"/>
  <c r="F13" i="45"/>
  <c r="F410" i="45"/>
  <c r="F204" i="45"/>
  <c r="F487" i="45"/>
  <c r="F482" i="45"/>
  <c r="F207" i="45"/>
  <c r="F209" i="45"/>
  <c r="F12" i="45"/>
  <c r="F358" i="45"/>
  <c r="F208" i="45"/>
  <c r="A31" i="49"/>
  <c r="A38" i="49"/>
  <c r="A47" i="49"/>
  <c r="A34" i="49"/>
  <c r="A42" i="49"/>
  <c r="A32" i="49"/>
  <c r="A35" i="49"/>
  <c r="A36" i="49"/>
  <c r="A49" i="49"/>
  <c r="A46" i="49"/>
  <c r="A43" i="49"/>
  <c r="A37" i="49"/>
  <c r="A33" i="49"/>
  <c r="A44" i="49"/>
  <c r="A40" i="49"/>
  <c r="A220" i="49"/>
  <c r="A221" i="49"/>
  <c r="A67" i="49"/>
  <c r="A59" i="49"/>
  <c r="A70" i="49"/>
  <c r="A72" i="49"/>
  <c r="A65" i="49"/>
  <c r="A28" i="49"/>
  <c r="A18" i="49"/>
  <c r="A26" i="49"/>
  <c r="A39" i="49"/>
  <c r="A3" i="49"/>
  <c r="A24" i="49"/>
  <c r="A21" i="49"/>
  <c r="A27" i="49"/>
  <c r="A45" i="49"/>
  <c r="D218" i="49"/>
  <c r="A22" i="49"/>
  <c r="A30" i="49"/>
  <c r="A41" i="49"/>
  <c r="A48" i="49"/>
  <c r="A58" i="49"/>
  <c r="A64" i="49"/>
  <c r="D219" i="49"/>
  <c r="A5" i="49"/>
  <c r="A9" i="49"/>
  <c r="A17" i="49"/>
  <c r="A52" i="49"/>
  <c r="A54" i="49"/>
  <c r="A68" i="49"/>
  <c r="A19" i="49"/>
  <c r="A218" i="49"/>
  <c r="A29" i="49"/>
  <c r="A219" i="49"/>
  <c r="A15" i="49"/>
  <c r="A13" i="49"/>
  <c r="A63" i="49"/>
  <c r="A14" i="49"/>
  <c r="A2" i="49"/>
  <c r="A23" i="49"/>
  <c r="A53" i="49"/>
  <c r="D221" i="49"/>
  <c r="A25" i="49"/>
  <c r="A11" i="49"/>
  <c r="A55" i="49"/>
  <c r="A56" i="49"/>
  <c r="A50" i="49"/>
  <c r="D220" i="49"/>
  <c r="A12" i="49"/>
  <c r="A10" i="49"/>
  <c r="A66" i="49"/>
  <c r="E221" i="49"/>
  <c r="A51" i="49"/>
  <c r="A6" i="49"/>
  <c r="A7" i="49"/>
  <c r="A4" i="49"/>
  <c r="A69" i="49"/>
  <c r="A73" i="49"/>
  <c r="A8" i="49"/>
  <c r="A16" i="49"/>
  <c r="A20" i="49"/>
  <c r="A62" i="49"/>
  <c r="A71" i="49"/>
  <c r="A61" i="49"/>
  <c r="A60" i="49"/>
  <c r="A57" i="49"/>
  <c r="E222" i="49"/>
  <c r="A222" i="49"/>
  <c r="D222" i="49"/>
  <c r="K223" i="44"/>
  <c r="J1110" i="44"/>
  <c r="J1134" i="44"/>
  <c r="J1158" i="44"/>
  <c r="J1182" i="44"/>
  <c r="J1206" i="44"/>
  <c r="J1230" i="44"/>
  <c r="J1254" i="44"/>
  <c r="J1278" i="44"/>
  <c r="J1302" i="44"/>
  <c r="J1326" i="44"/>
  <c r="J1350" i="44"/>
  <c r="J1374" i="44"/>
  <c r="J1398" i="44"/>
  <c r="J1422" i="44"/>
  <c r="J1446" i="44"/>
  <c r="J1470" i="44"/>
  <c r="J1494" i="44"/>
  <c r="J1518" i="44"/>
  <c r="J1542" i="44"/>
  <c r="J1566" i="44"/>
  <c r="J1590" i="44"/>
  <c r="J1614" i="44"/>
  <c r="J1710" i="44"/>
  <c r="J1734" i="44"/>
  <c r="J1686" i="44"/>
  <c r="J1638" i="44"/>
  <c r="J1782" i="44"/>
  <c r="J1806" i="44"/>
  <c r="J1830" i="44"/>
  <c r="J1854" i="44"/>
  <c r="J1878" i="44"/>
  <c r="J1902" i="44"/>
  <c r="J1926" i="44"/>
  <c r="J1950" i="44"/>
  <c r="J1974" i="44"/>
  <c r="J1998" i="44"/>
  <c r="J2022" i="44"/>
  <c r="J2046" i="44"/>
  <c r="J2070" i="44"/>
  <c r="J2094" i="44"/>
  <c r="J2118" i="44"/>
  <c r="J2142" i="44"/>
  <c r="J2166" i="44"/>
  <c r="J2190" i="44"/>
  <c r="J2214" i="44"/>
  <c r="J2238" i="44"/>
  <c r="J1758" i="44"/>
  <c r="J1662" i="44"/>
  <c r="J2334" i="44"/>
  <c r="J2358" i="44"/>
  <c r="J2382" i="44"/>
  <c r="J2406" i="44"/>
  <c r="J2262" i="44"/>
  <c r="J2310" i="44"/>
  <c r="J2286" i="44"/>
  <c r="J1113" i="44"/>
  <c r="J1137" i="44"/>
  <c r="J1161" i="44"/>
  <c r="J1185" i="44"/>
  <c r="J1209" i="44"/>
  <c r="J1233" i="44"/>
  <c r="J1257" i="44"/>
  <c r="J1281" i="44"/>
  <c r="J1305" i="44"/>
  <c r="J1329" i="44"/>
  <c r="J1353" i="44"/>
  <c r="J1377" i="44"/>
  <c r="J1401" i="44"/>
  <c r="J1425" i="44"/>
  <c r="J1449" i="44"/>
  <c r="J1473" i="44"/>
  <c r="J1497" i="44"/>
  <c r="J1521" i="44"/>
  <c r="J1545" i="44"/>
  <c r="J1569" i="44"/>
  <c r="J1593" i="44"/>
  <c r="J1617" i="44"/>
  <c r="J1641" i="44"/>
  <c r="J1665" i="44"/>
  <c r="J1689" i="44"/>
  <c r="J1713" i="44"/>
  <c r="J1737" i="44"/>
  <c r="J1761" i="44"/>
  <c r="J1785" i="44"/>
  <c r="J1809" i="44"/>
  <c r="J1833" i="44"/>
  <c r="J1857" i="44"/>
  <c r="J1881" i="44"/>
  <c r="J1905" i="44"/>
  <c r="J1929" i="44"/>
  <c r="J1953" i="44"/>
  <c r="J1977" i="44"/>
  <c r="J2001" i="44"/>
  <c r="J2025" i="44"/>
  <c r="J2049" i="44"/>
  <c r="J2073" i="44"/>
  <c r="J2097" i="44"/>
  <c r="J2121" i="44"/>
  <c r="J2145" i="44"/>
  <c r="J2169" i="44"/>
  <c r="J2193" i="44"/>
  <c r="J2217" i="44"/>
  <c r="J2289" i="44"/>
  <c r="J2337" i="44"/>
  <c r="J2361" i="44"/>
  <c r="J2385" i="44"/>
  <c r="J2409" i="44"/>
  <c r="J2265" i="44"/>
  <c r="J2313" i="44"/>
  <c r="J2241" i="44"/>
  <c r="J1111" i="44"/>
  <c r="J1303" i="44"/>
  <c r="J1495" i="44"/>
  <c r="J1759" i="44"/>
  <c r="J1183" i="44"/>
  <c r="J1375" i="44"/>
  <c r="J1567" i="44"/>
  <c r="J1615" i="44"/>
  <c r="J1711" i="44"/>
  <c r="J1735" i="44"/>
  <c r="J1255" i="44"/>
  <c r="J1447" i="44"/>
  <c r="J1135" i="44"/>
  <c r="J1327" i="44"/>
  <c r="J1519" i="44"/>
  <c r="J1687" i="44"/>
  <c r="J1159" i="44"/>
  <c r="J1351" i="44"/>
  <c r="J1543" i="44"/>
  <c r="J1231" i="44"/>
  <c r="J1423" i="44"/>
  <c r="J1639" i="44"/>
  <c r="J1783" i="44"/>
  <c r="J1807" i="44"/>
  <c r="J1831" i="44"/>
  <c r="J1855" i="44"/>
  <c r="J1879" i="44"/>
  <c r="J1903" i="44"/>
  <c r="J1927" i="44"/>
  <c r="J1951" i="44"/>
  <c r="J1975" i="44"/>
  <c r="J1999" i="44"/>
  <c r="J2023" i="44"/>
  <c r="J2047" i="44"/>
  <c r="J2071" i="44"/>
  <c r="J2095" i="44"/>
  <c r="J2119" i="44"/>
  <c r="J2143" i="44"/>
  <c r="J2167" i="44"/>
  <c r="J2191" i="44"/>
  <c r="J2215" i="44"/>
  <c r="J2239" i="44"/>
  <c r="J2263" i="44"/>
  <c r="J2287" i="44"/>
  <c r="J2311" i="44"/>
  <c r="J1399" i="44"/>
  <c r="J1207" i="44"/>
  <c r="J1471" i="44"/>
  <c r="J1663" i="44"/>
  <c r="J1591" i="44"/>
  <c r="J2383" i="44"/>
  <c r="J1279" i="44"/>
  <c r="J2359" i="44"/>
  <c r="J2407" i="44"/>
  <c r="J2335" i="44"/>
  <c r="J1112" i="44"/>
  <c r="J1136" i="44"/>
  <c r="J1160" i="44"/>
  <c r="J1184" i="44"/>
  <c r="J1208" i="44"/>
  <c r="J1232" i="44"/>
  <c r="J1256" i="44"/>
  <c r="J1280" i="44"/>
  <c r="J1304" i="44"/>
  <c r="J1328" i="44"/>
  <c r="J1352" i="44"/>
  <c r="J1376" i="44"/>
  <c r="J1400" i="44"/>
  <c r="J1424" i="44"/>
  <c r="J1448" i="44"/>
  <c r="J1472" i="44"/>
  <c r="J1496" i="44"/>
  <c r="J1520" i="44"/>
  <c r="J1544" i="44"/>
  <c r="J1568" i="44"/>
  <c r="J1592" i="44"/>
  <c r="J1616" i="44"/>
  <c r="J1640" i="44"/>
  <c r="J1664" i="44"/>
  <c r="J1688" i="44"/>
  <c r="J1712" i="44"/>
  <c r="J1784" i="44"/>
  <c r="J1808" i="44"/>
  <c r="J1832" i="44"/>
  <c r="J1856" i="44"/>
  <c r="J1880" i="44"/>
  <c r="J1904" i="44"/>
  <c r="J1928" i="44"/>
  <c r="J1952" i="44"/>
  <c r="J1976" i="44"/>
  <c r="J2000" i="44"/>
  <c r="J2024" i="44"/>
  <c r="J2048" i="44"/>
  <c r="J2072" i="44"/>
  <c r="J2096" i="44"/>
  <c r="J2120" i="44"/>
  <c r="J2144" i="44"/>
  <c r="J2168" i="44"/>
  <c r="J2192" i="44"/>
  <c r="J2216" i="44"/>
  <c r="J2240" i="44"/>
  <c r="J2264" i="44"/>
  <c r="J2288" i="44"/>
  <c r="J2312" i="44"/>
  <c r="J1760" i="44"/>
  <c r="J1736" i="44"/>
  <c r="J2384" i="44"/>
  <c r="J2360" i="44"/>
  <c r="J2408" i="44"/>
  <c r="J2336" i="44"/>
  <c r="J200" i="44"/>
  <c r="J392" i="44"/>
  <c r="J224" i="44"/>
  <c r="J416" i="44"/>
  <c r="J536" i="44"/>
  <c r="J680" i="44"/>
  <c r="J248" i="44"/>
  <c r="J104" i="44"/>
  <c r="J296" i="44"/>
  <c r="J488" i="44"/>
  <c r="J608" i="44"/>
  <c r="J728" i="44"/>
  <c r="J128" i="44"/>
  <c r="J320" i="44"/>
  <c r="J512" i="44"/>
  <c r="J584" i="44"/>
  <c r="J152" i="44"/>
  <c r="J440" i="44"/>
  <c r="J656" i="44"/>
  <c r="J704" i="44"/>
  <c r="J944" i="44"/>
  <c r="J272" i="44"/>
  <c r="J632" i="44"/>
  <c r="J800" i="44"/>
  <c r="J920" i="44"/>
  <c r="J1016" i="44"/>
  <c r="J560" i="44"/>
  <c r="J752" i="44"/>
  <c r="J896" i="44"/>
  <c r="J368" i="44"/>
  <c r="J872" i="44"/>
  <c r="J1040" i="44"/>
  <c r="J464" i="44"/>
  <c r="J824" i="44"/>
  <c r="J176" i="44"/>
  <c r="J848" i="44"/>
  <c r="J1088" i="44"/>
  <c r="J776" i="44"/>
  <c r="J992" i="44"/>
  <c r="J1064" i="44"/>
  <c r="J344" i="44"/>
  <c r="J968" i="44"/>
  <c r="J102" i="44"/>
  <c r="J126" i="44"/>
  <c r="J150" i="44"/>
  <c r="J174" i="44"/>
  <c r="J198" i="44"/>
  <c r="J222" i="44"/>
  <c r="J246" i="44"/>
  <c r="J270" i="44"/>
  <c r="J294" i="44"/>
  <c r="J318" i="44"/>
  <c r="J342" i="44"/>
  <c r="J366" i="44"/>
  <c r="J390" i="44"/>
  <c r="J414" i="44"/>
  <c r="J438" i="44"/>
  <c r="J462" i="44"/>
  <c r="J486" i="44"/>
  <c r="J510" i="44"/>
  <c r="J534" i="44"/>
  <c r="J558" i="44"/>
  <c r="J582" i="44"/>
  <c r="J606" i="44"/>
  <c r="J630" i="44"/>
  <c r="J654" i="44"/>
  <c r="J678" i="44"/>
  <c r="J702" i="44"/>
  <c r="J726" i="44"/>
  <c r="J750" i="44"/>
  <c r="J774" i="44"/>
  <c r="J798" i="44"/>
  <c r="J822" i="44"/>
  <c r="J894" i="44"/>
  <c r="J870" i="44"/>
  <c r="J1038" i="44"/>
  <c r="J990" i="44"/>
  <c r="J846" i="44"/>
  <c r="J1086" i="44"/>
  <c r="J966" i="44"/>
  <c r="J1062" i="44"/>
  <c r="J942" i="44"/>
  <c r="J918" i="44"/>
  <c r="J1014" i="44"/>
  <c r="J177" i="44"/>
  <c r="J369" i="44"/>
  <c r="J201" i="44"/>
  <c r="J393" i="44"/>
  <c r="J225" i="44"/>
  <c r="J273" i="44"/>
  <c r="J465" i="44"/>
  <c r="J633" i="44"/>
  <c r="J777" i="44"/>
  <c r="J801" i="44"/>
  <c r="J825" i="44"/>
  <c r="J849" i="44"/>
  <c r="J873" i="44"/>
  <c r="J897" i="44"/>
  <c r="J921" i="44"/>
  <c r="J945" i="44"/>
  <c r="J969" i="44"/>
  <c r="J105" i="44"/>
  <c r="J297" i="44"/>
  <c r="J489" i="44"/>
  <c r="J609" i="44"/>
  <c r="J729" i="44"/>
  <c r="J681" i="44"/>
  <c r="J993" i="44"/>
  <c r="J1065" i="44"/>
  <c r="J153" i="44"/>
  <c r="J441" i="44"/>
  <c r="J657" i="44"/>
  <c r="J705" i="44"/>
  <c r="J321" i="44"/>
  <c r="J585" i="44"/>
  <c r="J1017" i="44"/>
  <c r="J561" i="44"/>
  <c r="J753" i="44"/>
  <c r="J129" i="44"/>
  <c r="J417" i="44"/>
  <c r="J537" i="44"/>
  <c r="J1041" i="44"/>
  <c r="J513" i="44"/>
  <c r="J345" i="44"/>
  <c r="J1089" i="44"/>
  <c r="J249" i="44"/>
  <c r="J223" i="44"/>
  <c r="J415" i="44"/>
  <c r="J535" i="44"/>
  <c r="J679" i="44"/>
  <c r="J247" i="44"/>
  <c r="J439" i="44"/>
  <c r="J655" i="44"/>
  <c r="J703" i="44"/>
  <c r="J271" i="44"/>
  <c r="J127" i="44"/>
  <c r="J319" i="44"/>
  <c r="J511" i="44"/>
  <c r="J583" i="44"/>
  <c r="J151" i="44"/>
  <c r="J343" i="44"/>
  <c r="J559" i="44"/>
  <c r="J751" i="44"/>
  <c r="J631" i="44"/>
  <c r="J799" i="44"/>
  <c r="J919" i="44"/>
  <c r="J1015" i="44"/>
  <c r="J103" i="44"/>
  <c r="J487" i="44"/>
  <c r="J607" i="44"/>
  <c r="J727" i="44"/>
  <c r="J895" i="44"/>
  <c r="J367" i="44"/>
  <c r="J871" i="44"/>
  <c r="J1039" i="44"/>
  <c r="J175" i="44"/>
  <c r="J847" i="44"/>
  <c r="J1087" i="44"/>
  <c r="J295" i="44"/>
  <c r="J463" i="44"/>
  <c r="J775" i="44"/>
  <c r="J823" i="44"/>
  <c r="J943" i="44"/>
  <c r="J991" i="44"/>
  <c r="J967" i="44"/>
  <c r="J199" i="44"/>
  <c r="J391" i="44"/>
  <c r="J1063" i="44"/>
  <c r="J54" i="44"/>
  <c r="J78" i="44"/>
  <c r="J57" i="44"/>
  <c r="J81" i="44"/>
  <c r="J55" i="44"/>
  <c r="J79" i="44"/>
  <c r="J56" i="44"/>
  <c r="J80" i="44"/>
  <c r="J7" i="44"/>
  <c r="U7" i="44" s="1"/>
  <c r="J31" i="44"/>
  <c r="U31" i="44" s="1"/>
  <c r="G46" i="44"/>
  <c r="G49" i="44"/>
  <c r="H52" i="44" s="1"/>
  <c r="J32" i="44"/>
  <c r="U32" i="44" s="1"/>
  <c r="J8" i="44"/>
  <c r="U8" i="44" s="1"/>
  <c r="J30" i="44"/>
  <c r="U30" i="44" s="1"/>
  <c r="J6" i="44"/>
  <c r="U6" i="44" s="1"/>
  <c r="G41" i="44"/>
  <c r="I13" i="48"/>
  <c r="J33" i="44"/>
  <c r="U33" i="44" s="1"/>
  <c r="J9" i="44"/>
  <c r="U9" i="44" s="1"/>
  <c r="G35" i="44"/>
  <c r="I11" i="48"/>
  <c r="I10" i="48"/>
  <c r="G47" i="44"/>
  <c r="I12" i="48"/>
  <c r="G28" i="44"/>
  <c r="G33" i="44"/>
  <c r="G45" i="44"/>
  <c r="G32" i="44"/>
  <c r="G39" i="44"/>
  <c r="G36" i="44"/>
  <c r="G42" i="44"/>
  <c r="G37" i="44"/>
  <c r="G44" i="44"/>
  <c r="G29" i="44"/>
  <c r="G43" i="44"/>
  <c r="G31" i="44"/>
  <c r="G30" i="44"/>
  <c r="G38" i="44"/>
  <c r="G27" i="44"/>
  <c r="G34" i="44"/>
  <c r="G40" i="44"/>
  <c r="G48" i="44"/>
  <c r="E18" i="44"/>
  <c r="F18" i="44" s="1"/>
  <c r="E19" i="44"/>
  <c r="F19" i="44" s="1"/>
  <c r="E20" i="44"/>
  <c r="F20" i="44" s="1"/>
  <c r="E21" i="44"/>
  <c r="F21" i="44" s="1"/>
  <c r="E22" i="44"/>
  <c r="F22" i="44" s="1"/>
  <c r="E23" i="44"/>
  <c r="F23" i="44" s="1"/>
  <c r="E24" i="44"/>
  <c r="F24" i="44" s="1"/>
  <c r="E25" i="44"/>
  <c r="F25" i="44" s="1"/>
  <c r="G26" i="44" s="1"/>
  <c r="E3" i="44"/>
  <c r="F3" i="44" s="1"/>
  <c r="E4" i="44"/>
  <c r="F4" i="44" s="1"/>
  <c r="E5" i="44"/>
  <c r="F5" i="44" s="1"/>
  <c r="E6" i="44"/>
  <c r="F6" i="44" s="1"/>
  <c r="E7" i="44"/>
  <c r="F7" i="44" s="1"/>
  <c r="E8" i="44"/>
  <c r="F8" i="44" s="1"/>
  <c r="E9" i="44"/>
  <c r="F9" i="44" s="1"/>
  <c r="E10" i="44"/>
  <c r="F10" i="44" s="1"/>
  <c r="E11" i="44"/>
  <c r="F11" i="44" s="1"/>
  <c r="E12" i="44"/>
  <c r="F12" i="44" s="1"/>
  <c r="E13" i="44"/>
  <c r="F13" i="44" s="1"/>
  <c r="E14" i="44"/>
  <c r="F14" i="44" s="1"/>
  <c r="E15" i="44"/>
  <c r="F15" i="44" s="1"/>
  <c r="E16" i="44"/>
  <c r="F16" i="44" s="1"/>
  <c r="E17" i="44"/>
  <c r="F17" i="44" s="1"/>
  <c r="E2" i="44"/>
  <c r="F2" i="44" s="1"/>
  <c r="G2" i="44" s="1"/>
  <c r="AD2" i="44"/>
  <c r="I214" i="45"/>
  <c r="D214" i="45"/>
  <c r="M223" i="44"/>
  <c r="L223" i="44"/>
  <c r="E50" i="45"/>
  <c r="D364" i="45"/>
  <c r="E364" i="45"/>
  <c r="I14" i="45"/>
  <c r="D50" i="45"/>
  <c r="G50" i="45"/>
  <c r="E414" i="45"/>
  <c r="N223" i="44"/>
  <c r="I489" i="45"/>
  <c r="E14" i="45"/>
  <c r="E214" i="45"/>
  <c r="D489" i="45"/>
  <c r="E489" i="45"/>
  <c r="H364" i="45"/>
  <c r="G364" i="45"/>
  <c r="I364" i="45"/>
  <c r="I414" i="45"/>
  <c r="D414" i="45"/>
  <c r="F414" i="45" l="1"/>
  <c r="F214" i="45"/>
  <c r="I50" i="45"/>
  <c r="F364" i="45"/>
  <c r="F489" i="45"/>
  <c r="F14" i="45"/>
  <c r="F50" i="45"/>
  <c r="B491" i="45"/>
  <c r="B416" i="45"/>
  <c r="B16" i="45"/>
  <c r="B366" i="45"/>
  <c r="B52" i="45"/>
  <c r="B216" i="45"/>
  <c r="F32" i="57"/>
  <c r="C18" i="57"/>
  <c r="H18" i="57" s="1"/>
  <c r="H7" i="57"/>
  <c r="O223" i="44"/>
  <c r="E223" i="49"/>
  <c r="A223" i="49"/>
  <c r="D223" i="49"/>
  <c r="K224" i="44"/>
  <c r="J1116" i="44"/>
  <c r="J1140" i="44"/>
  <c r="J1164" i="44"/>
  <c r="J1188" i="44"/>
  <c r="J1212" i="44"/>
  <c r="J1236" i="44"/>
  <c r="J1260" i="44"/>
  <c r="J1284" i="44"/>
  <c r="J1308" i="44"/>
  <c r="J1332" i="44"/>
  <c r="J1356" i="44"/>
  <c r="J1380" i="44"/>
  <c r="J1404" i="44"/>
  <c r="J1428" i="44"/>
  <c r="J1452" i="44"/>
  <c r="J1476" i="44"/>
  <c r="J1500" i="44"/>
  <c r="J1524" i="44"/>
  <c r="J1548" i="44"/>
  <c r="J1572" i="44"/>
  <c r="J1596" i="44"/>
  <c r="J1620" i="44"/>
  <c r="J1644" i="44"/>
  <c r="J1668" i="44"/>
  <c r="J1692" i="44"/>
  <c r="J1716" i="44"/>
  <c r="J1740" i="44"/>
  <c r="J1764" i="44"/>
  <c r="J1788" i="44"/>
  <c r="J1884" i="44"/>
  <c r="J1980" i="44"/>
  <c r="J2076" i="44"/>
  <c r="J2292" i="44"/>
  <c r="J2268" i="44"/>
  <c r="J2340" i="44"/>
  <c r="J2364" i="44"/>
  <c r="J2388" i="44"/>
  <c r="J2412" i="44"/>
  <c r="J1860" i="44"/>
  <c r="J1956" i="44"/>
  <c r="J2052" i="44"/>
  <c r="J2148" i="44"/>
  <c r="J2172" i="44"/>
  <c r="J2196" i="44"/>
  <c r="J1812" i="44"/>
  <c r="J1908" i="44"/>
  <c r="J2004" i="44"/>
  <c r="J2100" i="44"/>
  <c r="J2316" i="44"/>
  <c r="J1932" i="44"/>
  <c r="J1836" i="44"/>
  <c r="J2028" i="44"/>
  <c r="J2244" i="44"/>
  <c r="J2220" i="44"/>
  <c r="J2124" i="44"/>
  <c r="J1114" i="44"/>
  <c r="J1138" i="44"/>
  <c r="J1162" i="44"/>
  <c r="J1186" i="44"/>
  <c r="J1210" i="44"/>
  <c r="J1234" i="44"/>
  <c r="J1258" i="44"/>
  <c r="J1282" i="44"/>
  <c r="J1306" i="44"/>
  <c r="J1330" i="44"/>
  <c r="J1354" i="44"/>
  <c r="J1378" i="44"/>
  <c r="J1402" i="44"/>
  <c r="J1426" i="44"/>
  <c r="J1450" i="44"/>
  <c r="J1474" i="44"/>
  <c r="J1498" i="44"/>
  <c r="J1522" i="44"/>
  <c r="J1546" i="44"/>
  <c r="J1570" i="44"/>
  <c r="J1594" i="44"/>
  <c r="J1618" i="44"/>
  <c r="J1642" i="44"/>
  <c r="J1666" i="44"/>
  <c r="J1690" i="44"/>
  <c r="J1714" i="44"/>
  <c r="J1738" i="44"/>
  <c r="J1762" i="44"/>
  <c r="J1786" i="44"/>
  <c r="J1810" i="44"/>
  <c r="J1834" i="44"/>
  <c r="J1858" i="44"/>
  <c r="J1882" i="44"/>
  <c r="J1906" i="44"/>
  <c r="J1930" i="44"/>
  <c r="J1954" i="44"/>
  <c r="J1978" i="44"/>
  <c r="J2002" i="44"/>
  <c r="J2026" i="44"/>
  <c r="J2050" i="44"/>
  <c r="J2074" i="44"/>
  <c r="J2098" i="44"/>
  <c r="J2122" i="44"/>
  <c r="J2146" i="44"/>
  <c r="J2170" i="44"/>
  <c r="J2194" i="44"/>
  <c r="J2218" i="44"/>
  <c r="J2242" i="44"/>
  <c r="J2266" i="44"/>
  <c r="J2314" i="44"/>
  <c r="J2290" i="44"/>
  <c r="J2338" i="44"/>
  <c r="J2362" i="44"/>
  <c r="J2386" i="44"/>
  <c r="J2410" i="44"/>
  <c r="J1117" i="44"/>
  <c r="J1141" i="44"/>
  <c r="J1165" i="44"/>
  <c r="J1189" i="44"/>
  <c r="J1213" i="44"/>
  <c r="J1237" i="44"/>
  <c r="J1261" i="44"/>
  <c r="J1285" i="44"/>
  <c r="J1309" i="44"/>
  <c r="J1333" i="44"/>
  <c r="J1357" i="44"/>
  <c r="J1381" i="44"/>
  <c r="J1405" i="44"/>
  <c r="J1429" i="44"/>
  <c r="J1453" i="44"/>
  <c r="J1477" i="44"/>
  <c r="J1501" i="44"/>
  <c r="J1525" i="44"/>
  <c r="J1549" i="44"/>
  <c r="J1573" i="44"/>
  <c r="J1597" i="44"/>
  <c r="J1621" i="44"/>
  <c r="J1645" i="44"/>
  <c r="J1669" i="44"/>
  <c r="J1693" i="44"/>
  <c r="J1717" i="44"/>
  <c r="J1765" i="44"/>
  <c r="J1741" i="44"/>
  <c r="J2317" i="44"/>
  <c r="J1789" i="44"/>
  <c r="J1885" i="44"/>
  <c r="J1981" i="44"/>
  <c r="J2077" i="44"/>
  <c r="J2293" i="44"/>
  <c r="J2269" i="44"/>
  <c r="J2341" i="44"/>
  <c r="J2365" i="44"/>
  <c r="J2389" i="44"/>
  <c r="J2413" i="44"/>
  <c r="J1861" i="44"/>
  <c r="J1957" i="44"/>
  <c r="J2053" i="44"/>
  <c r="J2149" i="44"/>
  <c r="J2173" i="44"/>
  <c r="J2245" i="44"/>
  <c r="J1813" i="44"/>
  <c r="J1909" i="44"/>
  <c r="J2005" i="44"/>
  <c r="J2101" i="44"/>
  <c r="J1933" i="44"/>
  <c r="J2197" i="44"/>
  <c r="J1837" i="44"/>
  <c r="J2029" i="44"/>
  <c r="J2221" i="44"/>
  <c r="J2125" i="44"/>
  <c r="J1115" i="44"/>
  <c r="J1139" i="44"/>
  <c r="J1163" i="44"/>
  <c r="J1187" i="44"/>
  <c r="J1211" i="44"/>
  <c r="J1235" i="44"/>
  <c r="J1259" i="44"/>
  <c r="J1283" i="44"/>
  <c r="J1307" i="44"/>
  <c r="J1331" i="44"/>
  <c r="J1355" i="44"/>
  <c r="J1379" i="44"/>
  <c r="J1403" i="44"/>
  <c r="J1427" i="44"/>
  <c r="J1451" i="44"/>
  <c r="J1475" i="44"/>
  <c r="J1499" i="44"/>
  <c r="J1523" i="44"/>
  <c r="J1547" i="44"/>
  <c r="J1571" i="44"/>
  <c r="J1595" i="44"/>
  <c r="J1619" i="44"/>
  <c r="J1643" i="44"/>
  <c r="J1667" i="44"/>
  <c r="J1691" i="44"/>
  <c r="J1715" i="44"/>
  <c r="J1763" i="44"/>
  <c r="J1739" i="44"/>
  <c r="J1787" i="44"/>
  <c r="J1811" i="44"/>
  <c r="J1835" i="44"/>
  <c r="J1859" i="44"/>
  <c r="J1883" i="44"/>
  <c r="J1907" i="44"/>
  <c r="J1931" i="44"/>
  <c r="J1955" i="44"/>
  <c r="J1979" i="44"/>
  <c r="J2003" i="44"/>
  <c r="J2027" i="44"/>
  <c r="J2051" i="44"/>
  <c r="J2075" i="44"/>
  <c r="J2099" i="44"/>
  <c r="J2123" i="44"/>
  <c r="J2147" i="44"/>
  <c r="J2171" i="44"/>
  <c r="J2195" i="44"/>
  <c r="J2219" i="44"/>
  <c r="J2243" i="44"/>
  <c r="J2267" i="44"/>
  <c r="J2291" i="44"/>
  <c r="J2315" i="44"/>
  <c r="J2339" i="44"/>
  <c r="J2363" i="44"/>
  <c r="J2387" i="44"/>
  <c r="J2411" i="44"/>
  <c r="J109" i="44"/>
  <c r="J133" i="44"/>
  <c r="J157" i="44"/>
  <c r="J181" i="44"/>
  <c r="J205" i="44"/>
  <c r="J229" i="44"/>
  <c r="J253" i="44"/>
  <c r="J277" i="44"/>
  <c r="J301" i="44"/>
  <c r="J325" i="44"/>
  <c r="J349" i="44"/>
  <c r="J373" i="44"/>
  <c r="J397" i="44"/>
  <c r="J421" i="44"/>
  <c r="J445" i="44"/>
  <c r="J469" i="44"/>
  <c r="J493" i="44"/>
  <c r="J517" i="44"/>
  <c r="J541" i="44"/>
  <c r="J589" i="44"/>
  <c r="J733" i="44"/>
  <c r="J781" i="44"/>
  <c r="J805" i="44"/>
  <c r="J829" i="44"/>
  <c r="J853" i="44"/>
  <c r="J877" i="44"/>
  <c r="J901" i="44"/>
  <c r="J925" i="44"/>
  <c r="J949" i="44"/>
  <c r="J973" i="44"/>
  <c r="J997" i="44"/>
  <c r="J1021" i="44"/>
  <c r="J1045" i="44"/>
  <c r="J1069" i="44"/>
  <c r="J1093" i="44"/>
  <c r="J565" i="44"/>
  <c r="J685" i="44"/>
  <c r="J661" i="44"/>
  <c r="J637" i="44"/>
  <c r="J709" i="44"/>
  <c r="J613" i="44"/>
  <c r="J757" i="44"/>
  <c r="J108" i="44"/>
  <c r="J132" i="44"/>
  <c r="J156" i="44"/>
  <c r="J180" i="44"/>
  <c r="J204" i="44"/>
  <c r="J228" i="44"/>
  <c r="J252" i="44"/>
  <c r="J276" i="44"/>
  <c r="J300" i="44"/>
  <c r="J324" i="44"/>
  <c r="J348" i="44"/>
  <c r="J372" i="44"/>
  <c r="J396" i="44"/>
  <c r="J420" i="44"/>
  <c r="J444" i="44"/>
  <c r="J468" i="44"/>
  <c r="J492" i="44"/>
  <c r="J564" i="44"/>
  <c r="J756" i="44"/>
  <c r="J660" i="44"/>
  <c r="J636" i="44"/>
  <c r="J708" i="44"/>
  <c r="J1092" i="44"/>
  <c r="J876" i="44"/>
  <c r="J684" i="44"/>
  <c r="J972" i="44"/>
  <c r="J612" i="44"/>
  <c r="J948" i="44"/>
  <c r="J996" i="44"/>
  <c r="J588" i="44"/>
  <c r="J732" i="44"/>
  <c r="J804" i="44"/>
  <c r="J924" i="44"/>
  <c r="J1068" i="44"/>
  <c r="J900" i="44"/>
  <c r="J1020" i="44"/>
  <c r="J540" i="44"/>
  <c r="J780" i="44"/>
  <c r="J828" i="44"/>
  <c r="J852" i="44"/>
  <c r="J1044" i="44"/>
  <c r="J516" i="44"/>
  <c r="J106" i="44"/>
  <c r="J130" i="44"/>
  <c r="J154" i="44"/>
  <c r="J178" i="44"/>
  <c r="J202" i="44"/>
  <c r="J226" i="44"/>
  <c r="J250" i="44"/>
  <c r="J274" i="44"/>
  <c r="J298" i="44"/>
  <c r="J322" i="44"/>
  <c r="J346" i="44"/>
  <c r="J370" i="44"/>
  <c r="J394" i="44"/>
  <c r="J418" i="44"/>
  <c r="J442" i="44"/>
  <c r="J466" i="44"/>
  <c r="J490" i="44"/>
  <c r="J514" i="44"/>
  <c r="J538" i="44"/>
  <c r="J562" i="44"/>
  <c r="J586" i="44"/>
  <c r="J610" i="44"/>
  <c r="J634" i="44"/>
  <c r="J658" i="44"/>
  <c r="J682" i="44"/>
  <c r="J754" i="44"/>
  <c r="J706" i="44"/>
  <c r="J778" i="44"/>
  <c r="J802" i="44"/>
  <c r="J826" i="44"/>
  <c r="J850" i="44"/>
  <c r="J874" i="44"/>
  <c r="J898" i="44"/>
  <c r="J922" i="44"/>
  <c r="J946" i="44"/>
  <c r="J970" i="44"/>
  <c r="J994" i="44"/>
  <c r="J1018" i="44"/>
  <c r="J1042" i="44"/>
  <c r="J1066" i="44"/>
  <c r="J730" i="44"/>
  <c r="J1090" i="44"/>
  <c r="J107" i="44"/>
  <c r="J131" i="44"/>
  <c r="J155" i="44"/>
  <c r="J179" i="44"/>
  <c r="J203" i="44"/>
  <c r="J227" i="44"/>
  <c r="J251" i="44"/>
  <c r="J275" i="44"/>
  <c r="J299" i="44"/>
  <c r="J323" i="44"/>
  <c r="J347" i="44"/>
  <c r="J371" i="44"/>
  <c r="J395" i="44"/>
  <c r="J419" i="44"/>
  <c r="J443" i="44"/>
  <c r="J467" i="44"/>
  <c r="J491" i="44"/>
  <c r="J515" i="44"/>
  <c r="J539" i="44"/>
  <c r="J563" i="44"/>
  <c r="J587" i="44"/>
  <c r="J611" i="44"/>
  <c r="J635" i="44"/>
  <c r="J659" i="44"/>
  <c r="J683" i="44"/>
  <c r="J707" i="44"/>
  <c r="J731" i="44"/>
  <c r="J755" i="44"/>
  <c r="J971" i="44"/>
  <c r="J947" i="44"/>
  <c r="J995" i="44"/>
  <c r="J851" i="44"/>
  <c r="J1043" i="44"/>
  <c r="J803" i="44"/>
  <c r="J923" i="44"/>
  <c r="J1067" i="44"/>
  <c r="J899" i="44"/>
  <c r="J1019" i="44"/>
  <c r="J875" i="44"/>
  <c r="J1091" i="44"/>
  <c r="J779" i="44"/>
  <c r="J827" i="44"/>
  <c r="J60" i="44"/>
  <c r="J84" i="44"/>
  <c r="I16" i="48"/>
  <c r="J85" i="44"/>
  <c r="J59" i="44"/>
  <c r="J83" i="44"/>
  <c r="J58" i="44"/>
  <c r="J82" i="44"/>
  <c r="H51" i="44"/>
  <c r="G12" i="44"/>
  <c r="G4" i="44"/>
  <c r="H50" i="44"/>
  <c r="I15" i="48"/>
  <c r="J61" i="44"/>
  <c r="I17" i="48"/>
  <c r="I14" i="48"/>
  <c r="J34" i="44"/>
  <c r="J10" i="44"/>
  <c r="J11" i="44"/>
  <c r="J35" i="44"/>
  <c r="J12" i="44"/>
  <c r="J36" i="44"/>
  <c r="H46" i="44"/>
  <c r="J13" i="44"/>
  <c r="J37" i="44"/>
  <c r="H48" i="44"/>
  <c r="H47" i="44"/>
  <c r="H26" i="44"/>
  <c r="I26" i="44"/>
  <c r="H27" i="44"/>
  <c r="H28" i="44"/>
  <c r="H30" i="44"/>
  <c r="H31" i="44"/>
  <c r="H32" i="44"/>
  <c r="H33" i="44"/>
  <c r="H34" i="44"/>
  <c r="H36" i="44"/>
  <c r="H37" i="44"/>
  <c r="H35" i="44"/>
  <c r="I27" i="44"/>
  <c r="H49" i="44"/>
  <c r="I29" i="44"/>
  <c r="H42" i="44"/>
  <c r="H44" i="44"/>
  <c r="H43" i="44"/>
  <c r="H45" i="44"/>
  <c r="H38" i="44"/>
  <c r="H39" i="44"/>
  <c r="H41" i="44"/>
  <c r="H40" i="44"/>
  <c r="H29" i="44"/>
  <c r="I28" i="44"/>
  <c r="G7" i="44"/>
  <c r="G16" i="44"/>
  <c r="G8" i="44"/>
  <c r="G19" i="44"/>
  <c r="G23" i="44"/>
  <c r="G21" i="44"/>
  <c r="G25" i="44"/>
  <c r="G17" i="44"/>
  <c r="G9" i="44"/>
  <c r="G20" i="44"/>
  <c r="G15" i="44"/>
  <c r="G24" i="44"/>
  <c r="G14" i="44"/>
  <c r="G6" i="44"/>
  <c r="G13" i="44"/>
  <c r="G5" i="44"/>
  <c r="G18" i="44"/>
  <c r="G22" i="44"/>
  <c r="G10" i="44"/>
  <c r="G11" i="44"/>
  <c r="G3" i="44"/>
  <c r="C3" i="18"/>
  <c r="C2" i="3" s="1"/>
  <c r="C18" i="3"/>
  <c r="D490" i="45"/>
  <c r="D51" i="45"/>
  <c r="D365" i="45"/>
  <c r="H365" i="45"/>
  <c r="E15" i="45"/>
  <c r="I415" i="45"/>
  <c r="I365" i="45"/>
  <c r="G51" i="45"/>
  <c r="E365" i="45"/>
  <c r="N224" i="44"/>
  <c r="I215" i="45"/>
  <c r="M224" i="44"/>
  <c r="D415" i="45"/>
  <c r="E51" i="45"/>
  <c r="D215" i="45"/>
  <c r="I490" i="45"/>
  <c r="L224" i="44"/>
  <c r="E215" i="45"/>
  <c r="G365" i="45"/>
  <c r="I15" i="45"/>
  <c r="E490" i="45"/>
  <c r="E415" i="45"/>
  <c r="F365" i="45" l="1"/>
  <c r="F415" i="45"/>
  <c r="F51" i="45"/>
  <c r="I51" i="45"/>
  <c r="F15" i="45"/>
  <c r="F215" i="45"/>
  <c r="G24" i="57"/>
  <c r="G25" i="57"/>
  <c r="G26" i="57"/>
  <c r="G27" i="57"/>
  <c r="G28" i="57"/>
  <c r="G29" i="57"/>
  <c r="G30" i="57"/>
  <c r="G31" i="57"/>
  <c r="G23" i="57"/>
  <c r="B217" i="45"/>
  <c r="B53" i="45"/>
  <c r="B367" i="45"/>
  <c r="B17" i="45"/>
  <c r="B417" i="45"/>
  <c r="F490" i="45"/>
  <c r="B492" i="45"/>
  <c r="O224" i="44"/>
  <c r="E224" i="49"/>
  <c r="A224" i="49"/>
  <c r="D224" i="49"/>
  <c r="K225" i="44"/>
  <c r="J1120" i="44"/>
  <c r="J1144" i="44"/>
  <c r="J1168" i="44"/>
  <c r="J1192" i="44"/>
  <c r="J1216" i="44"/>
  <c r="J1240" i="44"/>
  <c r="J1264" i="44"/>
  <c r="J1288" i="44"/>
  <c r="J1312" i="44"/>
  <c r="J1336" i="44"/>
  <c r="J1360" i="44"/>
  <c r="J1384" i="44"/>
  <c r="J1408" i="44"/>
  <c r="J1432" i="44"/>
  <c r="J1456" i="44"/>
  <c r="J1480" i="44"/>
  <c r="J1504" i="44"/>
  <c r="J1528" i="44"/>
  <c r="J1552" i="44"/>
  <c r="J1576" i="44"/>
  <c r="J1600" i="44"/>
  <c r="J1624" i="44"/>
  <c r="J1648" i="44"/>
  <c r="J1672" i="44"/>
  <c r="J1696" i="44"/>
  <c r="J1720" i="44"/>
  <c r="J1792" i="44"/>
  <c r="J1816" i="44"/>
  <c r="J1840" i="44"/>
  <c r="J1864" i="44"/>
  <c r="J1888" i="44"/>
  <c r="J1912" i="44"/>
  <c r="J1936" i="44"/>
  <c r="J1960" i="44"/>
  <c r="J1984" i="44"/>
  <c r="J2008" i="44"/>
  <c r="J2032" i="44"/>
  <c r="J2056" i="44"/>
  <c r="J2080" i="44"/>
  <c r="J2104" i="44"/>
  <c r="J2128" i="44"/>
  <c r="J2152" i="44"/>
  <c r="J2176" i="44"/>
  <c r="J2200" i="44"/>
  <c r="J2224" i="44"/>
  <c r="J2248" i="44"/>
  <c r="J2272" i="44"/>
  <c r="J2296" i="44"/>
  <c r="J2320" i="44"/>
  <c r="J1768" i="44"/>
  <c r="J1744" i="44"/>
  <c r="J2416" i="44"/>
  <c r="J2392" i="44"/>
  <c r="J2344" i="44"/>
  <c r="J2368" i="44"/>
  <c r="J1239" i="44"/>
  <c r="J1431" i="44"/>
  <c r="J1119" i="44"/>
  <c r="J1311" i="44"/>
  <c r="J1503" i="44"/>
  <c r="J1647" i="44"/>
  <c r="J1191" i="44"/>
  <c r="J1383" i="44"/>
  <c r="J1575" i="44"/>
  <c r="J1263" i="44"/>
  <c r="J1455" i="44"/>
  <c r="J1623" i="44"/>
  <c r="J1719" i="44"/>
  <c r="J1287" i="44"/>
  <c r="J1479" i="44"/>
  <c r="J1743" i="44"/>
  <c r="J1167" i="44"/>
  <c r="J1359" i="44"/>
  <c r="J1551" i="44"/>
  <c r="J1671" i="44"/>
  <c r="J1791" i="44"/>
  <c r="J1815" i="44"/>
  <c r="J1839" i="44"/>
  <c r="J1863" i="44"/>
  <c r="J1887" i="44"/>
  <c r="J1911" i="44"/>
  <c r="J1935" i="44"/>
  <c r="J1959" i="44"/>
  <c r="J1983" i="44"/>
  <c r="J2007" i="44"/>
  <c r="J2031" i="44"/>
  <c r="J2055" i="44"/>
  <c r="J2079" i="44"/>
  <c r="J2103" i="44"/>
  <c r="J2127" i="44"/>
  <c r="J2151" i="44"/>
  <c r="J2175" i="44"/>
  <c r="J2199" i="44"/>
  <c r="J2223" i="44"/>
  <c r="J2247" i="44"/>
  <c r="J2271" i="44"/>
  <c r="J2295" i="44"/>
  <c r="J2319" i="44"/>
  <c r="J1143" i="44"/>
  <c r="J1407" i="44"/>
  <c r="J1215" i="44"/>
  <c r="J1335" i="44"/>
  <c r="J1599" i="44"/>
  <c r="J2415" i="44"/>
  <c r="J1527" i="44"/>
  <c r="J2391" i="44"/>
  <c r="J2343" i="44"/>
  <c r="J1767" i="44"/>
  <c r="J1695" i="44"/>
  <c r="J2367" i="44"/>
  <c r="J1118" i="44"/>
  <c r="J1142" i="44"/>
  <c r="J1166" i="44"/>
  <c r="J1190" i="44"/>
  <c r="J1214" i="44"/>
  <c r="J1238" i="44"/>
  <c r="J1262" i="44"/>
  <c r="J1286" i="44"/>
  <c r="J1310" i="44"/>
  <c r="J1334" i="44"/>
  <c r="J1358" i="44"/>
  <c r="J1382" i="44"/>
  <c r="J1406" i="44"/>
  <c r="J1430" i="44"/>
  <c r="J1454" i="44"/>
  <c r="J1478" i="44"/>
  <c r="J1502" i="44"/>
  <c r="J1526" i="44"/>
  <c r="J1550" i="44"/>
  <c r="J1574" i="44"/>
  <c r="J1598" i="44"/>
  <c r="J1646" i="44"/>
  <c r="J1622" i="44"/>
  <c r="J1718" i="44"/>
  <c r="J1670" i="44"/>
  <c r="J1790" i="44"/>
  <c r="J1814" i="44"/>
  <c r="J1838" i="44"/>
  <c r="J1862" i="44"/>
  <c r="J1886" i="44"/>
  <c r="J1910" i="44"/>
  <c r="J1934" i="44"/>
  <c r="J1958" i="44"/>
  <c r="J1982" i="44"/>
  <c r="J2006" i="44"/>
  <c r="J2030" i="44"/>
  <c r="J2054" i="44"/>
  <c r="J2078" i="44"/>
  <c r="J2102" i="44"/>
  <c r="J2126" i="44"/>
  <c r="J2150" i="44"/>
  <c r="J2174" i="44"/>
  <c r="J2198" i="44"/>
  <c r="J2222" i="44"/>
  <c r="J2246" i="44"/>
  <c r="J1742" i="44"/>
  <c r="J2318" i="44"/>
  <c r="J2294" i="44"/>
  <c r="J2270" i="44"/>
  <c r="J2342" i="44"/>
  <c r="J2366" i="44"/>
  <c r="J2390" i="44"/>
  <c r="J2414" i="44"/>
  <c r="J1766" i="44"/>
  <c r="J1694" i="44"/>
  <c r="J1121" i="44"/>
  <c r="J1145" i="44"/>
  <c r="J1169" i="44"/>
  <c r="J1193" i="44"/>
  <c r="J1217" i="44"/>
  <c r="J1241" i="44"/>
  <c r="J1265" i="44"/>
  <c r="J1289" i="44"/>
  <c r="J1313" i="44"/>
  <c r="J1337" i="44"/>
  <c r="J1361" i="44"/>
  <c r="J1385" i="44"/>
  <c r="J1409" i="44"/>
  <c r="J1433" i="44"/>
  <c r="J1457" i="44"/>
  <c r="J1481" i="44"/>
  <c r="J1505" i="44"/>
  <c r="J1529" i="44"/>
  <c r="J1553" i="44"/>
  <c r="J1577" i="44"/>
  <c r="J1601" i="44"/>
  <c r="J1625" i="44"/>
  <c r="J1649" i="44"/>
  <c r="J1673" i="44"/>
  <c r="J1697" i="44"/>
  <c r="J1721" i="44"/>
  <c r="J1745" i="44"/>
  <c r="J1769" i="44"/>
  <c r="J1793" i="44"/>
  <c r="J1817" i="44"/>
  <c r="J1841" i="44"/>
  <c r="J1865" i="44"/>
  <c r="J1889" i="44"/>
  <c r="J1913" i="44"/>
  <c r="J1937" i="44"/>
  <c r="J1961" i="44"/>
  <c r="J1985" i="44"/>
  <c r="J2009" i="44"/>
  <c r="J2033" i="44"/>
  <c r="J2057" i="44"/>
  <c r="J2081" i="44"/>
  <c r="J2105" i="44"/>
  <c r="J2129" i="44"/>
  <c r="J2153" i="44"/>
  <c r="J2321" i="44"/>
  <c r="J2297" i="44"/>
  <c r="J2225" i="44"/>
  <c r="J2345" i="44"/>
  <c r="J2369" i="44"/>
  <c r="J2393" i="44"/>
  <c r="J2417" i="44"/>
  <c r="J2249" i="44"/>
  <c r="J2177" i="44"/>
  <c r="J2273" i="44"/>
  <c r="J2201" i="44"/>
  <c r="J110" i="44"/>
  <c r="J134" i="44"/>
  <c r="J158" i="44"/>
  <c r="J182" i="44"/>
  <c r="J206" i="44"/>
  <c r="J230" i="44"/>
  <c r="J254" i="44"/>
  <c r="J278" i="44"/>
  <c r="J302" i="44"/>
  <c r="J326" i="44"/>
  <c r="J350" i="44"/>
  <c r="J374" i="44"/>
  <c r="J398" i="44"/>
  <c r="J422" i="44"/>
  <c r="J446" i="44"/>
  <c r="J470" i="44"/>
  <c r="J494" i="44"/>
  <c r="J518" i="44"/>
  <c r="J542" i="44"/>
  <c r="J566" i="44"/>
  <c r="J590" i="44"/>
  <c r="J614" i="44"/>
  <c r="J638" i="44"/>
  <c r="J662" i="44"/>
  <c r="J686" i="44"/>
  <c r="J710" i="44"/>
  <c r="J734" i="44"/>
  <c r="J758" i="44"/>
  <c r="J782" i="44"/>
  <c r="J806" i="44"/>
  <c r="J830" i="44"/>
  <c r="J1094" i="44"/>
  <c r="J974" i="44"/>
  <c r="J950" i="44"/>
  <c r="J998" i="44"/>
  <c r="J902" i="44"/>
  <c r="J1022" i="44"/>
  <c r="J926" i="44"/>
  <c r="J1070" i="44"/>
  <c r="J854" i="44"/>
  <c r="J1046" i="44"/>
  <c r="J878" i="44"/>
  <c r="J113" i="44"/>
  <c r="J305" i="44"/>
  <c r="J497" i="44"/>
  <c r="J665" i="44"/>
  <c r="J137" i="44"/>
  <c r="J329" i="44"/>
  <c r="J641" i="44"/>
  <c r="J713" i="44"/>
  <c r="J161" i="44"/>
  <c r="J209" i="44"/>
  <c r="J401" i="44"/>
  <c r="J569" i="44"/>
  <c r="J785" i="44"/>
  <c r="J809" i="44"/>
  <c r="J833" i="44"/>
  <c r="J857" i="44"/>
  <c r="J881" i="44"/>
  <c r="J905" i="44"/>
  <c r="J929" i="44"/>
  <c r="J953" i="44"/>
  <c r="J977" i="44"/>
  <c r="J233" i="44"/>
  <c r="J425" i="44"/>
  <c r="J761" i="44"/>
  <c r="J353" i="44"/>
  <c r="J521" i="44"/>
  <c r="J1025" i="44"/>
  <c r="J449" i="44"/>
  <c r="J1049" i="44"/>
  <c r="J281" i="44"/>
  <c r="J689" i="44"/>
  <c r="J377" i="44"/>
  <c r="J617" i="44"/>
  <c r="J1097" i="44"/>
  <c r="J185" i="44"/>
  <c r="J593" i="44"/>
  <c r="J737" i="44"/>
  <c r="J473" i="44"/>
  <c r="J1001" i="44"/>
  <c r="J1073" i="44"/>
  <c r="J545" i="44"/>
  <c r="J257" i="44"/>
  <c r="J40" i="44"/>
  <c r="J136" i="44"/>
  <c r="J328" i="44"/>
  <c r="J640" i="44"/>
  <c r="J712" i="44"/>
  <c r="J160" i="44"/>
  <c r="J352" i="44"/>
  <c r="J520" i="44"/>
  <c r="J616" i="44"/>
  <c r="J184" i="44"/>
  <c r="J232" i="44"/>
  <c r="J424" i="44"/>
  <c r="J760" i="44"/>
  <c r="J256" i="44"/>
  <c r="J448" i="44"/>
  <c r="J544" i="44"/>
  <c r="J208" i="44"/>
  <c r="J880" i="44"/>
  <c r="J400" i="44"/>
  <c r="J784" i="44"/>
  <c r="J856" i="44"/>
  <c r="J1048" i="44"/>
  <c r="J280" i="44"/>
  <c r="J688" i="44"/>
  <c r="J832" i="44"/>
  <c r="J112" i="44"/>
  <c r="J496" i="44"/>
  <c r="J664" i="44"/>
  <c r="J1096" i="44"/>
  <c r="J568" i="44"/>
  <c r="J1000" i="44"/>
  <c r="J376" i="44"/>
  <c r="J592" i="44"/>
  <c r="J736" i="44"/>
  <c r="J976" i="44"/>
  <c r="J808" i="44"/>
  <c r="J952" i="44"/>
  <c r="J304" i="44"/>
  <c r="J1072" i="44"/>
  <c r="J904" i="44"/>
  <c r="J1024" i="44"/>
  <c r="J928" i="44"/>
  <c r="J472" i="44"/>
  <c r="J159" i="44"/>
  <c r="J351" i="44"/>
  <c r="J519" i="44"/>
  <c r="J615" i="44"/>
  <c r="J183" i="44"/>
  <c r="J375" i="44"/>
  <c r="J591" i="44"/>
  <c r="J735" i="44"/>
  <c r="J207" i="44"/>
  <c r="J255" i="44"/>
  <c r="J447" i="44"/>
  <c r="J543" i="44"/>
  <c r="J279" i="44"/>
  <c r="J471" i="44"/>
  <c r="J687" i="44"/>
  <c r="J399" i="44"/>
  <c r="J783" i="44"/>
  <c r="J855" i="44"/>
  <c r="J1047" i="44"/>
  <c r="J1071" i="44"/>
  <c r="J831" i="44"/>
  <c r="J111" i="44"/>
  <c r="J495" i="44"/>
  <c r="J663" i="44"/>
  <c r="J1095" i="44"/>
  <c r="J231" i="44"/>
  <c r="J327" i="44"/>
  <c r="J639" i="44"/>
  <c r="J711" i="44"/>
  <c r="J975" i="44"/>
  <c r="J759" i="44"/>
  <c r="J567" i="44"/>
  <c r="J807" i="44"/>
  <c r="J951" i="44"/>
  <c r="J999" i="44"/>
  <c r="J423" i="44"/>
  <c r="J927" i="44"/>
  <c r="J303" i="44"/>
  <c r="J135" i="44"/>
  <c r="J903" i="44"/>
  <c r="J879" i="44"/>
  <c r="J1023" i="44"/>
  <c r="J16" i="44"/>
  <c r="I21" i="48"/>
  <c r="I22" i="48" s="1"/>
  <c r="J89" i="44"/>
  <c r="J62" i="44"/>
  <c r="J86" i="44"/>
  <c r="J64" i="44"/>
  <c r="J88" i="44"/>
  <c r="J63" i="44"/>
  <c r="J87" i="44"/>
  <c r="J15" i="44"/>
  <c r="J17" i="44"/>
  <c r="I19" i="48"/>
  <c r="J19" i="44" s="1"/>
  <c r="J41" i="44"/>
  <c r="I18" i="48"/>
  <c r="J42" i="44" s="1"/>
  <c r="J14" i="44"/>
  <c r="J38" i="44"/>
  <c r="U37" i="44"/>
  <c r="U12" i="44"/>
  <c r="U11" i="44"/>
  <c r="U10" i="44"/>
  <c r="U35" i="44"/>
  <c r="J39" i="44"/>
  <c r="U34" i="44"/>
  <c r="U13" i="44"/>
  <c r="I20" i="48"/>
  <c r="J65" i="44"/>
  <c r="U36" i="44"/>
  <c r="X29" i="44"/>
  <c r="V29" i="44"/>
  <c r="W29" i="44" s="1"/>
  <c r="X27" i="44"/>
  <c r="V27" i="44"/>
  <c r="W27" i="44" s="1"/>
  <c r="X26" i="44"/>
  <c r="V26" i="44"/>
  <c r="W26" i="44" s="1"/>
  <c r="V28" i="44"/>
  <c r="W28" i="44" s="1"/>
  <c r="X28" i="44"/>
  <c r="I31" i="44"/>
  <c r="I32" i="44"/>
  <c r="I33" i="44"/>
  <c r="I34" i="44" s="1"/>
  <c r="I30" i="44"/>
  <c r="H3" i="44"/>
  <c r="H5" i="44"/>
  <c r="H4" i="44"/>
  <c r="H10" i="44"/>
  <c r="H13" i="44"/>
  <c r="H12" i="44"/>
  <c r="H11" i="44"/>
  <c r="H25" i="44"/>
  <c r="H24" i="44"/>
  <c r="H23" i="44"/>
  <c r="H22" i="44"/>
  <c r="H18" i="44"/>
  <c r="H21" i="44"/>
  <c r="H20" i="44"/>
  <c r="H19" i="44"/>
  <c r="I5" i="44"/>
  <c r="H2" i="44"/>
  <c r="H9" i="44"/>
  <c r="H8" i="44"/>
  <c r="H6" i="44"/>
  <c r="H7" i="44"/>
  <c r="I3" i="44"/>
  <c r="H17" i="44"/>
  <c r="H16" i="44"/>
  <c r="H14" i="44"/>
  <c r="H15" i="44"/>
  <c r="I2" i="44"/>
  <c r="V2" i="44" s="1"/>
  <c r="I4" i="44"/>
  <c r="I216" i="45"/>
  <c r="I16" i="45"/>
  <c r="N225" i="44"/>
  <c r="D366" i="45"/>
  <c r="E16" i="45"/>
  <c r="I416" i="45"/>
  <c r="D416" i="45"/>
  <c r="E416" i="45"/>
  <c r="G366" i="45"/>
  <c r="D491" i="45"/>
  <c r="E216" i="45"/>
  <c r="H366" i="45"/>
  <c r="M225" i="44"/>
  <c r="E52" i="45"/>
  <c r="E491" i="45"/>
  <c r="I491" i="45"/>
  <c r="D216" i="45"/>
  <c r="E366" i="45"/>
  <c r="G52" i="45"/>
  <c r="L225" i="44"/>
  <c r="I366" i="45"/>
  <c r="D52" i="45"/>
  <c r="G32" i="57" l="1"/>
  <c r="I52" i="45"/>
  <c r="F52" i="45"/>
  <c r="F16" i="45"/>
  <c r="F416" i="45"/>
  <c r="F216" i="45"/>
  <c r="F491" i="45"/>
  <c r="B493" i="45"/>
  <c r="B418" i="45"/>
  <c r="B18" i="45"/>
  <c r="F366" i="45"/>
  <c r="B368" i="45"/>
  <c r="B54" i="45"/>
  <c r="B218" i="45"/>
  <c r="O225" i="44"/>
  <c r="U17" i="44"/>
  <c r="U15" i="44"/>
  <c r="U16" i="44"/>
  <c r="U41" i="44"/>
  <c r="U38" i="44"/>
  <c r="U40" i="44"/>
  <c r="U14" i="44"/>
  <c r="E225" i="49"/>
  <c r="A225" i="49"/>
  <c r="D225" i="49"/>
  <c r="J21" i="44"/>
  <c r="I25" i="48"/>
  <c r="J1153" i="44" s="1"/>
  <c r="J43" i="44"/>
  <c r="K226" i="44"/>
  <c r="J1126" i="44"/>
  <c r="J1150" i="44"/>
  <c r="J1174" i="44"/>
  <c r="J1198" i="44"/>
  <c r="J1222" i="44"/>
  <c r="J1246" i="44"/>
  <c r="J1270" i="44"/>
  <c r="J1294" i="44"/>
  <c r="J1318" i="44"/>
  <c r="J1342" i="44"/>
  <c r="J1366" i="44"/>
  <c r="J1390" i="44"/>
  <c r="J1414" i="44"/>
  <c r="J1438" i="44"/>
  <c r="J1462" i="44"/>
  <c r="J1486" i="44"/>
  <c r="J1510" i="44"/>
  <c r="J1534" i="44"/>
  <c r="J1558" i="44"/>
  <c r="J1582" i="44"/>
  <c r="J1678" i="44"/>
  <c r="J1774" i="44"/>
  <c r="J1654" i="44"/>
  <c r="J1750" i="44"/>
  <c r="J1606" i="44"/>
  <c r="J1702" i="44"/>
  <c r="J1798" i="44"/>
  <c r="J1822" i="44"/>
  <c r="J1846" i="44"/>
  <c r="J1870" i="44"/>
  <c r="J1894" i="44"/>
  <c r="J1918" i="44"/>
  <c r="J1942" i="44"/>
  <c r="J1966" i="44"/>
  <c r="J1990" i="44"/>
  <c r="J2014" i="44"/>
  <c r="J2038" i="44"/>
  <c r="J2062" i="44"/>
  <c r="J2086" i="44"/>
  <c r="J2110" i="44"/>
  <c r="J2134" i="44"/>
  <c r="J2158" i="44"/>
  <c r="J2182" i="44"/>
  <c r="J2206" i="44"/>
  <c r="J2230" i="44"/>
  <c r="J1630" i="44"/>
  <c r="J2278" i="44"/>
  <c r="J2254" i="44"/>
  <c r="J2350" i="44"/>
  <c r="J2374" i="44"/>
  <c r="J2398" i="44"/>
  <c r="J2422" i="44"/>
  <c r="J1726" i="44"/>
  <c r="J2326" i="44"/>
  <c r="J2302" i="44"/>
  <c r="J1124" i="44"/>
  <c r="J1148" i="44"/>
  <c r="J1172" i="44"/>
  <c r="J1196" i="44"/>
  <c r="J1220" i="44"/>
  <c r="J1244" i="44"/>
  <c r="J1268" i="44"/>
  <c r="J1292" i="44"/>
  <c r="J1316" i="44"/>
  <c r="J1340" i="44"/>
  <c r="J1364" i="44"/>
  <c r="J1388" i="44"/>
  <c r="J1412" i="44"/>
  <c r="J1436" i="44"/>
  <c r="J1460" i="44"/>
  <c r="J1484" i="44"/>
  <c r="J1508" i="44"/>
  <c r="J1532" i="44"/>
  <c r="J1556" i="44"/>
  <c r="J1580" i="44"/>
  <c r="J1604" i="44"/>
  <c r="J1628" i="44"/>
  <c r="J1652" i="44"/>
  <c r="J1676" i="44"/>
  <c r="J1700" i="44"/>
  <c r="J1724" i="44"/>
  <c r="J1748" i="44"/>
  <c r="J1772" i="44"/>
  <c r="J1820" i="44"/>
  <c r="J1916" i="44"/>
  <c r="J2012" i="44"/>
  <c r="J2108" i="44"/>
  <c r="J2252" i="44"/>
  <c r="J2348" i="44"/>
  <c r="J2372" i="44"/>
  <c r="J2396" i="44"/>
  <c r="J2420" i="44"/>
  <c r="J1796" i="44"/>
  <c r="J1892" i="44"/>
  <c r="J1988" i="44"/>
  <c r="J2084" i="44"/>
  <c r="J1844" i="44"/>
  <c r="J1940" i="44"/>
  <c r="J2036" i="44"/>
  <c r="J2132" i="44"/>
  <c r="J2204" i="44"/>
  <c r="J2276" i="44"/>
  <c r="J2228" i="44"/>
  <c r="J2060" i="44"/>
  <c r="J2180" i="44"/>
  <c r="J1964" i="44"/>
  <c r="J2324" i="44"/>
  <c r="J2156" i="44"/>
  <c r="J2300" i="44"/>
  <c r="J1868" i="44"/>
  <c r="J1125" i="44"/>
  <c r="J1149" i="44"/>
  <c r="J1173" i="44"/>
  <c r="J1197" i="44"/>
  <c r="J1221" i="44"/>
  <c r="J1245" i="44"/>
  <c r="J1269" i="44"/>
  <c r="J1293" i="44"/>
  <c r="J1317" i="44"/>
  <c r="J1341" i="44"/>
  <c r="J1365" i="44"/>
  <c r="J1389" i="44"/>
  <c r="J1413" i="44"/>
  <c r="J1437" i="44"/>
  <c r="J1461" i="44"/>
  <c r="J1485" i="44"/>
  <c r="J1509" i="44"/>
  <c r="J1533" i="44"/>
  <c r="J1557" i="44"/>
  <c r="J1581" i="44"/>
  <c r="J1605" i="44"/>
  <c r="J1629" i="44"/>
  <c r="J1653" i="44"/>
  <c r="J1677" i="44"/>
  <c r="J1701" i="44"/>
  <c r="J1725" i="44"/>
  <c r="J1773" i="44"/>
  <c r="J1749" i="44"/>
  <c r="J2229" i="44"/>
  <c r="J1821" i="44"/>
  <c r="J1917" i="44"/>
  <c r="J2013" i="44"/>
  <c r="J2109" i="44"/>
  <c r="J2253" i="44"/>
  <c r="J2349" i="44"/>
  <c r="J2373" i="44"/>
  <c r="J2397" i="44"/>
  <c r="J2421" i="44"/>
  <c r="J1797" i="44"/>
  <c r="J1893" i="44"/>
  <c r="J1989" i="44"/>
  <c r="J2085" i="44"/>
  <c r="J2181" i="44"/>
  <c r="J2301" i="44"/>
  <c r="J1845" i="44"/>
  <c r="J1941" i="44"/>
  <c r="J2037" i="44"/>
  <c r="J2133" i="44"/>
  <c r="J2205" i="44"/>
  <c r="J2277" i="44"/>
  <c r="J2061" i="44"/>
  <c r="J1965" i="44"/>
  <c r="J2325" i="44"/>
  <c r="J2157" i="44"/>
  <c r="J1869" i="44"/>
  <c r="I23" i="48"/>
  <c r="J311" i="44" s="1"/>
  <c r="J1122" i="44"/>
  <c r="J1146" i="44"/>
  <c r="J1170" i="44"/>
  <c r="J1194" i="44"/>
  <c r="J1218" i="44"/>
  <c r="J1242" i="44"/>
  <c r="J1266" i="44"/>
  <c r="J1290" i="44"/>
  <c r="J1314" i="44"/>
  <c r="J1338" i="44"/>
  <c r="J1362" i="44"/>
  <c r="J1386" i="44"/>
  <c r="J1410" i="44"/>
  <c r="J1434" i="44"/>
  <c r="J1458" i="44"/>
  <c r="J1482" i="44"/>
  <c r="J1506" i="44"/>
  <c r="J1530" i="44"/>
  <c r="J1554" i="44"/>
  <c r="J1578" i="44"/>
  <c r="J1602" i="44"/>
  <c r="J1626" i="44"/>
  <c r="J1650" i="44"/>
  <c r="J1674" i="44"/>
  <c r="J1698" i="44"/>
  <c r="J1722" i="44"/>
  <c r="J1746" i="44"/>
  <c r="J1770" i="44"/>
  <c r="J1794" i="44"/>
  <c r="J1818" i="44"/>
  <c r="J1842" i="44"/>
  <c r="J1866" i="44"/>
  <c r="J1890" i="44"/>
  <c r="J1914" i="44"/>
  <c r="J1938" i="44"/>
  <c r="J1962" i="44"/>
  <c r="J1986" i="44"/>
  <c r="J2010" i="44"/>
  <c r="J2034" i="44"/>
  <c r="J2058" i="44"/>
  <c r="J2082" i="44"/>
  <c r="J2106" i="44"/>
  <c r="J2130" i="44"/>
  <c r="J2154" i="44"/>
  <c r="J2178" i="44"/>
  <c r="J2202" i="44"/>
  <c r="J2226" i="44"/>
  <c r="J2250" i="44"/>
  <c r="J2322" i="44"/>
  <c r="J2346" i="44"/>
  <c r="J2370" i="44"/>
  <c r="J2394" i="44"/>
  <c r="J2418" i="44"/>
  <c r="J2274" i="44"/>
  <c r="J2298" i="44"/>
  <c r="I24" i="48"/>
  <c r="J552" i="44" s="1"/>
  <c r="J1123" i="44"/>
  <c r="J1147" i="44"/>
  <c r="J1171" i="44"/>
  <c r="J1195" i="44"/>
  <c r="J1219" i="44"/>
  <c r="J1243" i="44"/>
  <c r="J1267" i="44"/>
  <c r="J1291" i="44"/>
  <c r="J1315" i="44"/>
  <c r="J1339" i="44"/>
  <c r="J1363" i="44"/>
  <c r="J1387" i="44"/>
  <c r="J1411" i="44"/>
  <c r="J1435" i="44"/>
  <c r="J1459" i="44"/>
  <c r="J1483" i="44"/>
  <c r="J1507" i="44"/>
  <c r="J1531" i="44"/>
  <c r="J1555" i="44"/>
  <c r="J1579" i="44"/>
  <c r="J1603" i="44"/>
  <c r="J1627" i="44"/>
  <c r="J1651" i="44"/>
  <c r="J1675" i="44"/>
  <c r="J1699" i="44"/>
  <c r="J1723" i="44"/>
  <c r="J1747" i="44"/>
  <c r="J1795" i="44"/>
  <c r="J1819" i="44"/>
  <c r="J1843" i="44"/>
  <c r="J1867" i="44"/>
  <c r="J1891" i="44"/>
  <c r="J1915" i="44"/>
  <c r="J1939" i="44"/>
  <c r="J1963" i="44"/>
  <c r="J1987" i="44"/>
  <c r="J2011" i="44"/>
  <c r="J2035" i="44"/>
  <c r="J2059" i="44"/>
  <c r="J2083" i="44"/>
  <c r="J2107" i="44"/>
  <c r="J2131" i="44"/>
  <c r="J2155" i="44"/>
  <c r="J2179" i="44"/>
  <c r="J2203" i="44"/>
  <c r="J2227" i="44"/>
  <c r="J2251" i="44"/>
  <c r="J2275" i="44"/>
  <c r="J2299" i="44"/>
  <c r="J2323" i="44"/>
  <c r="J1771" i="44"/>
  <c r="J2347" i="44"/>
  <c r="J2371" i="44"/>
  <c r="J2395" i="44"/>
  <c r="J2419" i="44"/>
  <c r="J115" i="44"/>
  <c r="J139" i="44"/>
  <c r="J163" i="44"/>
  <c r="J187" i="44"/>
  <c r="J211" i="44"/>
  <c r="J235" i="44"/>
  <c r="J259" i="44"/>
  <c r="J283" i="44"/>
  <c r="J307" i="44"/>
  <c r="J331" i="44"/>
  <c r="J355" i="44"/>
  <c r="J379" i="44"/>
  <c r="J403" i="44"/>
  <c r="J427" i="44"/>
  <c r="J451" i="44"/>
  <c r="J475" i="44"/>
  <c r="J499" i="44"/>
  <c r="J523" i="44"/>
  <c r="J547" i="44"/>
  <c r="J571" i="44"/>
  <c r="J595" i="44"/>
  <c r="J619" i="44"/>
  <c r="J643" i="44"/>
  <c r="J667" i="44"/>
  <c r="J691" i="44"/>
  <c r="J715" i="44"/>
  <c r="J739" i="44"/>
  <c r="J907" i="44"/>
  <c r="J883" i="44"/>
  <c r="J1027" i="44"/>
  <c r="J1075" i="44"/>
  <c r="J787" i="44"/>
  <c r="J859" i="44"/>
  <c r="J835" i="44"/>
  <c r="J979" i="44"/>
  <c r="J1051" i="44"/>
  <c r="J1099" i="44"/>
  <c r="J955" i="44"/>
  <c r="J1003" i="44"/>
  <c r="J811" i="44"/>
  <c r="J763" i="44"/>
  <c r="J931" i="44"/>
  <c r="J114" i="44"/>
  <c r="J138" i="44"/>
  <c r="J162" i="44"/>
  <c r="J186" i="44"/>
  <c r="J210" i="44"/>
  <c r="J234" i="44"/>
  <c r="J258" i="44"/>
  <c r="J282" i="44"/>
  <c r="J306" i="44"/>
  <c r="J330" i="44"/>
  <c r="J354" i="44"/>
  <c r="J378" i="44"/>
  <c r="J402" i="44"/>
  <c r="J426" i="44"/>
  <c r="J450" i="44"/>
  <c r="J474" i="44"/>
  <c r="J498" i="44"/>
  <c r="J522" i="44"/>
  <c r="J546" i="44"/>
  <c r="J570" i="44"/>
  <c r="J594" i="44"/>
  <c r="J618" i="44"/>
  <c r="J642" i="44"/>
  <c r="J666" i="44"/>
  <c r="J690" i="44"/>
  <c r="J738" i="44"/>
  <c r="J786" i="44"/>
  <c r="J810" i="44"/>
  <c r="J834" i="44"/>
  <c r="J858" i="44"/>
  <c r="J882" i="44"/>
  <c r="J906" i="44"/>
  <c r="J930" i="44"/>
  <c r="J954" i="44"/>
  <c r="J978" i="44"/>
  <c r="J1002" i="44"/>
  <c r="J1026" i="44"/>
  <c r="J1074" i="44"/>
  <c r="J1050" i="44"/>
  <c r="J714" i="44"/>
  <c r="J1098" i="44"/>
  <c r="J762" i="44"/>
  <c r="J117" i="44"/>
  <c r="J141" i="44"/>
  <c r="J165" i="44"/>
  <c r="J189" i="44"/>
  <c r="J213" i="44"/>
  <c r="J237" i="44"/>
  <c r="J261" i="44"/>
  <c r="J285" i="44"/>
  <c r="J309" i="44"/>
  <c r="J333" i="44"/>
  <c r="J357" i="44"/>
  <c r="J381" i="44"/>
  <c r="J405" i="44"/>
  <c r="J429" i="44"/>
  <c r="J453" i="44"/>
  <c r="J477" i="44"/>
  <c r="J501" i="44"/>
  <c r="J525" i="44"/>
  <c r="J549" i="44"/>
  <c r="J789" i="44"/>
  <c r="J813" i="44"/>
  <c r="J837" i="44"/>
  <c r="J861" i="44"/>
  <c r="J885" i="44"/>
  <c r="J909" i="44"/>
  <c r="J933" i="44"/>
  <c r="J957" i="44"/>
  <c r="J981" i="44"/>
  <c r="J1005" i="44"/>
  <c r="J1029" i="44"/>
  <c r="J1053" i="44"/>
  <c r="J1077" i="44"/>
  <c r="J1101" i="44"/>
  <c r="J765" i="44"/>
  <c r="J621" i="44"/>
  <c r="J717" i="44"/>
  <c r="J597" i="44"/>
  <c r="J669" i="44"/>
  <c r="J693" i="44"/>
  <c r="J645" i="44"/>
  <c r="J741" i="44"/>
  <c r="J573" i="44"/>
  <c r="J94" i="44"/>
  <c r="J118" i="44"/>
  <c r="J142" i="44"/>
  <c r="J166" i="44"/>
  <c r="J190" i="44"/>
  <c r="J214" i="44"/>
  <c r="J238" i="44"/>
  <c r="J262" i="44"/>
  <c r="J286" i="44"/>
  <c r="J310" i="44"/>
  <c r="J334" i="44"/>
  <c r="J358" i="44"/>
  <c r="J382" i="44"/>
  <c r="J406" i="44"/>
  <c r="J430" i="44"/>
  <c r="J454" i="44"/>
  <c r="J478" i="44"/>
  <c r="J502" i="44"/>
  <c r="J526" i="44"/>
  <c r="J550" i="44"/>
  <c r="J574" i="44"/>
  <c r="J598" i="44"/>
  <c r="J622" i="44"/>
  <c r="J646" i="44"/>
  <c r="J670" i="44"/>
  <c r="J694" i="44"/>
  <c r="J718" i="44"/>
  <c r="J742" i="44"/>
  <c r="J766" i="44"/>
  <c r="J790" i="44"/>
  <c r="J814" i="44"/>
  <c r="J958" i="44"/>
  <c r="J1102" i="44"/>
  <c r="J934" i="44"/>
  <c r="J1006" i="44"/>
  <c r="J910" i="44"/>
  <c r="J886" i="44"/>
  <c r="J1030" i="44"/>
  <c r="J1078" i="44"/>
  <c r="J862" i="44"/>
  <c r="J838" i="44"/>
  <c r="J982" i="44"/>
  <c r="J1054" i="44"/>
  <c r="J45" i="44"/>
  <c r="J92" i="44"/>
  <c r="J116" i="44"/>
  <c r="J140" i="44"/>
  <c r="J164" i="44"/>
  <c r="J188" i="44"/>
  <c r="J212" i="44"/>
  <c r="J236" i="44"/>
  <c r="J260" i="44"/>
  <c r="J284" i="44"/>
  <c r="J308" i="44"/>
  <c r="J332" i="44"/>
  <c r="J356" i="44"/>
  <c r="J380" i="44"/>
  <c r="J404" i="44"/>
  <c r="J428" i="44"/>
  <c r="J452" i="44"/>
  <c r="J476" i="44"/>
  <c r="J500" i="44"/>
  <c r="J764" i="44"/>
  <c r="J668" i="44"/>
  <c r="J692" i="44"/>
  <c r="J596" i="44"/>
  <c r="J572" i="44"/>
  <c r="J740" i="44"/>
  <c r="J932" i="44"/>
  <c r="J1004" i="44"/>
  <c r="J524" i="44"/>
  <c r="J908" i="44"/>
  <c r="J884" i="44"/>
  <c r="J1028" i="44"/>
  <c r="J1076" i="44"/>
  <c r="J788" i="44"/>
  <c r="J860" i="44"/>
  <c r="J620" i="44"/>
  <c r="J716" i="44"/>
  <c r="J644" i="44"/>
  <c r="J836" i="44"/>
  <c r="J1100" i="44"/>
  <c r="J956" i="44"/>
  <c r="J1052" i="44"/>
  <c r="J980" i="44"/>
  <c r="J548" i="44"/>
  <c r="J812" i="44"/>
  <c r="J66" i="44"/>
  <c r="J90" i="44"/>
  <c r="J67" i="44"/>
  <c r="J91" i="44"/>
  <c r="J69" i="44"/>
  <c r="J93" i="44"/>
  <c r="J18" i="44"/>
  <c r="U42" i="44"/>
  <c r="U39" i="44"/>
  <c r="J70" i="44"/>
  <c r="U19" i="44"/>
  <c r="U21" i="44"/>
  <c r="J68" i="44"/>
  <c r="J20" i="44"/>
  <c r="J44" i="44"/>
  <c r="J22" i="44"/>
  <c r="J46" i="44"/>
  <c r="I37" i="44"/>
  <c r="I41" i="44" s="1"/>
  <c r="I42" i="44" s="1"/>
  <c r="X2" i="44"/>
  <c r="W2" i="44"/>
  <c r="I35" i="44"/>
  <c r="X35" i="44" s="1"/>
  <c r="V34" i="44"/>
  <c r="W34" i="44" s="1"/>
  <c r="X34" i="44"/>
  <c r="X32" i="44"/>
  <c r="V32" i="44"/>
  <c r="W32" i="44" s="1"/>
  <c r="X33" i="44"/>
  <c r="V33" i="44"/>
  <c r="W33" i="44" s="1"/>
  <c r="V4" i="44"/>
  <c r="W4" i="44" s="1"/>
  <c r="X4" i="44"/>
  <c r="X31" i="44"/>
  <c r="V31" i="44"/>
  <c r="W31" i="44" s="1"/>
  <c r="V3" i="44"/>
  <c r="W3" i="44" s="1"/>
  <c r="X3" i="44"/>
  <c r="X30" i="44"/>
  <c r="V30" i="44"/>
  <c r="W30" i="44" s="1"/>
  <c r="V5" i="44"/>
  <c r="W5" i="44" s="1"/>
  <c r="X5" i="44"/>
  <c r="I36" i="44"/>
  <c r="I9" i="44"/>
  <c r="I8" i="44"/>
  <c r="I6" i="44"/>
  <c r="I7" i="44"/>
  <c r="E53" i="45"/>
  <c r="D367" i="45"/>
  <c r="I492" i="45"/>
  <c r="I17" i="45"/>
  <c r="M226" i="44"/>
  <c r="G367" i="45"/>
  <c r="D417" i="45"/>
  <c r="E17" i="45"/>
  <c r="E417" i="45"/>
  <c r="I417" i="45"/>
  <c r="E217" i="45"/>
  <c r="I367" i="45"/>
  <c r="E492" i="45"/>
  <c r="H367" i="45"/>
  <c r="E367" i="45"/>
  <c r="D492" i="45"/>
  <c r="G53" i="45"/>
  <c r="I217" i="45"/>
  <c r="D53" i="45"/>
  <c r="L226" i="44"/>
  <c r="N226" i="44"/>
  <c r="D217" i="45"/>
  <c r="F217" i="45" l="1"/>
  <c r="F417" i="45"/>
  <c r="I53" i="45"/>
  <c r="F492" i="45"/>
  <c r="B219" i="45"/>
  <c r="F53" i="45"/>
  <c r="B55" i="45"/>
  <c r="F367" i="45"/>
  <c r="B369" i="45"/>
  <c r="F17" i="45"/>
  <c r="B19" i="45"/>
  <c r="B419" i="45"/>
  <c r="B494" i="45"/>
  <c r="J49" i="44"/>
  <c r="J217" i="44"/>
  <c r="O226" i="44"/>
  <c r="J1009" i="44"/>
  <c r="J601" i="44"/>
  <c r="J1657" i="44"/>
  <c r="J529" i="44"/>
  <c r="U43" i="44"/>
  <c r="J361" i="44"/>
  <c r="J169" i="44"/>
  <c r="J817" i="44"/>
  <c r="J2329" i="44"/>
  <c r="U18" i="44"/>
  <c r="J793" i="44"/>
  <c r="J2185" i="44"/>
  <c r="J625" i="44"/>
  <c r="J265" i="44"/>
  <c r="J2209" i="44"/>
  <c r="J1897" i="44"/>
  <c r="J1633" i="44"/>
  <c r="U45" i="44"/>
  <c r="J1417" i="44"/>
  <c r="J2305" i="44"/>
  <c r="J1921" i="44"/>
  <c r="J1393" i="44"/>
  <c r="J192" i="44"/>
  <c r="J1033" i="44"/>
  <c r="J289" i="44"/>
  <c r="J1057" i="44"/>
  <c r="J961" i="44"/>
  <c r="J769" i="44"/>
  <c r="J433" i="44"/>
  <c r="J335" i="44"/>
  <c r="J2425" i="44"/>
  <c r="J2113" i="44"/>
  <c r="J1849" i="44"/>
  <c r="J1609" i="44"/>
  <c r="J1345" i="44"/>
  <c r="J288" i="44"/>
  <c r="J743" i="44"/>
  <c r="J649" i="44"/>
  <c r="J121" i="44"/>
  <c r="J313" i="44"/>
  <c r="J937" i="44"/>
  <c r="J337" i="44"/>
  <c r="J241" i="44"/>
  <c r="J239" i="44"/>
  <c r="J2401" i="44"/>
  <c r="J2089" i="44"/>
  <c r="J1825" i="44"/>
  <c r="J1585" i="44"/>
  <c r="J1321" i="44"/>
  <c r="J2353" i="44"/>
  <c r="J2041" i="44"/>
  <c r="J1801" i="44"/>
  <c r="J1537" i="44"/>
  <c r="J1273" i="44"/>
  <c r="J385" i="44"/>
  <c r="J505" i="44"/>
  <c r="J913" i="44"/>
  <c r="J145" i="44"/>
  <c r="J97" i="44"/>
  <c r="J193" i="44"/>
  <c r="J1105" i="44"/>
  <c r="J481" i="44"/>
  <c r="J889" i="44"/>
  <c r="J745" i="44"/>
  <c r="J1103" i="44"/>
  <c r="J2161" i="44"/>
  <c r="J2017" i="44"/>
  <c r="J1777" i="44"/>
  <c r="J1513" i="44"/>
  <c r="J1225" i="44"/>
  <c r="J73" i="44"/>
  <c r="J553" i="44"/>
  <c r="J167" i="44"/>
  <c r="J25" i="44"/>
  <c r="J840" i="44"/>
  <c r="J1081" i="44"/>
  <c r="J409" i="44"/>
  <c r="J697" i="44"/>
  <c r="J865" i="44"/>
  <c r="J577" i="44"/>
  <c r="J623" i="44"/>
  <c r="J2281" i="44"/>
  <c r="J1993" i="44"/>
  <c r="J1729" i="44"/>
  <c r="J1465" i="44"/>
  <c r="J1201" i="44"/>
  <c r="J1008" i="44"/>
  <c r="J721" i="44"/>
  <c r="J985" i="44"/>
  <c r="J673" i="44"/>
  <c r="J841" i="44"/>
  <c r="J457" i="44"/>
  <c r="J143" i="44"/>
  <c r="J2233" i="44"/>
  <c r="J1969" i="44"/>
  <c r="J1705" i="44"/>
  <c r="J1441" i="44"/>
  <c r="J1177" i="44"/>
  <c r="J768" i="44"/>
  <c r="J719" i="44"/>
  <c r="J2377" i="44"/>
  <c r="J2137" i="44"/>
  <c r="J1945" i="44"/>
  <c r="J1753" i="44"/>
  <c r="J1561" i="44"/>
  <c r="J1369" i="44"/>
  <c r="J1129" i="44"/>
  <c r="J599" i="44"/>
  <c r="J503" i="44"/>
  <c r="J2257" i="44"/>
  <c r="J2065" i="44"/>
  <c r="J1873" i="44"/>
  <c r="J1681" i="44"/>
  <c r="J1489" i="44"/>
  <c r="J1297" i="44"/>
  <c r="J1249" i="44"/>
  <c r="E226" i="49"/>
  <c r="A226" i="49"/>
  <c r="D226" i="49"/>
  <c r="K227" i="44"/>
  <c r="J600" i="44"/>
  <c r="J216" i="44"/>
  <c r="J72" i="44"/>
  <c r="J624" i="44"/>
  <c r="J336" i="44"/>
  <c r="J984" i="44"/>
  <c r="J528" i="44"/>
  <c r="J1055" i="44"/>
  <c r="J887" i="44"/>
  <c r="J1007" i="44"/>
  <c r="J767" i="44"/>
  <c r="J383" i="44"/>
  <c r="J287" i="44"/>
  <c r="J1128" i="44"/>
  <c r="J1152" i="44"/>
  <c r="J1176" i="44"/>
  <c r="J1200" i="44"/>
  <c r="J1224" i="44"/>
  <c r="J1248" i="44"/>
  <c r="J1272" i="44"/>
  <c r="J1296" i="44"/>
  <c r="J1320" i="44"/>
  <c r="J1344" i="44"/>
  <c r="J1368" i="44"/>
  <c r="J1392" i="44"/>
  <c r="J1416" i="44"/>
  <c r="J1440" i="44"/>
  <c r="J1464" i="44"/>
  <c r="J1488" i="44"/>
  <c r="J1512" i="44"/>
  <c r="J1536" i="44"/>
  <c r="J1560" i="44"/>
  <c r="J1584" i="44"/>
  <c r="J1608" i="44"/>
  <c r="J1632" i="44"/>
  <c r="J1656" i="44"/>
  <c r="J1680" i="44"/>
  <c r="J1704" i="44"/>
  <c r="J1728" i="44"/>
  <c r="J1800" i="44"/>
  <c r="J1824" i="44"/>
  <c r="J1848" i="44"/>
  <c r="J1872" i="44"/>
  <c r="J1896" i="44"/>
  <c r="J1920" i="44"/>
  <c r="J1944" i="44"/>
  <c r="J1968" i="44"/>
  <c r="J1992" i="44"/>
  <c r="J2016" i="44"/>
  <c r="J2040" i="44"/>
  <c r="J2064" i="44"/>
  <c r="J2088" i="44"/>
  <c r="J2112" i="44"/>
  <c r="J2136" i="44"/>
  <c r="J2160" i="44"/>
  <c r="J2184" i="44"/>
  <c r="J2208" i="44"/>
  <c r="J2232" i="44"/>
  <c r="J2256" i="44"/>
  <c r="J2280" i="44"/>
  <c r="J2304" i="44"/>
  <c r="J2328" i="44"/>
  <c r="J1776" i="44"/>
  <c r="J1752" i="44"/>
  <c r="J2352" i="44"/>
  <c r="J2424" i="44"/>
  <c r="J2376" i="44"/>
  <c r="J2400" i="44"/>
  <c r="J432" i="44"/>
  <c r="J240" i="44"/>
  <c r="J816" i="44"/>
  <c r="J384" i="44"/>
  <c r="J480" i="44"/>
  <c r="J431" i="44"/>
  <c r="J791" i="44"/>
  <c r="J935" i="44"/>
  <c r="J263" i="44"/>
  <c r="J191" i="44"/>
  <c r="J95" i="44"/>
  <c r="J936" i="44"/>
  <c r="J696" i="44"/>
  <c r="J744" i="44"/>
  <c r="J888" i="44"/>
  <c r="J1104" i="44"/>
  <c r="J1032" i="44"/>
  <c r="J672" i="44"/>
  <c r="J576" i="44"/>
  <c r="J575" i="44"/>
  <c r="J863" i="44"/>
  <c r="J959" i="44"/>
  <c r="J407" i="44"/>
  <c r="J1175" i="44"/>
  <c r="J1367" i="44"/>
  <c r="J1559" i="44"/>
  <c r="J1247" i="44"/>
  <c r="J1439" i="44"/>
  <c r="J1679" i="44"/>
  <c r="J1127" i="44"/>
  <c r="J1319" i="44"/>
  <c r="J1511" i="44"/>
  <c r="J1775" i="44"/>
  <c r="J1199" i="44"/>
  <c r="J1391" i="44"/>
  <c r="J1583" i="44"/>
  <c r="J1655" i="44"/>
  <c r="J1751" i="44"/>
  <c r="J1223" i="44"/>
  <c r="J1415" i="44"/>
  <c r="J1295" i="44"/>
  <c r="J1487" i="44"/>
  <c r="J1607" i="44"/>
  <c r="J1703" i="44"/>
  <c r="J1799" i="44"/>
  <c r="J1823" i="44"/>
  <c r="J1847" i="44"/>
  <c r="J1871" i="44"/>
  <c r="J1895" i="44"/>
  <c r="J1919" i="44"/>
  <c r="J1943" i="44"/>
  <c r="J1967" i="44"/>
  <c r="J1991" i="44"/>
  <c r="J2015" i="44"/>
  <c r="J2039" i="44"/>
  <c r="J2063" i="44"/>
  <c r="J2087" i="44"/>
  <c r="J2111" i="44"/>
  <c r="J2135" i="44"/>
  <c r="J2159" i="44"/>
  <c r="J2183" i="44"/>
  <c r="J2207" i="44"/>
  <c r="J2231" i="44"/>
  <c r="J2255" i="44"/>
  <c r="J2279" i="44"/>
  <c r="J2303" i="44"/>
  <c r="J2327" i="44"/>
  <c r="J1151" i="44"/>
  <c r="J1631" i="44"/>
  <c r="J1463" i="44"/>
  <c r="J1343" i="44"/>
  <c r="J1727" i="44"/>
  <c r="J1271" i="44"/>
  <c r="J2351" i="44"/>
  <c r="J2423" i="44"/>
  <c r="J1535" i="44"/>
  <c r="J2375" i="44"/>
  <c r="J2399" i="44"/>
  <c r="J864" i="44"/>
  <c r="J912" i="44"/>
  <c r="J960" i="44"/>
  <c r="J1056" i="44"/>
  <c r="J360" i="44"/>
  <c r="J456" i="44"/>
  <c r="J695" i="44"/>
  <c r="J671" i="44"/>
  <c r="J359" i="44"/>
  <c r="J215" i="44"/>
  <c r="J119" i="44"/>
  <c r="J47" i="44"/>
  <c r="J71" i="44"/>
  <c r="J144" i="44"/>
  <c r="J504" i="44"/>
  <c r="J408" i="44"/>
  <c r="J312" i="44"/>
  <c r="J168" i="44"/>
  <c r="J264" i="44"/>
  <c r="J1079" i="44"/>
  <c r="J911" i="44"/>
  <c r="J983" i="44"/>
  <c r="J647" i="44"/>
  <c r="J551" i="44"/>
  <c r="J24" i="44"/>
  <c r="J48" i="44"/>
  <c r="J23" i="44"/>
  <c r="J720" i="44"/>
  <c r="J792" i="44"/>
  <c r="J1080" i="44"/>
  <c r="J648" i="44"/>
  <c r="J120" i="44"/>
  <c r="J96" i="44"/>
  <c r="J839" i="44"/>
  <c r="J1031" i="44"/>
  <c r="J455" i="44"/>
  <c r="J815" i="44"/>
  <c r="J527" i="44"/>
  <c r="J479" i="44"/>
  <c r="U44" i="44"/>
  <c r="U46" i="44"/>
  <c r="U49" i="44"/>
  <c r="U22" i="44"/>
  <c r="U20" i="44"/>
  <c r="V35" i="44"/>
  <c r="W35" i="44" s="1"/>
  <c r="I45" i="44"/>
  <c r="I47" i="44" s="1"/>
  <c r="X41" i="44"/>
  <c r="I38" i="44"/>
  <c r="X38" i="44" s="1"/>
  <c r="I39" i="44"/>
  <c r="X39" i="44" s="1"/>
  <c r="V37" i="44"/>
  <c r="W37" i="44" s="1"/>
  <c r="I43" i="44"/>
  <c r="V43" i="44" s="1"/>
  <c r="W43" i="44" s="1"/>
  <c r="I40" i="44"/>
  <c r="V40" i="44" s="1"/>
  <c r="W40" i="44" s="1"/>
  <c r="I44" i="44"/>
  <c r="V44" i="44" s="1"/>
  <c r="W44" i="44" s="1"/>
  <c r="V41" i="44"/>
  <c r="W41" i="44" s="1"/>
  <c r="X37" i="44"/>
  <c r="V8" i="44"/>
  <c r="W8" i="44" s="1"/>
  <c r="X8" i="44"/>
  <c r="V9" i="44"/>
  <c r="W9" i="44" s="1"/>
  <c r="X9" i="44"/>
  <c r="X36" i="44"/>
  <c r="V36" i="44"/>
  <c r="W36" i="44" s="1"/>
  <c r="I11" i="44"/>
  <c r="V7" i="44"/>
  <c r="W7" i="44" s="1"/>
  <c r="X7" i="44"/>
  <c r="V6" i="44"/>
  <c r="W6" i="44" s="1"/>
  <c r="X6" i="44"/>
  <c r="X42" i="44"/>
  <c r="V42" i="44"/>
  <c r="W42" i="44" s="1"/>
  <c r="I12" i="44"/>
  <c r="I13" i="44"/>
  <c r="I15" i="44" s="1"/>
  <c r="I10" i="44"/>
  <c r="N97" i="44"/>
  <c r="N93" i="44"/>
  <c r="N87" i="44"/>
  <c r="E18" i="45"/>
  <c r="N90" i="44"/>
  <c r="I18" i="45"/>
  <c r="N83" i="44"/>
  <c r="M227" i="44"/>
  <c r="D368" i="45"/>
  <c r="N86" i="44"/>
  <c r="N91" i="44"/>
  <c r="D418" i="45"/>
  <c r="E218" i="45"/>
  <c r="N96" i="44"/>
  <c r="N227" i="44"/>
  <c r="E493" i="45"/>
  <c r="N74" i="44"/>
  <c r="N77" i="44"/>
  <c r="I418" i="45"/>
  <c r="E418" i="45"/>
  <c r="N95" i="44"/>
  <c r="N82" i="44"/>
  <c r="N79" i="44"/>
  <c r="H368" i="45"/>
  <c r="I218" i="45"/>
  <c r="N89" i="44"/>
  <c r="L227" i="44"/>
  <c r="D218" i="45"/>
  <c r="G54" i="45"/>
  <c r="N81" i="44"/>
  <c r="N92" i="44"/>
  <c r="N80" i="44"/>
  <c r="N76" i="44"/>
  <c r="D54" i="45"/>
  <c r="N94" i="44"/>
  <c r="N85" i="44"/>
  <c r="I493" i="45"/>
  <c r="G368" i="45"/>
  <c r="N84" i="44"/>
  <c r="E368" i="45"/>
  <c r="E54" i="45"/>
  <c r="I368" i="45"/>
  <c r="N75" i="44"/>
  <c r="D493" i="45"/>
  <c r="N78" i="44"/>
  <c r="N88" i="44"/>
  <c r="F18" i="45" l="1"/>
  <c r="I54" i="45"/>
  <c r="F418" i="45"/>
  <c r="F54" i="45"/>
  <c r="F218" i="45"/>
  <c r="F368" i="45"/>
  <c r="F493" i="45"/>
  <c r="B495" i="45"/>
  <c r="B420" i="45"/>
  <c r="B20" i="45"/>
  <c r="O87" i="44"/>
  <c r="A87" i="49"/>
  <c r="O91" i="44"/>
  <c r="A91" i="49"/>
  <c r="O86" i="44"/>
  <c r="A86" i="49"/>
  <c r="O80" i="44"/>
  <c r="A80" i="49"/>
  <c r="O76" i="44"/>
  <c r="A76" i="49"/>
  <c r="O79" i="44"/>
  <c r="A79" i="49"/>
  <c r="O85" i="44"/>
  <c r="A85" i="49"/>
  <c r="O78" i="44"/>
  <c r="A78" i="49"/>
  <c r="O84" i="44"/>
  <c r="A84" i="49"/>
  <c r="O93" i="44"/>
  <c r="A93" i="49"/>
  <c r="O97" i="44"/>
  <c r="A97" i="49"/>
  <c r="O89" i="44"/>
  <c r="A89" i="49"/>
  <c r="O92" i="44"/>
  <c r="A92" i="49"/>
  <c r="O96" i="44"/>
  <c r="A96" i="49"/>
  <c r="O81" i="44"/>
  <c r="A81" i="49"/>
  <c r="O75" i="44"/>
  <c r="A75" i="49"/>
  <c r="O83" i="44"/>
  <c r="A83" i="49"/>
  <c r="O88" i="44"/>
  <c r="A88" i="49"/>
  <c r="O74" i="44"/>
  <c r="A74" i="49"/>
  <c r="O77" i="44"/>
  <c r="A77" i="49"/>
  <c r="O95" i="44"/>
  <c r="A95" i="49"/>
  <c r="O90" i="44"/>
  <c r="A90" i="49"/>
  <c r="O82" i="44"/>
  <c r="A82" i="49"/>
  <c r="O94" i="44"/>
  <c r="A94" i="49"/>
  <c r="B370" i="45"/>
  <c r="B56" i="45"/>
  <c r="B220" i="45"/>
  <c r="O227" i="44"/>
  <c r="U25" i="44"/>
  <c r="U48" i="44"/>
  <c r="U47" i="44"/>
  <c r="U23" i="44"/>
  <c r="E227" i="49"/>
  <c r="A227" i="49"/>
  <c r="D227" i="49"/>
  <c r="U24" i="44"/>
  <c r="K228" i="44"/>
  <c r="X47" i="44"/>
  <c r="I51" i="44"/>
  <c r="I55" i="44" s="1"/>
  <c r="I59" i="44" s="1"/>
  <c r="I63" i="44" s="1"/>
  <c r="I67" i="44" s="1"/>
  <c r="I71" i="44" s="1"/>
  <c r="I75" i="44" s="1"/>
  <c r="I79" i="44" s="1"/>
  <c r="I83" i="44" s="1"/>
  <c r="I87" i="44" s="1"/>
  <c r="I91" i="44" s="1"/>
  <c r="I95" i="44" s="1"/>
  <c r="V39" i="44"/>
  <c r="W39" i="44" s="1"/>
  <c r="V45" i="44"/>
  <c r="W45" i="44" s="1"/>
  <c r="V38" i="44"/>
  <c r="W38" i="44" s="1"/>
  <c r="I48" i="44"/>
  <c r="X40" i="44"/>
  <c r="X43" i="44"/>
  <c r="X45" i="44"/>
  <c r="X44" i="44"/>
  <c r="I46" i="44"/>
  <c r="V47" i="44"/>
  <c r="W47" i="44" s="1"/>
  <c r="I49" i="44"/>
  <c r="V10" i="44"/>
  <c r="W10" i="44" s="1"/>
  <c r="X10" i="44"/>
  <c r="V11" i="44"/>
  <c r="W11" i="44" s="1"/>
  <c r="X11" i="44"/>
  <c r="V13" i="44"/>
  <c r="W13" i="44" s="1"/>
  <c r="X13" i="44"/>
  <c r="V15" i="44"/>
  <c r="W15" i="44" s="1"/>
  <c r="X15" i="44"/>
  <c r="V12" i="44"/>
  <c r="W12" i="44" s="1"/>
  <c r="X12" i="44"/>
  <c r="I14" i="44"/>
  <c r="I17" i="44"/>
  <c r="I16" i="44"/>
  <c r="E55" i="45"/>
  <c r="N228" i="44"/>
  <c r="I494" i="45"/>
  <c r="G369" i="45"/>
  <c r="E219" i="45"/>
  <c r="E19" i="45"/>
  <c r="D419" i="45"/>
  <c r="I369" i="45"/>
  <c r="D494" i="45"/>
  <c r="G55" i="45"/>
  <c r="E494" i="45"/>
  <c r="D369" i="45"/>
  <c r="H369" i="45"/>
  <c r="D55" i="45"/>
  <c r="E369" i="45"/>
  <c r="L228" i="44"/>
  <c r="E419" i="45"/>
  <c r="D219" i="45"/>
  <c r="I19" i="45"/>
  <c r="I419" i="45"/>
  <c r="M228" i="44"/>
  <c r="I219" i="45"/>
  <c r="F219" i="45" l="1"/>
  <c r="F419" i="45"/>
  <c r="F55" i="45"/>
  <c r="I55" i="45"/>
  <c r="F19" i="45"/>
  <c r="B221" i="45"/>
  <c r="B57" i="45"/>
  <c r="F369" i="45"/>
  <c r="B371" i="45"/>
  <c r="B21" i="45"/>
  <c r="B421" i="45"/>
  <c r="F494" i="45"/>
  <c r="B496" i="45"/>
  <c r="O228" i="44"/>
  <c r="E228" i="49"/>
  <c r="A228" i="49"/>
  <c r="D228" i="49"/>
  <c r="K229" i="44"/>
  <c r="X48" i="44"/>
  <c r="I52" i="44"/>
  <c r="I56" i="44" s="1"/>
  <c r="I60" i="44" s="1"/>
  <c r="I64" i="44" s="1"/>
  <c r="I68" i="44" s="1"/>
  <c r="I72" i="44" s="1"/>
  <c r="I76" i="44" s="1"/>
  <c r="I80" i="44" s="1"/>
  <c r="I84" i="44" s="1"/>
  <c r="I88" i="44" s="1"/>
  <c r="I92" i="44" s="1"/>
  <c r="I96" i="44" s="1"/>
  <c r="X46" i="44"/>
  <c r="I50" i="44"/>
  <c r="I54" i="44" s="1"/>
  <c r="I58" i="44" s="1"/>
  <c r="I62" i="44" s="1"/>
  <c r="I66" i="44" s="1"/>
  <c r="I70" i="44" s="1"/>
  <c r="I74" i="44" s="1"/>
  <c r="I78" i="44" s="1"/>
  <c r="I82" i="44" s="1"/>
  <c r="I86" i="44" s="1"/>
  <c r="I90" i="44" s="1"/>
  <c r="I94" i="44" s="1"/>
  <c r="X49" i="44"/>
  <c r="I53" i="44"/>
  <c r="I57" i="44" s="1"/>
  <c r="I61" i="44" s="1"/>
  <c r="I65" i="44" s="1"/>
  <c r="I69" i="44" s="1"/>
  <c r="I73" i="44" s="1"/>
  <c r="I77" i="44" s="1"/>
  <c r="I81" i="44" s="1"/>
  <c r="I85" i="44" s="1"/>
  <c r="I89" i="44" s="1"/>
  <c r="I93" i="44" s="1"/>
  <c r="I97" i="44" s="1"/>
  <c r="V46" i="44"/>
  <c r="W46" i="44" s="1"/>
  <c r="V48" i="44"/>
  <c r="W48" i="44" s="1"/>
  <c r="V49" i="44"/>
  <c r="W49" i="44" s="1"/>
  <c r="V16" i="44"/>
  <c r="W16" i="44" s="1"/>
  <c r="X16" i="44"/>
  <c r="V17" i="44"/>
  <c r="W17" i="44" s="1"/>
  <c r="X17" i="44"/>
  <c r="V14" i="44"/>
  <c r="W14" i="44" s="1"/>
  <c r="X14" i="44"/>
  <c r="I20" i="44"/>
  <c r="I19" i="44"/>
  <c r="I21" i="44"/>
  <c r="I18" i="44"/>
  <c r="M229" i="44"/>
  <c r="H370" i="45"/>
  <c r="E220" i="45"/>
  <c r="D56" i="45"/>
  <c r="I370" i="45"/>
  <c r="I220" i="45"/>
  <c r="D420" i="45"/>
  <c r="N229" i="44"/>
  <c r="E420" i="45"/>
  <c r="D370" i="45"/>
  <c r="I495" i="45"/>
  <c r="D495" i="45"/>
  <c r="G370" i="45"/>
  <c r="D220" i="45"/>
  <c r="E370" i="45"/>
  <c r="I420" i="45"/>
  <c r="I20" i="45"/>
  <c r="E56" i="45"/>
  <c r="E20" i="45"/>
  <c r="L229" i="44"/>
  <c r="G56" i="45"/>
  <c r="E495" i="45"/>
  <c r="F495" i="45" l="1"/>
  <c r="F20" i="45"/>
  <c r="I56" i="45"/>
  <c r="F220" i="45"/>
  <c r="B497" i="45"/>
  <c r="F420" i="45"/>
  <c r="B422" i="45"/>
  <c r="B22" i="45"/>
  <c r="F370" i="45"/>
  <c r="B372" i="45"/>
  <c r="F56" i="45"/>
  <c r="B58" i="45"/>
  <c r="B222" i="45"/>
  <c r="O229" i="44"/>
  <c r="E229" i="49"/>
  <c r="A229" i="49"/>
  <c r="D229" i="49"/>
  <c r="K230" i="44"/>
  <c r="V18" i="44"/>
  <c r="W18" i="44" s="1"/>
  <c r="X18" i="44"/>
  <c r="V19" i="44"/>
  <c r="W19" i="44" s="1"/>
  <c r="X19" i="44"/>
  <c r="V20" i="44"/>
  <c r="W20" i="44" s="1"/>
  <c r="X20" i="44"/>
  <c r="V21" i="44"/>
  <c r="W21" i="44" s="1"/>
  <c r="X21" i="44"/>
  <c r="I25" i="44"/>
  <c r="I24" i="44"/>
  <c r="I23" i="44"/>
  <c r="I22" i="44"/>
  <c r="I496" i="45"/>
  <c r="E421" i="45"/>
  <c r="I371" i="45"/>
  <c r="N230" i="44"/>
  <c r="D57" i="45"/>
  <c r="G371" i="45"/>
  <c r="D221" i="45"/>
  <c r="E371" i="45"/>
  <c r="E21" i="45"/>
  <c r="L230" i="44"/>
  <c r="I21" i="45"/>
  <c r="D371" i="45"/>
  <c r="E496" i="45"/>
  <c r="E221" i="45"/>
  <c r="D496" i="45"/>
  <c r="G57" i="45"/>
  <c r="D421" i="45"/>
  <c r="I221" i="45"/>
  <c r="E57" i="45"/>
  <c r="M230" i="44"/>
  <c r="H371" i="45"/>
  <c r="I421" i="45"/>
  <c r="F21" i="45" l="1"/>
  <c r="F221" i="45"/>
  <c r="I57" i="45"/>
  <c r="B223" i="45"/>
  <c r="F57" i="45"/>
  <c r="B59" i="45"/>
  <c r="F371" i="45"/>
  <c r="B373" i="45"/>
  <c r="B23" i="45"/>
  <c r="F421" i="45"/>
  <c r="B423" i="45"/>
  <c r="F496" i="45"/>
  <c r="B498" i="45"/>
  <c r="O230" i="44"/>
  <c r="E230" i="49"/>
  <c r="A230" i="49"/>
  <c r="D230" i="49"/>
  <c r="K231" i="44"/>
  <c r="V25" i="44"/>
  <c r="W25" i="44" s="1"/>
  <c r="X25" i="44"/>
  <c r="V23" i="44"/>
  <c r="W23" i="44" s="1"/>
  <c r="X23" i="44"/>
  <c r="V24" i="44"/>
  <c r="W24" i="44" s="1"/>
  <c r="X24" i="44"/>
  <c r="V22" i="44"/>
  <c r="W22" i="44" s="1"/>
  <c r="X22" i="44"/>
  <c r="D58" i="45"/>
  <c r="D372" i="45"/>
  <c r="I422" i="45"/>
  <c r="I497" i="45"/>
  <c r="I372" i="45"/>
  <c r="E222" i="45"/>
  <c r="E58" i="45"/>
  <c r="D222" i="45"/>
  <c r="D422" i="45"/>
  <c r="E497" i="45"/>
  <c r="E372" i="45"/>
  <c r="E422" i="45"/>
  <c r="E22" i="45"/>
  <c r="H372" i="45"/>
  <c r="G372" i="45"/>
  <c r="D497" i="45"/>
  <c r="I22" i="45"/>
  <c r="G58" i="45"/>
  <c r="I222" i="45"/>
  <c r="F222" i="45" l="1"/>
  <c r="I58" i="45"/>
  <c r="F497" i="45"/>
  <c r="B499" i="45"/>
  <c r="F422" i="45"/>
  <c r="B424" i="45"/>
  <c r="F22" i="45"/>
  <c r="B24" i="45"/>
  <c r="F372" i="45"/>
  <c r="B374" i="45"/>
  <c r="F58" i="45"/>
  <c r="B60" i="45"/>
  <c r="B224" i="45"/>
  <c r="K232" i="44"/>
  <c r="N103" i="44"/>
  <c r="N110" i="44"/>
  <c r="N121" i="44"/>
  <c r="G59" i="45"/>
  <c r="I223" i="45"/>
  <c r="N101" i="44"/>
  <c r="I498" i="45"/>
  <c r="N112" i="44"/>
  <c r="D373" i="45"/>
  <c r="E59" i="45"/>
  <c r="N118" i="44"/>
  <c r="D223" i="45"/>
  <c r="E223" i="45"/>
  <c r="D423" i="45"/>
  <c r="E373" i="45"/>
  <c r="N104" i="44"/>
  <c r="E498" i="45"/>
  <c r="E423" i="45"/>
  <c r="N105" i="44"/>
  <c r="N99" i="44"/>
  <c r="N98" i="44"/>
  <c r="N102" i="44"/>
  <c r="D59" i="45"/>
  <c r="N117" i="44"/>
  <c r="E23" i="45"/>
  <c r="N108" i="44"/>
  <c r="N119" i="44"/>
  <c r="N109" i="44"/>
  <c r="I373" i="45"/>
  <c r="N107" i="44"/>
  <c r="N113" i="44"/>
  <c r="I423" i="45"/>
  <c r="N120" i="44"/>
  <c r="N111" i="44"/>
  <c r="N116" i="44"/>
  <c r="I23" i="45"/>
  <c r="N115" i="44"/>
  <c r="G373" i="45"/>
  <c r="N100" i="44"/>
  <c r="N114" i="44"/>
  <c r="D498" i="45"/>
  <c r="H373" i="45"/>
  <c r="N106" i="44"/>
  <c r="F223" i="45" l="1"/>
  <c r="I59" i="45"/>
  <c r="F23" i="45"/>
  <c r="F59" i="45"/>
  <c r="F423" i="45"/>
  <c r="B225" i="45"/>
  <c r="B61" i="45"/>
  <c r="F373" i="45"/>
  <c r="B375" i="45"/>
  <c r="B25" i="45"/>
  <c r="O115" i="44"/>
  <c r="A115" i="49"/>
  <c r="O108" i="44"/>
  <c r="A108" i="49"/>
  <c r="O119" i="44"/>
  <c r="A119" i="49"/>
  <c r="O103" i="44"/>
  <c r="A103" i="49"/>
  <c r="O104" i="44"/>
  <c r="A104" i="49"/>
  <c r="O116" i="44"/>
  <c r="A116" i="49"/>
  <c r="O106" i="44"/>
  <c r="A106" i="49"/>
  <c r="O114" i="44"/>
  <c r="A114" i="49"/>
  <c r="O102" i="44"/>
  <c r="A102" i="49"/>
  <c r="O113" i="44"/>
  <c r="A113" i="49"/>
  <c r="O100" i="44"/>
  <c r="A100" i="49"/>
  <c r="O118" i="44"/>
  <c r="A118" i="49"/>
  <c r="O101" i="44"/>
  <c r="A101" i="49"/>
  <c r="O111" i="44"/>
  <c r="A111" i="49"/>
  <c r="O121" i="44"/>
  <c r="A121" i="49"/>
  <c r="O98" i="44"/>
  <c r="A98" i="49"/>
  <c r="O112" i="44"/>
  <c r="A112" i="49"/>
  <c r="O105" i="44"/>
  <c r="A105" i="49"/>
  <c r="O107" i="44"/>
  <c r="A107" i="49"/>
  <c r="O109" i="44"/>
  <c r="A109" i="49"/>
  <c r="O110" i="44"/>
  <c r="A110" i="49"/>
  <c r="O99" i="44"/>
  <c r="A99" i="49"/>
  <c r="O117" i="44"/>
  <c r="A117" i="49"/>
  <c r="O120" i="44"/>
  <c r="A120" i="49"/>
  <c r="B425" i="45"/>
  <c r="F498" i="45"/>
  <c r="B500" i="45"/>
  <c r="K233" i="44"/>
  <c r="I424" i="45"/>
  <c r="E499" i="45"/>
  <c r="H374" i="45"/>
  <c r="I24" i="45"/>
  <c r="I224" i="45"/>
  <c r="E224" i="45"/>
  <c r="E424" i="45"/>
  <c r="D60" i="45"/>
  <c r="E374" i="45"/>
  <c r="D499" i="45"/>
  <c r="E24" i="45"/>
  <c r="G374" i="45"/>
  <c r="E60" i="45"/>
  <c r="D374" i="45"/>
  <c r="D224" i="45"/>
  <c r="G60" i="45"/>
  <c r="D424" i="45"/>
  <c r="I374" i="45"/>
  <c r="I499" i="45"/>
  <c r="F24" i="45" l="1"/>
  <c r="F499" i="45"/>
  <c r="F60" i="45"/>
  <c r="I60" i="45"/>
  <c r="F424" i="45"/>
  <c r="F374" i="45"/>
  <c r="F224" i="45"/>
  <c r="B501" i="45"/>
  <c r="B426" i="45"/>
  <c r="B26" i="45"/>
  <c r="B376" i="45"/>
  <c r="B62" i="45"/>
  <c r="B226" i="45"/>
  <c r="K234" i="44"/>
  <c r="I500" i="45"/>
  <c r="E375" i="45"/>
  <c r="I375" i="45"/>
  <c r="I425" i="45"/>
  <c r="E500" i="45"/>
  <c r="D500" i="45"/>
  <c r="D425" i="45"/>
  <c r="D61" i="45"/>
  <c r="E61" i="45"/>
  <c r="G375" i="45"/>
  <c r="E225" i="45"/>
  <c r="D225" i="45"/>
  <c r="E25" i="45"/>
  <c r="D375" i="45"/>
  <c r="G61" i="45"/>
  <c r="I25" i="45"/>
  <c r="I225" i="45"/>
  <c r="H375" i="45"/>
  <c r="E425" i="45"/>
  <c r="F425" i="45" l="1"/>
  <c r="F61" i="45"/>
  <c r="I61" i="45"/>
  <c r="F25" i="45"/>
  <c r="F225" i="45"/>
  <c r="B227" i="45"/>
  <c r="B63" i="45"/>
  <c r="F375" i="45"/>
  <c r="B377" i="45"/>
  <c r="B27" i="45"/>
  <c r="B427" i="45"/>
  <c r="F500" i="45"/>
  <c r="B502" i="45"/>
  <c r="K235" i="44"/>
  <c r="D426" i="45"/>
  <c r="N232" i="44"/>
  <c r="N235" i="44"/>
  <c r="D62" i="45"/>
  <c r="L232" i="44"/>
  <c r="M232" i="44"/>
  <c r="E26" i="45"/>
  <c r="M231" i="44"/>
  <c r="I376" i="45"/>
  <c r="G376" i="45"/>
  <c r="L235" i="44"/>
  <c r="N234" i="44"/>
  <c r="I26" i="45"/>
  <c r="E501" i="45"/>
  <c r="D226" i="45"/>
  <c r="L234" i="44"/>
  <c r="D501" i="45"/>
  <c r="M233" i="44"/>
  <c r="M235" i="44"/>
  <c r="M234" i="44"/>
  <c r="D376" i="45"/>
  <c r="N231" i="44"/>
  <c r="I501" i="45"/>
  <c r="G62" i="45"/>
  <c r="L231" i="44"/>
  <c r="E226" i="45"/>
  <c r="I226" i="45"/>
  <c r="H376" i="45"/>
  <c r="E376" i="45"/>
  <c r="E426" i="45"/>
  <c r="L233" i="44"/>
  <c r="E62" i="45"/>
  <c r="N233" i="44"/>
  <c r="I426" i="45"/>
  <c r="F62" i="45" l="1"/>
  <c r="F501" i="45"/>
  <c r="I62" i="45"/>
  <c r="F26" i="45"/>
  <c r="F226" i="45"/>
  <c r="B503" i="45"/>
  <c r="F426" i="45"/>
  <c r="B428" i="45"/>
  <c r="B28" i="45"/>
  <c r="F376" i="45"/>
  <c r="B378" i="45"/>
  <c r="B64" i="45"/>
  <c r="B228" i="45"/>
  <c r="O235" i="44"/>
  <c r="O232" i="44"/>
  <c r="O234" i="44"/>
  <c r="O233" i="44"/>
  <c r="O231" i="44"/>
  <c r="A233" i="49"/>
  <c r="E232" i="49"/>
  <c r="A234" i="49"/>
  <c r="D234" i="49"/>
  <c r="E234" i="49"/>
  <c r="E233" i="49"/>
  <c r="A232" i="49"/>
  <c r="A231" i="49"/>
  <c r="E231" i="49"/>
  <c r="D233" i="49"/>
  <c r="D232" i="49"/>
  <c r="D231" i="49"/>
  <c r="E235" i="49"/>
  <c r="A235" i="49"/>
  <c r="D235" i="49"/>
  <c r="K236" i="44"/>
  <c r="L236" i="44"/>
  <c r="G377" i="45"/>
  <c r="G63" i="45"/>
  <c r="D502" i="45"/>
  <c r="M236" i="44"/>
  <c r="D377" i="45"/>
  <c r="E227" i="45"/>
  <c r="I377" i="45"/>
  <c r="I27" i="45"/>
  <c r="N236" i="44"/>
  <c r="E502" i="45"/>
  <c r="H377" i="45"/>
  <c r="E377" i="45"/>
  <c r="E27" i="45"/>
  <c r="I427" i="45"/>
  <c r="D227" i="45"/>
  <c r="E427" i="45"/>
  <c r="E63" i="45"/>
  <c r="D427" i="45"/>
  <c r="I502" i="45"/>
  <c r="D63" i="45"/>
  <c r="I227" i="45"/>
  <c r="F427" i="45" l="1"/>
  <c r="F227" i="45"/>
  <c r="I63" i="45"/>
  <c r="F63" i="45"/>
  <c r="B229" i="45"/>
  <c r="B65" i="45"/>
  <c r="F377" i="45"/>
  <c r="B379" i="45"/>
  <c r="F27" i="45"/>
  <c r="B29" i="45"/>
  <c r="B429" i="45"/>
  <c r="F502" i="45"/>
  <c r="B504" i="45"/>
  <c r="O236" i="44"/>
  <c r="E236" i="49"/>
  <c r="A236" i="49"/>
  <c r="D236" i="49"/>
  <c r="K237" i="44"/>
  <c r="I228" i="45"/>
  <c r="N141" i="44"/>
  <c r="D64" i="45"/>
  <c r="N126" i="44"/>
  <c r="E228" i="45"/>
  <c r="N132" i="44"/>
  <c r="D228" i="45"/>
  <c r="N130" i="44"/>
  <c r="N144" i="44"/>
  <c r="E378" i="45"/>
  <c r="E28" i="45"/>
  <c r="N145" i="44"/>
  <c r="N136" i="44"/>
  <c r="N125" i="44"/>
  <c r="N129" i="44"/>
  <c r="I428" i="45"/>
  <c r="I378" i="45"/>
  <c r="H378" i="45"/>
  <c r="E503" i="45"/>
  <c r="E428" i="45"/>
  <c r="N131" i="44"/>
  <c r="N127" i="44"/>
  <c r="N137" i="44"/>
  <c r="N122" i="44"/>
  <c r="N138" i="44"/>
  <c r="N143" i="44"/>
  <c r="N124" i="44"/>
  <c r="N142" i="44"/>
  <c r="N237" i="44"/>
  <c r="N123" i="44"/>
  <c r="D503" i="45"/>
  <c r="N133" i="44"/>
  <c r="N140" i="44"/>
  <c r="N134" i="44"/>
  <c r="I28" i="45"/>
  <c r="D378" i="45"/>
  <c r="L237" i="44"/>
  <c r="N128" i="44"/>
  <c r="G64" i="45"/>
  <c r="M237" i="44"/>
  <c r="D428" i="45"/>
  <c r="N135" i="44"/>
  <c r="G378" i="45"/>
  <c r="I503" i="45"/>
  <c r="E64" i="45"/>
  <c r="N139" i="44"/>
  <c r="F28" i="45" l="1"/>
  <c r="F428" i="45"/>
  <c r="F228" i="45"/>
  <c r="I64" i="45"/>
  <c r="F503" i="45"/>
  <c r="B505" i="45"/>
  <c r="B430" i="45"/>
  <c r="B30" i="45"/>
  <c r="O140" i="44"/>
  <c r="A140" i="49"/>
  <c r="O144" i="44"/>
  <c r="A144" i="49"/>
  <c r="O128" i="44"/>
  <c r="A128" i="49"/>
  <c r="O138" i="44"/>
  <c r="A138" i="49"/>
  <c r="O122" i="44"/>
  <c r="A122" i="49"/>
  <c r="O132" i="44"/>
  <c r="A132" i="49"/>
  <c r="O135" i="44"/>
  <c r="A135" i="49"/>
  <c r="O142" i="44"/>
  <c r="A142" i="49"/>
  <c r="O137" i="44"/>
  <c r="A137" i="49"/>
  <c r="O141" i="44"/>
  <c r="A141" i="49"/>
  <c r="O123" i="44"/>
  <c r="A123" i="49"/>
  <c r="O125" i="44"/>
  <c r="A125" i="49"/>
  <c r="O130" i="44"/>
  <c r="A130" i="49"/>
  <c r="O136" i="44"/>
  <c r="A136" i="49"/>
  <c r="O134" i="44"/>
  <c r="A134" i="49"/>
  <c r="O133" i="44"/>
  <c r="A133" i="49"/>
  <c r="O131" i="44"/>
  <c r="A131" i="49"/>
  <c r="O139" i="44"/>
  <c r="A139" i="49"/>
  <c r="O143" i="44"/>
  <c r="A143" i="49"/>
  <c r="O127" i="44"/>
  <c r="A127" i="49"/>
  <c r="O126" i="44"/>
  <c r="A126" i="49"/>
  <c r="O145" i="44"/>
  <c r="A145" i="49"/>
  <c r="O129" i="44"/>
  <c r="A129" i="49"/>
  <c r="O124" i="44"/>
  <c r="A124" i="49"/>
  <c r="F378" i="45"/>
  <c r="B380" i="45"/>
  <c r="F64" i="45"/>
  <c r="B66" i="45"/>
  <c r="B230" i="45"/>
  <c r="O237" i="44"/>
  <c r="E237" i="49"/>
  <c r="A237" i="49"/>
  <c r="D237" i="49"/>
  <c r="K238" i="44"/>
  <c r="E429" i="45"/>
  <c r="D229" i="45"/>
  <c r="G65" i="45"/>
  <c r="G379" i="45"/>
  <c r="E379" i="45"/>
  <c r="L238" i="44"/>
  <c r="E504" i="45"/>
  <c r="I29" i="45"/>
  <c r="M238" i="44"/>
  <c r="E65" i="45"/>
  <c r="D379" i="45"/>
  <c r="E229" i="45"/>
  <c r="D65" i="45"/>
  <c r="I229" i="45"/>
  <c r="I379" i="45"/>
  <c r="D504" i="45"/>
  <c r="D429" i="45"/>
  <c r="N238" i="44"/>
  <c r="I429" i="45"/>
  <c r="I504" i="45"/>
  <c r="E29" i="45"/>
  <c r="H379" i="45"/>
  <c r="F29" i="45" l="1"/>
  <c r="F429" i="45"/>
  <c r="F379" i="45"/>
  <c r="I65" i="45"/>
  <c r="F65" i="45"/>
  <c r="F229" i="45"/>
  <c r="B231" i="45"/>
  <c r="B67" i="45"/>
  <c r="B381" i="45"/>
  <c r="B31" i="45"/>
  <c r="B431" i="45"/>
  <c r="F504" i="45"/>
  <c r="B506" i="45"/>
  <c r="O238" i="44"/>
  <c r="E238" i="49"/>
  <c r="A238" i="49"/>
  <c r="D238" i="49"/>
  <c r="K239" i="44"/>
  <c r="D380" i="45"/>
  <c r="D66" i="45"/>
  <c r="E30" i="45"/>
  <c r="E380" i="45"/>
  <c r="G380" i="45"/>
  <c r="E430" i="45"/>
  <c r="I505" i="45"/>
  <c r="I30" i="45"/>
  <c r="E505" i="45"/>
  <c r="E66" i="45"/>
  <c r="D430" i="45"/>
  <c r="L239" i="44"/>
  <c r="D505" i="45"/>
  <c r="D230" i="45"/>
  <c r="I380" i="45"/>
  <c r="E230" i="45"/>
  <c r="I230" i="45"/>
  <c r="I430" i="45"/>
  <c r="N239" i="44"/>
  <c r="G66" i="45"/>
  <c r="M239" i="44"/>
  <c r="H380" i="45"/>
  <c r="I66" i="45" l="1"/>
  <c r="F30" i="45"/>
  <c r="F66" i="45"/>
  <c r="F430" i="45"/>
  <c r="F380" i="45"/>
  <c r="F230" i="45"/>
  <c r="F505" i="45"/>
  <c r="B432" i="45"/>
  <c r="B32" i="45"/>
  <c r="B382" i="45"/>
  <c r="B68" i="45"/>
  <c r="B232" i="45"/>
  <c r="O239" i="44"/>
  <c r="E239" i="49"/>
  <c r="A239" i="49"/>
  <c r="D239" i="49"/>
  <c r="K240" i="44"/>
  <c r="E431" i="45"/>
  <c r="D231" i="45"/>
  <c r="E381" i="45"/>
  <c r="E506" i="45"/>
  <c r="M240" i="44"/>
  <c r="G381" i="45"/>
  <c r="D431" i="45"/>
  <c r="H381" i="45"/>
  <c r="D381" i="45"/>
  <c r="I506" i="45"/>
  <c r="E31" i="45"/>
  <c r="E67" i="45"/>
  <c r="N240" i="44"/>
  <c r="D506" i="45"/>
  <c r="L240" i="44"/>
  <c r="E231" i="45"/>
  <c r="I231" i="45"/>
  <c r="I431" i="45"/>
  <c r="I381" i="45"/>
  <c r="G67" i="45"/>
  <c r="I31" i="45"/>
  <c r="D67" i="45"/>
  <c r="F231" i="45" l="1"/>
  <c r="F431" i="45"/>
  <c r="F67" i="45"/>
  <c r="I67" i="45"/>
  <c r="F506" i="45"/>
  <c r="F31" i="45"/>
  <c r="B233" i="45"/>
  <c r="B69" i="45"/>
  <c r="F381" i="45"/>
  <c r="B383" i="45"/>
  <c r="B33" i="45"/>
  <c r="B433" i="45"/>
  <c r="O240" i="44"/>
  <c r="E240" i="49"/>
  <c r="A240" i="49"/>
  <c r="D240" i="49"/>
  <c r="K241" i="44"/>
  <c r="N241" i="44"/>
  <c r="I382" i="45"/>
  <c r="E68" i="45"/>
  <c r="I432" i="45"/>
  <c r="D232" i="45"/>
  <c r="D68" i="45"/>
  <c r="E232" i="45"/>
  <c r="E32" i="45"/>
  <c r="M241" i="44"/>
  <c r="L241" i="44"/>
  <c r="I32" i="45"/>
  <c r="G382" i="45"/>
  <c r="E432" i="45"/>
  <c r="G68" i="45"/>
  <c r="E382" i="45"/>
  <c r="D382" i="45"/>
  <c r="H382" i="45"/>
  <c r="D432" i="45"/>
  <c r="I232" i="45"/>
  <c r="I68" i="45" l="1"/>
  <c r="F68" i="45"/>
  <c r="F232" i="45"/>
  <c r="F382" i="45"/>
  <c r="F432" i="45"/>
  <c r="B434" i="45"/>
  <c r="F32" i="45"/>
  <c r="B34" i="45"/>
  <c r="B384" i="45"/>
  <c r="B70" i="45"/>
  <c r="B234" i="45"/>
  <c r="O241" i="44"/>
  <c r="E241" i="49"/>
  <c r="A241" i="49"/>
  <c r="D241" i="49"/>
  <c r="K242" i="44"/>
  <c r="E433" i="45"/>
  <c r="N167" i="44"/>
  <c r="M242" i="44"/>
  <c r="D69" i="45"/>
  <c r="N149" i="44"/>
  <c r="N160" i="44"/>
  <c r="G383" i="45"/>
  <c r="N162" i="44"/>
  <c r="L242" i="44"/>
  <c r="G69" i="45"/>
  <c r="N164" i="44"/>
  <c r="E383" i="45"/>
  <c r="N146" i="44"/>
  <c r="N152" i="44"/>
  <c r="E233" i="45"/>
  <c r="D433" i="45"/>
  <c r="N155" i="44"/>
  <c r="H383" i="45"/>
  <c r="N163" i="44"/>
  <c r="N153" i="44"/>
  <c r="N169" i="44"/>
  <c r="E69" i="45"/>
  <c r="N165" i="44"/>
  <c r="D383" i="45"/>
  <c r="N166" i="44"/>
  <c r="N158" i="44"/>
  <c r="N148" i="44"/>
  <c r="N150" i="44"/>
  <c r="N156" i="44"/>
  <c r="N242" i="44"/>
  <c r="I383" i="45"/>
  <c r="N154" i="44"/>
  <c r="N157" i="44"/>
  <c r="I433" i="45"/>
  <c r="N168" i="44"/>
  <c r="N147" i="44"/>
  <c r="N159" i="44"/>
  <c r="N151" i="44"/>
  <c r="I233" i="45"/>
  <c r="E33" i="45"/>
  <c r="N161" i="44"/>
  <c r="D233" i="45"/>
  <c r="I33" i="45"/>
  <c r="I69" i="45" l="1"/>
  <c r="F33" i="45"/>
  <c r="F383" i="45"/>
  <c r="F233" i="45"/>
  <c r="B235" i="45"/>
  <c r="F69" i="45"/>
  <c r="B71" i="45"/>
  <c r="B385" i="45"/>
  <c r="B35" i="45"/>
  <c r="O169" i="44"/>
  <c r="A169" i="49"/>
  <c r="O160" i="44"/>
  <c r="A160" i="49"/>
  <c r="O164" i="44"/>
  <c r="A164" i="49"/>
  <c r="O153" i="44"/>
  <c r="A153" i="49"/>
  <c r="O161" i="44"/>
  <c r="A161" i="49"/>
  <c r="O162" i="44"/>
  <c r="A162" i="49"/>
  <c r="O152" i="44"/>
  <c r="A152" i="49"/>
  <c r="O159" i="44"/>
  <c r="A159" i="49"/>
  <c r="O166" i="44"/>
  <c r="A166" i="49"/>
  <c r="O165" i="44"/>
  <c r="A165" i="49"/>
  <c r="O158" i="44"/>
  <c r="A158" i="49"/>
  <c r="O155" i="44"/>
  <c r="A155" i="49"/>
  <c r="O147" i="44"/>
  <c r="A147" i="49"/>
  <c r="O156" i="44"/>
  <c r="A156" i="49"/>
  <c r="O167" i="44"/>
  <c r="A167" i="49"/>
  <c r="O150" i="44"/>
  <c r="A150" i="49"/>
  <c r="O146" i="44"/>
  <c r="A146" i="49"/>
  <c r="O151" i="44"/>
  <c r="A151" i="49"/>
  <c r="O168" i="44"/>
  <c r="A168" i="49"/>
  <c r="O149" i="44"/>
  <c r="A149" i="49"/>
  <c r="O157" i="44"/>
  <c r="A157" i="49"/>
  <c r="O163" i="44"/>
  <c r="A163" i="49"/>
  <c r="O148" i="44"/>
  <c r="A148" i="49"/>
  <c r="O154" i="44"/>
  <c r="A154" i="49"/>
  <c r="F433" i="45"/>
  <c r="B435" i="45"/>
  <c r="O242" i="44"/>
  <c r="E242" i="49"/>
  <c r="A242" i="49"/>
  <c r="D242" i="49"/>
  <c r="K243" i="44"/>
  <c r="H384" i="45"/>
  <c r="D434" i="45"/>
  <c r="M243" i="44"/>
  <c r="E70" i="45"/>
  <c r="N243" i="44"/>
  <c r="I34" i="45"/>
  <c r="I384" i="45"/>
  <c r="I434" i="45"/>
  <c r="D384" i="45"/>
  <c r="L243" i="44"/>
  <c r="I234" i="45"/>
  <c r="D70" i="45"/>
  <c r="E34" i="45"/>
  <c r="E434" i="45"/>
  <c r="E234" i="45"/>
  <c r="D234" i="45"/>
  <c r="G70" i="45"/>
  <c r="E384" i="45"/>
  <c r="G384" i="45"/>
  <c r="F34" i="45" l="1"/>
  <c r="F234" i="45"/>
  <c r="F70" i="45"/>
  <c r="F434" i="45"/>
  <c r="I70" i="45"/>
  <c r="B436" i="45"/>
  <c r="B36" i="45"/>
  <c r="F384" i="45"/>
  <c r="B386" i="45"/>
  <c r="B72" i="45"/>
  <c r="B236" i="45"/>
  <c r="O243" i="44"/>
  <c r="E243" i="49"/>
  <c r="A243" i="49"/>
  <c r="D243" i="49"/>
  <c r="K244" i="44"/>
  <c r="D435" i="45"/>
  <c r="I385" i="45"/>
  <c r="H385" i="45"/>
  <c r="E35" i="45"/>
  <c r="L244" i="44"/>
  <c r="I235" i="45"/>
  <c r="D235" i="45"/>
  <c r="E385" i="45"/>
  <c r="M244" i="44"/>
  <c r="E71" i="45"/>
  <c r="D71" i="45"/>
  <c r="N244" i="44"/>
  <c r="G71" i="45"/>
  <c r="E435" i="45"/>
  <c r="G385" i="45"/>
  <c r="D385" i="45"/>
  <c r="E235" i="45"/>
  <c r="I35" i="45"/>
  <c r="I435" i="45"/>
  <c r="F71" i="45" l="1"/>
  <c r="I71" i="45"/>
  <c r="F235" i="45"/>
  <c r="F35" i="45"/>
  <c r="F435" i="45"/>
  <c r="B237" i="45"/>
  <c r="B73" i="45"/>
  <c r="F385" i="45"/>
  <c r="B387" i="45"/>
  <c r="B37" i="45"/>
  <c r="B437" i="45"/>
  <c r="O244" i="44"/>
  <c r="E244" i="49"/>
  <c r="A244" i="49"/>
  <c r="D244" i="49"/>
  <c r="K245" i="44"/>
  <c r="D236" i="45"/>
  <c r="E72" i="45"/>
  <c r="I236" i="45"/>
  <c r="E436" i="45"/>
  <c r="N245" i="44"/>
  <c r="E386" i="45"/>
  <c r="G386" i="45"/>
  <c r="H386" i="45"/>
  <c r="I36" i="45"/>
  <c r="I436" i="45"/>
  <c r="D386" i="45"/>
  <c r="M245" i="44"/>
  <c r="D72" i="45"/>
  <c r="L245" i="44"/>
  <c r="E236" i="45"/>
  <c r="D436" i="45"/>
  <c r="G72" i="45"/>
  <c r="I386" i="45"/>
  <c r="E36" i="45"/>
  <c r="F36" i="45" l="1"/>
  <c r="F72" i="45"/>
  <c r="I72" i="45"/>
  <c r="F236" i="45"/>
  <c r="F436" i="45"/>
  <c r="B438" i="45"/>
  <c r="B38" i="45"/>
  <c r="F386" i="45"/>
  <c r="B388" i="45"/>
  <c r="B74" i="45"/>
  <c r="B238" i="45"/>
  <c r="O245" i="44"/>
  <c r="E245" i="49"/>
  <c r="A245" i="49"/>
  <c r="D245" i="49"/>
  <c r="K246" i="44"/>
  <c r="D437" i="45"/>
  <c r="E387" i="45"/>
  <c r="E437" i="45"/>
  <c r="M246" i="44"/>
  <c r="D73" i="45"/>
  <c r="I387" i="45"/>
  <c r="D237" i="45"/>
  <c r="I437" i="45"/>
  <c r="I237" i="45"/>
  <c r="D387" i="45"/>
  <c r="G73" i="45"/>
  <c r="H387" i="45"/>
  <c r="E73" i="45"/>
  <c r="L246" i="44"/>
  <c r="E237" i="45"/>
  <c r="N246" i="44"/>
  <c r="I37" i="45"/>
  <c r="E37" i="45"/>
  <c r="G387" i="45"/>
  <c r="F73" i="45" l="1"/>
  <c r="I73" i="45"/>
  <c r="F237" i="45"/>
  <c r="F437" i="45"/>
  <c r="B239" i="45"/>
  <c r="B75" i="45"/>
  <c r="F387" i="45"/>
  <c r="B389" i="45"/>
  <c r="F37" i="45"/>
  <c r="B39" i="45"/>
  <c r="B439" i="45"/>
  <c r="O246" i="44"/>
  <c r="E246" i="49"/>
  <c r="A246" i="49"/>
  <c r="D246" i="49"/>
  <c r="K247" i="44"/>
  <c r="H388" i="45"/>
  <c r="N176" i="44"/>
  <c r="N247" i="44"/>
  <c r="N170" i="44"/>
  <c r="E38" i="45"/>
  <c r="I38" i="45"/>
  <c r="N186" i="44"/>
  <c r="E438" i="45"/>
  <c r="N193" i="44"/>
  <c r="E74" i="45"/>
  <c r="N190" i="44"/>
  <c r="N181" i="44"/>
  <c r="N178" i="44"/>
  <c r="N172" i="44"/>
  <c r="G388" i="45"/>
  <c r="N191" i="44"/>
  <c r="N188" i="44"/>
  <c r="N173" i="44"/>
  <c r="N184" i="44"/>
  <c r="N177" i="44"/>
  <c r="N174" i="44"/>
  <c r="G74" i="45"/>
  <c r="N192" i="44"/>
  <c r="D238" i="45"/>
  <c r="D74" i="45"/>
  <c r="N179" i="44"/>
  <c r="N175" i="44"/>
  <c r="D388" i="45"/>
  <c r="I388" i="45"/>
  <c r="N189" i="44"/>
  <c r="I238" i="45"/>
  <c r="I438" i="45"/>
  <c r="N183" i="44"/>
  <c r="N171" i="44"/>
  <c r="M247" i="44"/>
  <c r="N185" i="44"/>
  <c r="N187" i="44"/>
  <c r="E388" i="45"/>
  <c r="L247" i="44"/>
  <c r="N182" i="44"/>
  <c r="E238" i="45"/>
  <c r="N180" i="44"/>
  <c r="D438" i="45"/>
  <c r="F238" i="45" l="1"/>
  <c r="F38" i="45"/>
  <c r="F74" i="45"/>
  <c r="I74" i="45"/>
  <c r="F438" i="45"/>
  <c r="B440" i="45"/>
  <c r="B40" i="45"/>
  <c r="O186" i="44"/>
  <c r="A186" i="49"/>
  <c r="O184" i="44"/>
  <c r="A184" i="49"/>
  <c r="O175" i="44"/>
  <c r="A175" i="49"/>
  <c r="O188" i="44"/>
  <c r="A188" i="49"/>
  <c r="O171" i="44"/>
  <c r="A171" i="49"/>
  <c r="O187" i="44"/>
  <c r="A187" i="49"/>
  <c r="O182" i="44"/>
  <c r="A182" i="49"/>
  <c r="O179" i="44"/>
  <c r="A179" i="49"/>
  <c r="O172" i="44"/>
  <c r="A172" i="49"/>
  <c r="O193" i="44"/>
  <c r="A193" i="49"/>
  <c r="O174" i="44"/>
  <c r="A174" i="49"/>
  <c r="O189" i="44"/>
  <c r="A189" i="49"/>
  <c r="O191" i="44"/>
  <c r="A191" i="49"/>
  <c r="O177" i="44"/>
  <c r="A177" i="49"/>
  <c r="O185" i="44"/>
  <c r="A185" i="49"/>
  <c r="O192" i="44"/>
  <c r="A192" i="49"/>
  <c r="O170" i="44"/>
  <c r="A170" i="49"/>
  <c r="O183" i="44"/>
  <c r="A183" i="49"/>
  <c r="O190" i="44"/>
  <c r="A190" i="49"/>
  <c r="O181" i="44"/>
  <c r="A181" i="49"/>
  <c r="O176" i="44"/>
  <c r="A176" i="49"/>
  <c r="O180" i="44"/>
  <c r="A180" i="49"/>
  <c r="O173" i="44"/>
  <c r="A173" i="49"/>
  <c r="O178" i="44"/>
  <c r="A178" i="49"/>
  <c r="F388" i="45"/>
  <c r="B390" i="45"/>
  <c r="B76" i="45"/>
  <c r="B240" i="45"/>
  <c r="O247" i="44"/>
  <c r="E247" i="49"/>
  <c r="A247" i="49"/>
  <c r="D247" i="49"/>
  <c r="K248" i="44"/>
  <c r="I439" i="45"/>
  <c r="D239" i="45"/>
  <c r="G75" i="45"/>
  <c r="E75" i="45"/>
  <c r="E439" i="45"/>
  <c r="E39" i="45"/>
  <c r="I389" i="45"/>
  <c r="G389" i="45"/>
  <c r="D75" i="45"/>
  <c r="E239" i="45"/>
  <c r="D439" i="45"/>
  <c r="D389" i="45"/>
  <c r="M248" i="44"/>
  <c r="H389" i="45"/>
  <c r="E389" i="45"/>
  <c r="N248" i="44"/>
  <c r="L248" i="44"/>
  <c r="I239" i="45"/>
  <c r="I39" i="45"/>
  <c r="I75" i="45" l="1"/>
  <c r="F75" i="45"/>
  <c r="F39" i="45"/>
  <c r="F439" i="45"/>
  <c r="F239" i="45"/>
  <c r="B241" i="45"/>
  <c r="B77" i="45"/>
  <c r="F389" i="45"/>
  <c r="B391" i="45"/>
  <c r="B41" i="45"/>
  <c r="B441" i="45"/>
  <c r="O248" i="44"/>
  <c r="E248" i="49"/>
  <c r="A248" i="49"/>
  <c r="D248" i="49"/>
  <c r="K249" i="44"/>
  <c r="D240" i="45"/>
  <c r="I440" i="45"/>
  <c r="I240" i="45"/>
  <c r="N249" i="44"/>
  <c r="E40" i="45"/>
  <c r="D390" i="45"/>
  <c r="E390" i="45"/>
  <c r="H390" i="45"/>
  <c r="L249" i="44"/>
  <c r="D76" i="45"/>
  <c r="I390" i="45"/>
  <c r="D440" i="45"/>
  <c r="E240" i="45"/>
  <c r="M249" i="44"/>
  <c r="E440" i="45"/>
  <c r="I40" i="45"/>
  <c r="G76" i="45"/>
  <c r="E76" i="45"/>
  <c r="G390" i="45"/>
  <c r="F40" i="45" l="1"/>
  <c r="I76" i="45"/>
  <c r="F76" i="45"/>
  <c r="F240" i="45"/>
  <c r="F440" i="45"/>
  <c r="B442" i="45"/>
  <c r="B42" i="45"/>
  <c r="F390" i="45"/>
  <c r="B392" i="45"/>
  <c r="B78" i="45"/>
  <c r="B242" i="45"/>
  <c r="O249" i="44"/>
  <c r="E249" i="49"/>
  <c r="A249" i="49"/>
  <c r="D249" i="49"/>
  <c r="K250" i="44"/>
  <c r="D441" i="45"/>
  <c r="I41" i="45"/>
  <c r="E441" i="45"/>
  <c r="I391" i="45"/>
  <c r="L250" i="44"/>
  <c r="N250" i="44"/>
  <c r="I241" i="45"/>
  <c r="I441" i="45"/>
  <c r="G391" i="45"/>
  <c r="D391" i="45"/>
  <c r="E77" i="45"/>
  <c r="E241" i="45"/>
  <c r="H391" i="45"/>
  <c r="M250" i="44"/>
  <c r="E391" i="45"/>
  <c r="D241" i="45"/>
  <c r="E41" i="45"/>
  <c r="G77" i="45"/>
  <c r="D77" i="45"/>
  <c r="I77" i="45" l="1"/>
  <c r="F41" i="45"/>
  <c r="F241" i="45"/>
  <c r="F441" i="45"/>
  <c r="B243" i="45"/>
  <c r="F77" i="45"/>
  <c r="B79" i="45"/>
  <c r="F391" i="45"/>
  <c r="B393" i="45"/>
  <c r="B43" i="45"/>
  <c r="B443" i="45"/>
  <c r="O250" i="44"/>
  <c r="E250" i="49"/>
  <c r="A250" i="49"/>
  <c r="D250" i="49"/>
  <c r="K251" i="44"/>
  <c r="G392" i="45"/>
  <c r="H392" i="45"/>
  <c r="D242" i="45"/>
  <c r="D392" i="45"/>
  <c r="M251" i="44"/>
  <c r="I442" i="45"/>
  <c r="I42" i="45"/>
  <c r="L251" i="44"/>
  <c r="G78" i="45"/>
  <c r="E442" i="45"/>
  <c r="E392" i="45"/>
  <c r="E78" i="45"/>
  <c r="E242" i="45"/>
  <c r="N251" i="44"/>
  <c r="I242" i="45"/>
  <c r="D78" i="45"/>
  <c r="I392" i="45"/>
  <c r="E42" i="45"/>
  <c r="D442" i="45"/>
  <c r="F242" i="45" l="1"/>
  <c r="I78" i="45"/>
  <c r="F442" i="45"/>
  <c r="B444" i="45"/>
  <c r="F42" i="45"/>
  <c r="B44" i="45"/>
  <c r="F392" i="45"/>
  <c r="B394" i="45"/>
  <c r="F78" i="45"/>
  <c r="B80" i="45"/>
  <c r="B244" i="45"/>
  <c r="O251" i="44"/>
  <c r="E251" i="49"/>
  <c r="A251" i="49"/>
  <c r="D251" i="49"/>
  <c r="K252" i="44"/>
  <c r="N202" i="44"/>
  <c r="N203" i="44"/>
  <c r="D243" i="45"/>
  <c r="N215" i="44"/>
  <c r="D443" i="45"/>
  <c r="N212" i="44"/>
  <c r="N200" i="44"/>
  <c r="N208" i="44"/>
  <c r="I43" i="45"/>
  <c r="I443" i="45"/>
  <c r="N197" i="44"/>
  <c r="N204" i="44"/>
  <c r="N207" i="44"/>
  <c r="N198" i="44"/>
  <c r="N214" i="44"/>
  <c r="N210" i="44"/>
  <c r="I393" i="45"/>
  <c r="E443" i="45"/>
  <c r="N216" i="44"/>
  <c r="N209" i="44"/>
  <c r="N205" i="44"/>
  <c r="E43" i="45"/>
  <c r="N201" i="44"/>
  <c r="N211" i="44"/>
  <c r="N195" i="44"/>
  <c r="G393" i="45"/>
  <c r="G79" i="45"/>
  <c r="D393" i="45"/>
  <c r="N213" i="44"/>
  <c r="N194" i="44"/>
  <c r="N217" i="44"/>
  <c r="H393" i="45"/>
  <c r="N196" i="44"/>
  <c r="N206" i="44"/>
  <c r="E243" i="45"/>
  <c r="I243" i="45"/>
  <c r="L252" i="44"/>
  <c r="D79" i="45"/>
  <c r="M252" i="44"/>
  <c r="E393" i="45"/>
  <c r="N252" i="44"/>
  <c r="N199" i="44"/>
  <c r="E79" i="45"/>
  <c r="I79" i="45" l="1"/>
  <c r="F443" i="45"/>
  <c r="F79" i="45"/>
  <c r="F243" i="45"/>
  <c r="F43" i="45"/>
  <c r="B245" i="45"/>
  <c r="B81" i="45"/>
  <c r="F393" i="45"/>
  <c r="B395" i="45"/>
  <c r="B45" i="45"/>
  <c r="O214" i="44"/>
  <c r="A214" i="49"/>
  <c r="O212" i="44"/>
  <c r="A212" i="49"/>
  <c r="O205" i="44"/>
  <c r="A205" i="49"/>
  <c r="O199" i="44"/>
  <c r="A199" i="49"/>
  <c r="O213" i="44"/>
  <c r="A213" i="49"/>
  <c r="O196" i="44"/>
  <c r="A196" i="49"/>
  <c r="O201" i="44"/>
  <c r="A201" i="49"/>
  <c r="O195" i="44"/>
  <c r="A195" i="49"/>
  <c r="O200" i="44"/>
  <c r="A200" i="49"/>
  <c r="O217" i="44"/>
  <c r="A217" i="49"/>
  <c r="O206" i="44"/>
  <c r="A206" i="49"/>
  <c r="O198" i="44"/>
  <c r="A198" i="49"/>
  <c r="O209" i="44"/>
  <c r="A209" i="49"/>
  <c r="O211" i="44"/>
  <c r="A211" i="49"/>
  <c r="O204" i="44"/>
  <c r="A204" i="49"/>
  <c r="O203" i="44"/>
  <c r="A203" i="49"/>
  <c r="O210" i="44"/>
  <c r="A210" i="49"/>
  <c r="O194" i="44"/>
  <c r="A194" i="49"/>
  <c r="O216" i="44"/>
  <c r="A216" i="49"/>
  <c r="O197" i="44"/>
  <c r="A197" i="49"/>
  <c r="O208" i="44"/>
  <c r="A208" i="49"/>
  <c r="O207" i="44"/>
  <c r="A207" i="49"/>
  <c r="O202" i="44"/>
  <c r="A202" i="49"/>
  <c r="O215" i="44"/>
  <c r="A215" i="49"/>
  <c r="B445" i="45"/>
  <c r="O252" i="44"/>
  <c r="E252" i="49"/>
  <c r="A252" i="49"/>
  <c r="D252" i="49"/>
  <c r="K253" i="44"/>
  <c r="I394" i="45"/>
  <c r="G80" i="45"/>
  <c r="E244" i="45"/>
  <c r="E444" i="45"/>
  <c r="G394" i="45"/>
  <c r="I444" i="45"/>
  <c r="E80" i="45"/>
  <c r="D394" i="45"/>
  <c r="N253" i="44"/>
  <c r="I44" i="45"/>
  <c r="M253" i="44"/>
  <c r="D80" i="45"/>
  <c r="L253" i="44"/>
  <c r="H394" i="45"/>
  <c r="E394" i="45"/>
  <c r="D444" i="45"/>
  <c r="I244" i="45"/>
  <c r="D244" i="45"/>
  <c r="E44" i="45"/>
  <c r="F44" i="45" l="1"/>
  <c r="F394" i="45"/>
  <c r="I80" i="45"/>
  <c r="F444" i="45"/>
  <c r="F244" i="45"/>
  <c r="B446" i="45"/>
  <c r="B46" i="45"/>
  <c r="B396" i="45"/>
  <c r="F80" i="45"/>
  <c r="B82" i="45"/>
  <c r="B246" i="45"/>
  <c r="O253" i="44"/>
  <c r="E253" i="49"/>
  <c r="A253" i="49"/>
  <c r="D253" i="49"/>
  <c r="K254" i="44"/>
  <c r="E445" i="45"/>
  <c r="D245" i="45"/>
  <c r="D395" i="45"/>
  <c r="E245" i="45"/>
  <c r="G81" i="45"/>
  <c r="M254" i="44"/>
  <c r="N254" i="44"/>
  <c r="I395" i="45"/>
  <c r="E395" i="45"/>
  <c r="L254" i="44"/>
  <c r="I245" i="45"/>
  <c r="I45" i="45"/>
  <c r="D445" i="45"/>
  <c r="E45" i="45"/>
  <c r="I445" i="45"/>
  <c r="E81" i="45"/>
  <c r="G395" i="45"/>
  <c r="D81" i="45"/>
  <c r="H395" i="45"/>
  <c r="I81" i="45" l="1"/>
  <c r="F45" i="45"/>
  <c r="F81" i="45"/>
  <c r="F245" i="45"/>
  <c r="B247" i="45"/>
  <c r="B83" i="45"/>
  <c r="F395" i="45"/>
  <c r="B397" i="45"/>
  <c r="F445" i="45"/>
  <c r="B447" i="45"/>
  <c r="O254" i="44"/>
  <c r="E254" i="49"/>
  <c r="A254" i="49"/>
  <c r="D254" i="49"/>
  <c r="K255" i="44"/>
  <c r="D446" i="45"/>
  <c r="I396" i="45"/>
  <c r="H396" i="45"/>
  <c r="D82" i="45"/>
  <c r="M255" i="44"/>
  <c r="I246" i="45"/>
  <c r="E446" i="45"/>
  <c r="E246" i="45"/>
  <c r="N255" i="44"/>
  <c r="I446" i="45"/>
  <c r="I46" i="45"/>
  <c r="E46" i="45"/>
  <c r="G396" i="45"/>
  <c r="G82" i="45"/>
  <c r="E82" i="45"/>
  <c r="L255" i="44"/>
  <c r="D396" i="45"/>
  <c r="D246" i="45"/>
  <c r="E396" i="45"/>
  <c r="F46" i="45" l="1"/>
  <c r="F82" i="45"/>
  <c r="I82" i="45"/>
  <c r="F396" i="45"/>
  <c r="F446" i="45"/>
  <c r="B448" i="45"/>
  <c r="B398" i="45"/>
  <c r="B84" i="45"/>
  <c r="F246" i="45"/>
  <c r="B248" i="45"/>
  <c r="O255" i="44"/>
  <c r="E255" i="49"/>
  <c r="A255" i="49"/>
  <c r="D255" i="49"/>
  <c r="K256" i="44"/>
  <c r="D83" i="45"/>
  <c r="D247" i="45"/>
  <c r="E397" i="45"/>
  <c r="M256" i="44"/>
  <c r="E83" i="45"/>
  <c r="L256" i="44"/>
  <c r="I397" i="45"/>
  <c r="D447" i="45"/>
  <c r="G83" i="45"/>
  <c r="H397" i="45"/>
  <c r="E447" i="45"/>
  <c r="E247" i="45"/>
  <c r="D397" i="45"/>
  <c r="I247" i="45"/>
  <c r="G397" i="45"/>
  <c r="I447" i="45"/>
  <c r="N256" i="44"/>
  <c r="F247" i="45" l="1"/>
  <c r="F447" i="45"/>
  <c r="I83" i="45"/>
  <c r="B249" i="45"/>
  <c r="F83" i="45"/>
  <c r="B85" i="45"/>
  <c r="F397" i="45"/>
  <c r="B399" i="45"/>
  <c r="B449" i="45"/>
  <c r="O256" i="44"/>
  <c r="E256" i="49"/>
  <c r="A256" i="49"/>
  <c r="D256" i="49"/>
  <c r="K257" i="44"/>
  <c r="E84" i="45"/>
  <c r="D84" i="45"/>
  <c r="I248" i="45"/>
  <c r="E248" i="45"/>
  <c r="N257" i="44"/>
  <c r="G398" i="45"/>
  <c r="E448" i="45"/>
  <c r="H398" i="45"/>
  <c r="D448" i="45"/>
  <c r="D248" i="45"/>
  <c r="I398" i="45"/>
  <c r="G84" i="45"/>
  <c r="M257" i="44"/>
  <c r="D398" i="45"/>
  <c r="E398" i="45"/>
  <c r="I448" i="45"/>
  <c r="L257" i="44"/>
  <c r="F248" i="45" l="1"/>
  <c r="F84" i="45"/>
  <c r="F398" i="45"/>
  <c r="I84" i="45"/>
  <c r="F448" i="45"/>
  <c r="B450" i="45"/>
  <c r="B400" i="45"/>
  <c r="B86" i="45"/>
  <c r="B250" i="45"/>
  <c r="O257" i="44"/>
  <c r="E257" i="49"/>
  <c r="A257" i="49"/>
  <c r="D257" i="49"/>
  <c r="K258" i="44"/>
  <c r="E85" i="45"/>
  <c r="H399" i="45"/>
  <c r="I249" i="45"/>
  <c r="G399" i="45"/>
  <c r="N258" i="44"/>
  <c r="D449" i="45"/>
  <c r="E449" i="45"/>
  <c r="E399" i="45"/>
  <c r="I449" i="45"/>
  <c r="D249" i="45"/>
  <c r="L258" i="44"/>
  <c r="M258" i="44"/>
  <c r="E249" i="45"/>
  <c r="D399" i="45"/>
  <c r="I399" i="45"/>
  <c r="G85" i="45"/>
  <c r="D85" i="45"/>
  <c r="F249" i="45" l="1"/>
  <c r="F399" i="45"/>
  <c r="F85" i="45"/>
  <c r="I85" i="45"/>
  <c r="F449" i="45"/>
  <c r="B251" i="45"/>
  <c r="B87" i="45"/>
  <c r="B401" i="45"/>
  <c r="B451" i="45"/>
  <c r="O258" i="44"/>
  <c r="E258" i="49"/>
  <c r="A258" i="49"/>
  <c r="D258" i="49"/>
  <c r="K259" i="44"/>
  <c r="E400" i="45"/>
  <c r="M259" i="44"/>
  <c r="E450" i="45"/>
  <c r="L259" i="44"/>
  <c r="I450" i="45"/>
  <c r="N259" i="44"/>
  <c r="D86" i="45"/>
  <c r="G86" i="45"/>
  <c r="D250" i="45"/>
  <c r="G400" i="45"/>
  <c r="D400" i="45"/>
  <c r="D450" i="45"/>
  <c r="E250" i="45"/>
  <c r="E86" i="45"/>
  <c r="H400" i="45"/>
  <c r="I250" i="45"/>
  <c r="I400" i="45"/>
  <c r="F450" i="45" l="1"/>
  <c r="I86" i="45"/>
  <c r="F400" i="45"/>
  <c r="B452" i="45"/>
  <c r="B402" i="45"/>
  <c r="F86" i="45"/>
  <c r="B88" i="45"/>
  <c r="F250" i="45"/>
  <c r="B252" i="45"/>
  <c r="O259" i="44"/>
  <c r="E259" i="49"/>
  <c r="A259" i="49"/>
  <c r="D259" i="49"/>
  <c r="K260" i="44"/>
  <c r="I401" i="45"/>
  <c r="L260" i="44"/>
  <c r="D87" i="45"/>
  <c r="E451" i="45"/>
  <c r="D451" i="45"/>
  <c r="E401" i="45"/>
  <c r="D251" i="45"/>
  <c r="E251" i="45"/>
  <c r="M260" i="44"/>
  <c r="N260" i="44"/>
  <c r="I451" i="45"/>
  <c r="G87" i="45"/>
  <c r="G401" i="45"/>
  <c r="E87" i="45"/>
  <c r="H401" i="45"/>
  <c r="D401" i="45"/>
  <c r="I251" i="45"/>
  <c r="I87" i="45" l="1"/>
  <c r="F451" i="45"/>
  <c r="F87" i="45"/>
  <c r="F251" i="45"/>
  <c r="B253" i="45"/>
  <c r="B89" i="45"/>
  <c r="F401" i="45"/>
  <c r="B403" i="45"/>
  <c r="B453" i="45"/>
  <c r="O260" i="44"/>
  <c r="E260" i="49"/>
  <c r="A260" i="49"/>
  <c r="D260" i="49"/>
  <c r="K261" i="44"/>
  <c r="I402" i="45"/>
  <c r="D452" i="45"/>
  <c r="M261" i="44"/>
  <c r="L261" i="44"/>
  <c r="E88" i="45"/>
  <c r="I452" i="45"/>
  <c r="D402" i="45"/>
  <c r="N261" i="44"/>
  <c r="H402" i="45"/>
  <c r="E402" i="45"/>
  <c r="D252" i="45"/>
  <c r="E252" i="45"/>
  <c r="E452" i="45"/>
  <c r="G402" i="45"/>
  <c r="I252" i="45"/>
  <c r="G88" i="45"/>
  <c r="D88" i="45"/>
  <c r="F452" i="45" l="1"/>
  <c r="I88" i="45"/>
  <c r="F88" i="45"/>
  <c r="F402" i="45"/>
  <c r="B454" i="45"/>
  <c r="B404" i="45"/>
  <c r="B90" i="45"/>
  <c r="F252" i="45"/>
  <c r="B254" i="45"/>
  <c r="O261" i="44"/>
  <c r="E261" i="49"/>
  <c r="A261" i="49"/>
  <c r="D261" i="49"/>
  <c r="K262" i="44"/>
  <c r="I403" i="45"/>
  <c r="E253" i="45"/>
  <c r="M262" i="44"/>
  <c r="D403" i="45"/>
  <c r="D253" i="45"/>
  <c r="L262" i="44"/>
  <c r="D89" i="45"/>
  <c r="D453" i="45"/>
  <c r="E403" i="45"/>
  <c r="H403" i="45"/>
  <c r="I253" i="45"/>
  <c r="I453" i="45"/>
  <c r="N262" i="44"/>
  <c r="E453" i="45"/>
  <c r="E89" i="45"/>
  <c r="G403" i="45"/>
  <c r="G89" i="45"/>
  <c r="I89" i="45" l="1"/>
  <c r="F253" i="45"/>
  <c r="F403" i="45"/>
  <c r="F89" i="45"/>
  <c r="B255" i="45"/>
  <c r="B91" i="45"/>
  <c r="B405" i="45"/>
  <c r="F453" i="45"/>
  <c r="B455" i="45"/>
  <c r="O262" i="44"/>
  <c r="E262" i="49"/>
  <c r="A262" i="49"/>
  <c r="D262" i="49"/>
  <c r="K263" i="44"/>
  <c r="G90" i="45"/>
  <c r="I454" i="45"/>
  <c r="E454" i="45"/>
  <c r="D254" i="45"/>
  <c r="N263" i="44"/>
  <c r="H404" i="45"/>
  <c r="G404" i="45"/>
  <c r="E254" i="45"/>
  <c r="L263" i="44"/>
  <c r="I254" i="45"/>
  <c r="D404" i="45"/>
  <c r="E404" i="45"/>
  <c r="E90" i="45"/>
  <c r="M263" i="44"/>
  <c r="D90" i="45"/>
  <c r="I404" i="45"/>
  <c r="D454" i="45"/>
  <c r="F454" i="45" l="1"/>
  <c r="F90" i="45"/>
  <c r="I90" i="45"/>
  <c r="B456" i="45"/>
  <c r="F404" i="45"/>
  <c r="B406" i="45"/>
  <c r="B92" i="45"/>
  <c r="F254" i="45"/>
  <c r="B256" i="45"/>
  <c r="O263" i="44"/>
  <c r="E263" i="49"/>
  <c r="A263" i="49"/>
  <c r="D263" i="49"/>
  <c r="K264" i="44"/>
  <c r="D91" i="45"/>
  <c r="E405" i="45"/>
  <c r="M264" i="44"/>
  <c r="I455" i="45"/>
  <c r="D455" i="45"/>
  <c r="G91" i="45"/>
  <c r="N264" i="44"/>
  <c r="L264" i="44"/>
  <c r="G405" i="45"/>
  <c r="E455" i="45"/>
  <c r="I405" i="45"/>
  <c r="D255" i="45"/>
  <c r="E91" i="45"/>
  <c r="D405" i="45"/>
  <c r="H405" i="45"/>
  <c r="E255" i="45"/>
  <c r="I255" i="45"/>
  <c r="F455" i="45" l="1"/>
  <c r="I91" i="45"/>
  <c r="F91" i="45"/>
  <c r="F255" i="45"/>
  <c r="B257" i="45"/>
  <c r="B93" i="45"/>
  <c r="F405" i="45"/>
  <c r="B457" i="45"/>
  <c r="O264" i="44"/>
  <c r="E264" i="49"/>
  <c r="A264" i="49"/>
  <c r="D264" i="49"/>
  <c r="K265" i="44"/>
  <c r="D406" i="45"/>
  <c r="M265" i="44"/>
  <c r="E406" i="45"/>
  <c r="D456" i="45"/>
  <c r="E456" i="45"/>
  <c r="N265" i="44"/>
  <c r="L265" i="44"/>
  <c r="I256" i="45"/>
  <c r="G406" i="45"/>
  <c r="I456" i="45"/>
  <c r="E92" i="45"/>
  <c r="E256" i="45"/>
  <c r="D256" i="45"/>
  <c r="D92" i="45"/>
  <c r="I406" i="45"/>
  <c r="H406" i="45"/>
  <c r="G92" i="45"/>
  <c r="F256" i="45" l="1"/>
  <c r="F92" i="45"/>
  <c r="F406" i="45"/>
  <c r="I92" i="45"/>
  <c r="F456" i="45"/>
  <c r="B458" i="45"/>
  <c r="B94" i="45"/>
  <c r="B258" i="45"/>
  <c r="O265" i="44"/>
  <c r="E265" i="49"/>
  <c r="A265" i="49"/>
  <c r="D265" i="49"/>
  <c r="K266" i="44"/>
  <c r="N266" i="44"/>
  <c r="L266" i="44"/>
  <c r="E93" i="45"/>
  <c r="I257" i="45"/>
  <c r="E257" i="45"/>
  <c r="G93" i="45"/>
  <c r="I457" i="45"/>
  <c r="M266" i="44"/>
  <c r="D93" i="45"/>
  <c r="D257" i="45"/>
  <c r="D457" i="45"/>
  <c r="E457" i="45"/>
  <c r="I93" i="45" l="1"/>
  <c r="F257" i="45"/>
  <c r="B259" i="45"/>
  <c r="F93" i="45"/>
  <c r="B95" i="45"/>
  <c r="F457" i="45"/>
  <c r="B459" i="45"/>
  <c r="O266" i="44"/>
  <c r="E266" i="49"/>
  <c r="A266" i="49"/>
  <c r="D266" i="49"/>
  <c r="K267" i="44"/>
  <c r="E258" i="45"/>
  <c r="L267" i="44"/>
  <c r="G94" i="45"/>
  <c r="D94" i="45"/>
  <c r="I458" i="45"/>
  <c r="N267" i="44"/>
  <c r="E94" i="45"/>
  <c r="E458" i="45"/>
  <c r="D258" i="45"/>
  <c r="D458" i="45"/>
  <c r="M267" i="44"/>
  <c r="I258" i="45"/>
  <c r="F258" i="45" l="1"/>
  <c r="F94" i="45"/>
  <c r="I94" i="45"/>
  <c r="F458" i="45"/>
  <c r="B460" i="45"/>
  <c r="B96" i="45"/>
  <c r="B260" i="45"/>
  <c r="O267" i="44"/>
  <c r="E267" i="49"/>
  <c r="A267" i="49"/>
  <c r="D267" i="49"/>
  <c r="K268" i="44"/>
  <c r="D95" i="45"/>
  <c r="N268" i="44"/>
  <c r="I459" i="45"/>
  <c r="L268" i="44"/>
  <c r="E459" i="45"/>
  <c r="I259" i="45"/>
  <c r="G95" i="45"/>
  <c r="D459" i="45"/>
  <c r="E259" i="45"/>
  <c r="D259" i="45"/>
  <c r="M268" i="44"/>
  <c r="E95" i="45"/>
  <c r="I95" i="45" l="1"/>
  <c r="F259" i="45"/>
  <c r="B261" i="45"/>
  <c r="F95" i="45"/>
  <c r="B97" i="45"/>
  <c r="F459" i="45"/>
  <c r="B461" i="45"/>
  <c r="O268" i="44"/>
  <c r="E268" i="49"/>
  <c r="A268" i="49"/>
  <c r="D268" i="49"/>
  <c r="K269" i="44"/>
  <c r="D96" i="45"/>
  <c r="I260" i="45"/>
  <c r="I460" i="45"/>
  <c r="E460" i="45"/>
  <c r="M269" i="44"/>
  <c r="D460" i="45"/>
  <c r="E260" i="45"/>
  <c r="D260" i="45"/>
  <c r="N269" i="44"/>
  <c r="G96" i="45"/>
  <c r="L269" i="44"/>
  <c r="E96" i="45"/>
  <c r="F460" i="45" l="1"/>
  <c r="F260" i="45"/>
  <c r="F96" i="45"/>
  <c r="I96" i="45"/>
  <c r="B462" i="45"/>
  <c r="B98" i="45"/>
  <c r="B262" i="45"/>
  <c r="O269" i="44"/>
  <c r="E269" i="49"/>
  <c r="A269" i="49"/>
  <c r="D269" i="49"/>
  <c r="K270" i="44"/>
  <c r="D261" i="45"/>
  <c r="M270" i="44"/>
  <c r="I461" i="45"/>
  <c r="E261" i="45"/>
  <c r="D461" i="45"/>
  <c r="E461" i="45"/>
  <c r="G97" i="45"/>
  <c r="D97" i="45"/>
  <c r="L270" i="44"/>
  <c r="I261" i="45"/>
  <c r="E97" i="45"/>
  <c r="N270" i="44"/>
  <c r="F261" i="45" l="1"/>
  <c r="F97" i="45"/>
  <c r="I97" i="45"/>
  <c r="B263" i="45"/>
  <c r="B99" i="45"/>
  <c r="F461" i="45"/>
  <c r="B463" i="45"/>
  <c r="O270" i="44"/>
  <c r="E270" i="49"/>
  <c r="A270" i="49"/>
  <c r="D270" i="49"/>
  <c r="K271" i="44"/>
  <c r="I262" i="45"/>
  <c r="D462" i="45"/>
  <c r="L271" i="44"/>
  <c r="I462" i="45"/>
  <c r="N271" i="44"/>
  <c r="E98" i="45"/>
  <c r="E262" i="45"/>
  <c r="D262" i="45"/>
  <c r="E462" i="45"/>
  <c r="M271" i="44"/>
  <c r="D98" i="45"/>
  <c r="G98" i="45"/>
  <c r="F262" i="45" l="1"/>
  <c r="I98" i="45"/>
  <c r="F462" i="45"/>
  <c r="B464" i="45"/>
  <c r="F98" i="45"/>
  <c r="B100" i="45"/>
  <c r="B264" i="45"/>
  <c r="O271" i="44"/>
  <c r="E271" i="49"/>
  <c r="A271" i="49"/>
  <c r="D271" i="49"/>
  <c r="K272" i="44"/>
  <c r="D99" i="45"/>
  <c r="D263" i="45"/>
  <c r="E99" i="45"/>
  <c r="G99" i="45"/>
  <c r="L272" i="44"/>
  <c r="I263" i="45"/>
  <c r="E263" i="45"/>
  <c r="D463" i="45"/>
  <c r="E463" i="45"/>
  <c r="N272" i="44"/>
  <c r="M272" i="44"/>
  <c r="I463" i="45"/>
  <c r="F263" i="45" l="1"/>
  <c r="F99" i="45"/>
  <c r="I99" i="45"/>
  <c r="B265" i="45"/>
  <c r="B101" i="45"/>
  <c r="F463" i="45"/>
  <c r="B465" i="45"/>
  <c r="O272" i="44"/>
  <c r="E272" i="49"/>
  <c r="A272" i="49"/>
  <c r="D272" i="49"/>
  <c r="K273" i="44"/>
  <c r="E464" i="45"/>
  <c r="L273" i="44"/>
  <c r="N273" i="44"/>
  <c r="G100" i="45"/>
  <c r="I464" i="45"/>
  <c r="D264" i="45"/>
  <c r="E100" i="45"/>
  <c r="M273" i="44"/>
  <c r="E264" i="45"/>
  <c r="I264" i="45"/>
  <c r="D464" i="45"/>
  <c r="D100" i="45"/>
  <c r="F264" i="45" l="1"/>
  <c r="F100" i="45"/>
  <c r="I100" i="45"/>
  <c r="F464" i="45"/>
  <c r="B466" i="45"/>
  <c r="B102" i="45"/>
  <c r="B266" i="45"/>
  <c r="O273" i="44"/>
  <c r="E273" i="49"/>
  <c r="A273" i="49"/>
  <c r="D273" i="49"/>
  <c r="K274" i="44"/>
  <c r="D265" i="45"/>
  <c r="I465" i="45"/>
  <c r="D465" i="45"/>
  <c r="D101" i="45"/>
  <c r="E101" i="45"/>
  <c r="L274" i="44"/>
  <c r="G101" i="45"/>
  <c r="I265" i="45"/>
  <c r="N274" i="44"/>
  <c r="E265" i="45"/>
  <c r="E465" i="45"/>
  <c r="M274" i="44"/>
  <c r="F265" i="45" l="1"/>
  <c r="F101" i="45"/>
  <c r="I101" i="45"/>
  <c r="B267" i="45"/>
  <c r="B103" i="45"/>
  <c r="F465" i="45"/>
  <c r="B467" i="45"/>
  <c r="O274" i="44"/>
  <c r="E274" i="49"/>
  <c r="A274" i="49"/>
  <c r="D274" i="49"/>
  <c r="K275" i="44"/>
  <c r="N275" i="44"/>
  <c r="L275" i="44"/>
  <c r="E266" i="45"/>
  <c r="D102" i="45"/>
  <c r="D266" i="45"/>
  <c r="I466" i="45"/>
  <c r="G102" i="45"/>
  <c r="I266" i="45"/>
  <c r="E466" i="45"/>
  <c r="M275" i="44"/>
  <c r="D466" i="45"/>
  <c r="E102" i="45"/>
  <c r="F102" i="45" l="1"/>
  <c r="F266" i="45"/>
  <c r="I102" i="45"/>
  <c r="F466" i="45"/>
  <c r="B468" i="45"/>
  <c r="B104" i="45"/>
  <c r="B268" i="45"/>
  <c r="O275" i="44"/>
  <c r="E275" i="49"/>
  <c r="A275" i="49"/>
  <c r="D275" i="49"/>
  <c r="K276" i="44"/>
  <c r="M276" i="44"/>
  <c r="D467" i="45"/>
  <c r="E103" i="45"/>
  <c r="G103" i="45"/>
  <c r="E467" i="45"/>
  <c r="I267" i="45"/>
  <c r="I467" i="45"/>
  <c r="L276" i="44"/>
  <c r="D103" i="45"/>
  <c r="E267" i="45"/>
  <c r="D267" i="45"/>
  <c r="N276" i="44"/>
  <c r="I103" i="45" l="1"/>
  <c r="F267" i="45"/>
  <c r="F103" i="45"/>
  <c r="B269" i="45"/>
  <c r="B105" i="45"/>
  <c r="F467" i="45"/>
  <c r="B469" i="45"/>
  <c r="O276" i="44"/>
  <c r="E276" i="49"/>
  <c r="A276" i="49"/>
  <c r="D276" i="49"/>
  <c r="K277" i="44"/>
  <c r="L277" i="44"/>
  <c r="E468" i="45"/>
  <c r="G104" i="45"/>
  <c r="N277" i="44"/>
  <c r="D268" i="45"/>
  <c r="I268" i="45"/>
  <c r="D468" i="45"/>
  <c r="E104" i="45"/>
  <c r="M277" i="44"/>
  <c r="D104" i="45"/>
  <c r="E268" i="45"/>
  <c r="I468" i="45"/>
  <c r="F268" i="45" l="1"/>
  <c r="I104" i="45"/>
  <c r="F104" i="45"/>
  <c r="F468" i="45"/>
  <c r="B470" i="45"/>
  <c r="B106" i="45"/>
  <c r="B270" i="45"/>
  <c r="O277" i="44"/>
  <c r="E277" i="49"/>
  <c r="A277" i="49"/>
  <c r="D277" i="49"/>
  <c r="K278" i="44"/>
  <c r="D269" i="45"/>
  <c r="N278" i="44"/>
  <c r="L278" i="44"/>
  <c r="D469" i="45"/>
  <c r="I269" i="45"/>
  <c r="G105" i="45"/>
  <c r="M278" i="44"/>
  <c r="I469" i="45"/>
  <c r="E105" i="45"/>
  <c r="E269" i="45"/>
  <c r="E469" i="45"/>
  <c r="D105" i="45"/>
  <c r="F269" i="45" l="1"/>
  <c r="F105" i="45"/>
  <c r="I105" i="45"/>
  <c r="B271" i="45"/>
  <c r="B107" i="45"/>
  <c r="F469" i="45"/>
  <c r="B471" i="45"/>
  <c r="O278" i="44"/>
  <c r="E278" i="49"/>
  <c r="A278" i="49"/>
  <c r="D278" i="49"/>
  <c r="K279" i="44"/>
  <c r="E270" i="45"/>
  <c r="E106" i="45"/>
  <c r="I270" i="45"/>
  <c r="E470" i="45"/>
  <c r="D470" i="45"/>
  <c r="D270" i="45"/>
  <c r="M279" i="44"/>
  <c r="L279" i="44"/>
  <c r="N279" i="44"/>
  <c r="G106" i="45"/>
  <c r="I470" i="45"/>
  <c r="D106" i="45"/>
  <c r="F270" i="45" l="1"/>
  <c r="I106" i="45"/>
  <c r="F470" i="45"/>
  <c r="B472" i="45"/>
  <c r="F106" i="45"/>
  <c r="B108" i="45"/>
  <c r="B272" i="45"/>
  <c r="O279" i="44"/>
  <c r="E279" i="49"/>
  <c r="A279" i="49"/>
  <c r="D279" i="49"/>
  <c r="K280" i="44"/>
  <c r="D107" i="45"/>
  <c r="I471" i="45"/>
  <c r="I271" i="45"/>
  <c r="G107" i="45"/>
  <c r="E471" i="45"/>
  <c r="N280" i="44"/>
  <c r="L280" i="44"/>
  <c r="M280" i="44"/>
  <c r="E107" i="45"/>
  <c r="E271" i="45"/>
  <c r="D471" i="45"/>
  <c r="D271" i="45"/>
  <c r="F471" i="45" l="1"/>
  <c r="F107" i="45"/>
  <c r="F271" i="45"/>
  <c r="I107" i="45"/>
  <c r="B273" i="45"/>
  <c r="B109" i="45"/>
  <c r="B473" i="45"/>
  <c r="O280" i="44"/>
  <c r="E280" i="49"/>
  <c r="A280" i="49"/>
  <c r="D280" i="49"/>
  <c r="K281" i="44"/>
  <c r="G108" i="45"/>
  <c r="D472" i="45"/>
  <c r="D108" i="45"/>
  <c r="E108" i="45"/>
  <c r="N281" i="44"/>
  <c r="D272" i="45"/>
  <c r="I272" i="45"/>
  <c r="I472" i="45"/>
  <c r="E272" i="45"/>
  <c r="L281" i="44"/>
  <c r="E472" i="45"/>
  <c r="M281" i="44"/>
  <c r="F272" i="45" l="1"/>
  <c r="I108" i="45"/>
  <c r="F472" i="45"/>
  <c r="B474" i="45"/>
  <c r="F108" i="45"/>
  <c r="B110" i="45"/>
  <c r="B274" i="45"/>
  <c r="O281" i="44"/>
  <c r="E281" i="49"/>
  <c r="A281" i="49"/>
  <c r="D281" i="49"/>
  <c r="K282" i="44"/>
  <c r="D109" i="45"/>
  <c r="D473" i="45"/>
  <c r="L282" i="44"/>
  <c r="E273" i="45"/>
  <c r="N282" i="44"/>
  <c r="I473" i="45"/>
  <c r="E473" i="45"/>
  <c r="G109" i="45"/>
  <c r="I273" i="45"/>
  <c r="E109" i="45"/>
  <c r="D273" i="45"/>
  <c r="M282" i="44"/>
  <c r="F273" i="45" l="1"/>
  <c r="F109" i="45"/>
  <c r="I109" i="45"/>
  <c r="B275" i="45"/>
  <c r="B111" i="45"/>
  <c r="F473" i="45"/>
  <c r="B475" i="45"/>
  <c r="O282" i="44"/>
  <c r="E282" i="49"/>
  <c r="A282" i="49"/>
  <c r="D282" i="49"/>
  <c r="K283" i="44"/>
  <c r="I474" i="45"/>
  <c r="D274" i="45"/>
  <c r="N283" i="44"/>
  <c r="I274" i="45"/>
  <c r="G110" i="45"/>
  <c r="M283" i="44"/>
  <c r="L283" i="44"/>
  <c r="D474" i="45"/>
  <c r="E274" i="45"/>
  <c r="E474" i="45"/>
  <c r="E110" i="45"/>
  <c r="D110" i="45"/>
  <c r="F474" i="45" l="1"/>
  <c r="I110" i="45"/>
  <c r="B476" i="45"/>
  <c r="F110" i="45"/>
  <c r="B112" i="45"/>
  <c r="F274" i="45"/>
  <c r="B276" i="45"/>
  <c r="O283" i="44"/>
  <c r="E283" i="49"/>
  <c r="A283" i="49"/>
  <c r="D283" i="49"/>
  <c r="K284" i="44"/>
  <c r="D275" i="45"/>
  <c r="L284" i="44"/>
  <c r="G111" i="45"/>
  <c r="D475" i="45"/>
  <c r="M284" i="44"/>
  <c r="D111" i="45"/>
  <c r="I275" i="45"/>
  <c r="E111" i="45"/>
  <c r="E275" i="45"/>
  <c r="N284" i="44"/>
  <c r="E475" i="45"/>
  <c r="I475" i="45"/>
  <c r="I111" i="45" l="1"/>
  <c r="F275" i="45"/>
  <c r="F111" i="45"/>
  <c r="B277" i="45"/>
  <c r="B113" i="45"/>
  <c r="F475" i="45"/>
  <c r="B477" i="45"/>
  <c r="O284" i="44"/>
  <c r="E284" i="49"/>
  <c r="A284" i="49"/>
  <c r="D284" i="49"/>
  <c r="K285" i="44"/>
  <c r="I476" i="45"/>
  <c r="E276" i="45"/>
  <c r="E476" i="45"/>
  <c r="I276" i="45"/>
  <c r="D112" i="45"/>
  <c r="M285" i="44"/>
  <c r="L285" i="44"/>
  <c r="E112" i="45"/>
  <c r="D476" i="45"/>
  <c r="N285" i="44"/>
  <c r="D276" i="45"/>
  <c r="G112" i="45"/>
  <c r="F276" i="45" l="1"/>
  <c r="I112" i="45"/>
  <c r="F112" i="45"/>
  <c r="F476" i="45"/>
  <c r="B478" i="45"/>
  <c r="B114" i="45"/>
  <c r="B278" i="45"/>
  <c r="O285" i="44"/>
  <c r="E285" i="49"/>
  <c r="A285" i="49"/>
  <c r="D285" i="49"/>
  <c r="K286" i="44"/>
  <c r="N286" i="44"/>
  <c r="D113" i="45"/>
  <c r="D277" i="45"/>
  <c r="D477" i="45"/>
  <c r="M286" i="44"/>
  <c r="E477" i="45"/>
  <c r="I477" i="45"/>
  <c r="L286" i="44"/>
  <c r="I277" i="45"/>
  <c r="E113" i="45"/>
  <c r="G113" i="45"/>
  <c r="E277" i="45"/>
  <c r="F477" i="45" l="1"/>
  <c r="F113" i="45"/>
  <c r="F277" i="45"/>
  <c r="I113" i="45"/>
  <c r="B279" i="45"/>
  <c r="B115" i="45"/>
  <c r="B479" i="45"/>
  <c r="O286" i="44"/>
  <c r="E286" i="49"/>
  <c r="A286" i="49"/>
  <c r="D286" i="49"/>
  <c r="K287" i="44"/>
  <c r="G114" i="45"/>
  <c r="M287" i="44"/>
  <c r="E278" i="45"/>
  <c r="E478" i="45"/>
  <c r="D278" i="45"/>
  <c r="I278" i="45"/>
  <c r="N287" i="44"/>
  <c r="L287" i="44"/>
  <c r="D478" i="45"/>
  <c r="E114" i="45"/>
  <c r="I478" i="45"/>
  <c r="D114" i="45"/>
  <c r="I114" i="45" l="1"/>
  <c r="F278" i="45"/>
  <c r="F114" i="45"/>
  <c r="F478" i="45"/>
  <c r="B480" i="45"/>
  <c r="B116" i="45"/>
  <c r="B280" i="45"/>
  <c r="O287" i="44"/>
  <c r="E287" i="49"/>
  <c r="A287" i="49"/>
  <c r="D287" i="49"/>
  <c r="K288" i="44"/>
  <c r="D479" i="45"/>
  <c r="D279" i="45"/>
  <c r="E279" i="45"/>
  <c r="L288" i="44"/>
  <c r="D115" i="45"/>
  <c r="E115" i="45"/>
  <c r="M288" i="44"/>
  <c r="E479" i="45"/>
  <c r="I279" i="45"/>
  <c r="N288" i="44"/>
  <c r="G115" i="45"/>
  <c r="I479" i="45"/>
  <c r="F279" i="45" l="1"/>
  <c r="F479" i="45"/>
  <c r="I115" i="45"/>
  <c r="B281" i="45"/>
  <c r="F115" i="45"/>
  <c r="B117" i="45"/>
  <c r="B481" i="45"/>
  <c r="O288" i="44"/>
  <c r="E288" i="49"/>
  <c r="A288" i="49"/>
  <c r="D288" i="49"/>
  <c r="K289" i="44"/>
  <c r="I280" i="45"/>
  <c r="I480" i="45"/>
  <c r="E116" i="45"/>
  <c r="N289" i="44"/>
  <c r="L289" i="44"/>
  <c r="E280" i="45"/>
  <c r="D480" i="45"/>
  <c r="M289" i="44"/>
  <c r="E480" i="45"/>
  <c r="G116" i="45"/>
  <c r="D280" i="45"/>
  <c r="D116" i="45"/>
  <c r="F280" i="45" l="1"/>
  <c r="F116" i="45"/>
  <c r="I116" i="45"/>
  <c r="F480" i="45"/>
  <c r="B118" i="45"/>
  <c r="B282" i="45"/>
  <c r="O289" i="44"/>
  <c r="E289" i="49"/>
  <c r="A289" i="49"/>
  <c r="D289" i="49"/>
  <c r="K290" i="44"/>
  <c r="L290" i="44"/>
  <c r="D117" i="45"/>
  <c r="E481" i="45"/>
  <c r="D281" i="45"/>
  <c r="E117" i="45"/>
  <c r="I281" i="45"/>
  <c r="N290" i="44"/>
  <c r="I481" i="45"/>
  <c r="G117" i="45"/>
  <c r="M290" i="44"/>
  <c r="D481" i="45"/>
  <c r="E281" i="45"/>
  <c r="F481" i="45" l="1"/>
  <c r="F117" i="45"/>
  <c r="I117" i="45"/>
  <c r="F281" i="45"/>
  <c r="B283" i="45"/>
  <c r="B119" i="45"/>
  <c r="O290" i="44"/>
  <c r="E290" i="49"/>
  <c r="A290" i="49"/>
  <c r="D290" i="49"/>
  <c r="K291" i="44"/>
  <c r="N291" i="44"/>
  <c r="G118" i="45"/>
  <c r="I282" i="45"/>
  <c r="D118" i="45"/>
  <c r="D282" i="45"/>
  <c r="E282" i="45"/>
  <c r="L291" i="44"/>
  <c r="E118" i="45"/>
  <c r="M291" i="44"/>
  <c r="F118" i="45" l="1"/>
  <c r="F282" i="45"/>
  <c r="I118" i="45"/>
  <c r="B120" i="45"/>
  <c r="B284" i="45"/>
  <c r="O291" i="44"/>
  <c r="E291" i="49"/>
  <c r="A291" i="49"/>
  <c r="D291" i="49"/>
  <c r="K292" i="44"/>
  <c r="E119" i="45"/>
  <c r="D119" i="45"/>
  <c r="I283" i="45"/>
  <c r="N292" i="44"/>
  <c r="G119" i="45"/>
  <c r="D283" i="45"/>
  <c r="E283" i="45"/>
  <c r="L292" i="44"/>
  <c r="M292" i="44"/>
  <c r="I119" i="45" l="1"/>
  <c r="F119" i="45"/>
  <c r="F283" i="45"/>
  <c r="B285" i="45"/>
  <c r="B121" i="45"/>
  <c r="O292" i="44"/>
  <c r="E292" i="49"/>
  <c r="A292" i="49"/>
  <c r="D292" i="49"/>
  <c r="K293" i="44"/>
  <c r="I284" i="45"/>
  <c r="E284" i="45"/>
  <c r="M293" i="44"/>
  <c r="D284" i="45"/>
  <c r="G120" i="45"/>
  <c r="E120" i="45"/>
  <c r="N293" i="44"/>
  <c r="L293" i="44"/>
  <c r="D120" i="45"/>
  <c r="F284" i="45" l="1"/>
  <c r="I120" i="45"/>
  <c r="F120" i="45"/>
  <c r="B122" i="45"/>
  <c r="B286" i="45"/>
  <c r="O293" i="44"/>
  <c r="E293" i="49"/>
  <c r="A293" i="49"/>
  <c r="D293" i="49"/>
  <c r="K294" i="44"/>
  <c r="D121" i="45"/>
  <c r="I285" i="45"/>
  <c r="E121" i="45"/>
  <c r="D285" i="45"/>
  <c r="L294" i="44"/>
  <c r="G121" i="45"/>
  <c r="N294" i="44"/>
  <c r="M294" i="44"/>
  <c r="E285" i="45"/>
  <c r="I121" i="45" l="1"/>
  <c r="F285" i="45"/>
  <c r="B287" i="45"/>
  <c r="F121" i="45"/>
  <c r="B123" i="45"/>
  <c r="O294" i="44"/>
  <c r="E294" i="49"/>
  <c r="A294" i="49"/>
  <c r="D294" i="49"/>
  <c r="K295" i="44"/>
  <c r="I286" i="45"/>
  <c r="E286" i="45"/>
  <c r="D286" i="45"/>
  <c r="N295" i="44"/>
  <c r="M295" i="44"/>
  <c r="D122" i="45"/>
  <c r="G122" i="45"/>
  <c r="L295" i="44"/>
  <c r="E122" i="45"/>
  <c r="F286" i="45" l="1"/>
  <c r="F122" i="45"/>
  <c r="I122" i="45"/>
  <c r="B124" i="45"/>
  <c r="B288" i="45"/>
  <c r="O295" i="44"/>
  <c r="E295" i="49"/>
  <c r="A295" i="49"/>
  <c r="D295" i="49"/>
  <c r="K296" i="44"/>
  <c r="G123" i="45"/>
  <c r="I287" i="45"/>
  <c r="E123" i="45"/>
  <c r="D123" i="45"/>
  <c r="E287" i="45"/>
  <c r="M296" i="44"/>
  <c r="N296" i="44"/>
  <c r="L296" i="44"/>
  <c r="D287" i="45"/>
  <c r="F123" i="45" l="1"/>
  <c r="I123" i="45"/>
  <c r="F287" i="45"/>
  <c r="B289" i="45"/>
  <c r="B125" i="45"/>
  <c r="O296" i="44"/>
  <c r="E296" i="49"/>
  <c r="A296" i="49"/>
  <c r="D296" i="49"/>
  <c r="K297" i="44"/>
  <c r="I288" i="45"/>
  <c r="E124" i="45"/>
  <c r="M297" i="44"/>
  <c r="L297" i="44"/>
  <c r="E288" i="45"/>
  <c r="D288" i="45"/>
  <c r="G124" i="45"/>
  <c r="D124" i="45"/>
  <c r="N297" i="44"/>
  <c r="F288" i="45" l="1"/>
  <c r="F124" i="45"/>
  <c r="I124" i="45"/>
  <c r="B126" i="45"/>
  <c r="B290" i="45"/>
  <c r="O297" i="44"/>
  <c r="E297" i="49"/>
  <c r="A297" i="49"/>
  <c r="D297" i="49"/>
  <c r="K298" i="44"/>
  <c r="G125" i="45"/>
  <c r="D125" i="45"/>
  <c r="E125" i="45"/>
  <c r="I289" i="45"/>
  <c r="D289" i="45"/>
  <c r="N298" i="44"/>
  <c r="L298" i="44"/>
  <c r="E289" i="45"/>
  <c r="M298" i="44"/>
  <c r="F125" i="45" l="1"/>
  <c r="I125" i="45"/>
  <c r="F289" i="45"/>
  <c r="B291" i="45"/>
  <c r="B127" i="45"/>
  <c r="O298" i="44"/>
  <c r="E298" i="49"/>
  <c r="A298" i="49"/>
  <c r="D298" i="49"/>
  <c r="K299" i="44"/>
  <c r="I290" i="45"/>
  <c r="G126" i="45"/>
  <c r="L299" i="44"/>
  <c r="D126" i="45"/>
  <c r="E290" i="45"/>
  <c r="D290" i="45"/>
  <c r="M299" i="44"/>
  <c r="E126" i="45"/>
  <c r="N299" i="44"/>
  <c r="F290" i="45" l="1"/>
  <c r="F126" i="45"/>
  <c r="I126" i="45"/>
  <c r="B128" i="45"/>
  <c r="B292" i="45"/>
  <c r="O299" i="44"/>
  <c r="E299" i="49"/>
  <c r="A299" i="49"/>
  <c r="D299" i="49"/>
  <c r="K300" i="44"/>
  <c r="G127" i="45"/>
  <c r="N300" i="44"/>
  <c r="E127" i="45"/>
  <c r="D291" i="45"/>
  <c r="I291" i="45"/>
  <c r="D127" i="45"/>
  <c r="E291" i="45"/>
  <c r="L300" i="44"/>
  <c r="M300" i="44"/>
  <c r="F127" i="45" l="1"/>
  <c r="I127" i="45"/>
  <c r="F291" i="45"/>
  <c r="B293" i="45"/>
  <c r="B129" i="45"/>
  <c r="O300" i="44"/>
  <c r="E300" i="49"/>
  <c r="A300" i="49"/>
  <c r="D300" i="49"/>
  <c r="K301" i="44"/>
  <c r="E292" i="45"/>
  <c r="E128" i="45"/>
  <c r="D128" i="45"/>
  <c r="I292" i="45"/>
  <c r="G128" i="45"/>
  <c r="D292" i="45"/>
  <c r="M301" i="44"/>
  <c r="N301" i="44"/>
  <c r="L301" i="44"/>
  <c r="F292" i="45" l="1"/>
  <c r="F128" i="45"/>
  <c r="I128" i="45"/>
  <c r="B130" i="45"/>
  <c r="B294" i="45"/>
  <c r="O301" i="44"/>
  <c r="E301" i="49"/>
  <c r="A301" i="49"/>
  <c r="D301" i="49"/>
  <c r="K302" i="44"/>
  <c r="D129" i="45"/>
  <c r="G129" i="45"/>
  <c r="E129" i="45"/>
  <c r="N302" i="44"/>
  <c r="E293" i="45"/>
  <c r="I293" i="45"/>
  <c r="M302" i="44"/>
  <c r="D293" i="45"/>
  <c r="L302" i="44"/>
  <c r="I129" i="45" l="1"/>
  <c r="F293" i="45"/>
  <c r="B295" i="45"/>
  <c r="F129" i="45"/>
  <c r="B131" i="45"/>
  <c r="O302" i="44"/>
  <c r="E302" i="49"/>
  <c r="A302" i="49"/>
  <c r="D302" i="49"/>
  <c r="K303" i="44"/>
  <c r="I294" i="45"/>
  <c r="E294" i="45"/>
  <c r="G130" i="45"/>
  <c r="E130" i="45"/>
  <c r="L303" i="44"/>
  <c r="D130" i="45"/>
  <c r="D294" i="45"/>
  <c r="N303" i="44"/>
  <c r="M303" i="44"/>
  <c r="F294" i="45" l="1"/>
  <c r="F130" i="45"/>
  <c r="I130" i="45"/>
  <c r="B132" i="45"/>
  <c r="B296" i="45"/>
  <c r="O303" i="44"/>
  <c r="E303" i="49"/>
  <c r="A303" i="49"/>
  <c r="D303" i="49"/>
  <c r="K304" i="44"/>
  <c r="G131" i="45"/>
  <c r="E131" i="45"/>
  <c r="I295" i="45"/>
  <c r="N304" i="44"/>
  <c r="D131" i="45"/>
  <c r="E295" i="45"/>
  <c r="M304" i="44"/>
  <c r="D295" i="45"/>
  <c r="L304" i="44"/>
  <c r="F131" i="45" l="1"/>
  <c r="I131" i="45"/>
  <c r="F295" i="45"/>
  <c r="B297" i="45"/>
  <c r="B133" i="45"/>
  <c r="O304" i="44"/>
  <c r="E304" i="49"/>
  <c r="A304" i="49"/>
  <c r="D304" i="49"/>
  <c r="K305" i="44"/>
  <c r="E296" i="45"/>
  <c r="I296" i="45"/>
  <c r="E132" i="45"/>
  <c r="D296" i="45"/>
  <c r="L305" i="44"/>
  <c r="D132" i="45"/>
  <c r="N305" i="44"/>
  <c r="M305" i="44"/>
  <c r="G132" i="45"/>
  <c r="F296" i="45" l="1"/>
  <c r="I132" i="45"/>
  <c r="F132" i="45"/>
  <c r="B134" i="45"/>
  <c r="B298" i="45"/>
  <c r="O305" i="44"/>
  <c r="E305" i="49"/>
  <c r="A305" i="49"/>
  <c r="D305" i="49"/>
  <c r="K306" i="44"/>
  <c r="E133" i="45"/>
  <c r="M306" i="44"/>
  <c r="G133" i="45"/>
  <c r="E297" i="45"/>
  <c r="D133" i="45"/>
  <c r="N306" i="44"/>
  <c r="D297" i="45"/>
  <c r="L306" i="44"/>
  <c r="I297" i="45"/>
  <c r="F133" i="45" l="1"/>
  <c r="I133" i="45"/>
  <c r="F297" i="45"/>
  <c r="B299" i="45"/>
  <c r="B135" i="45"/>
  <c r="O306" i="44"/>
  <c r="E306" i="49"/>
  <c r="A306" i="49"/>
  <c r="D306" i="49"/>
  <c r="K307" i="44"/>
  <c r="E298" i="45"/>
  <c r="D298" i="45"/>
  <c r="G134" i="45"/>
  <c r="I298" i="45"/>
  <c r="M307" i="44"/>
  <c r="N307" i="44"/>
  <c r="L307" i="44"/>
  <c r="D134" i="45"/>
  <c r="E134" i="45"/>
  <c r="F298" i="45" l="1"/>
  <c r="F134" i="45"/>
  <c r="I134" i="45"/>
  <c r="B136" i="45"/>
  <c r="B300" i="45"/>
  <c r="O307" i="44"/>
  <c r="E307" i="49"/>
  <c r="A307" i="49"/>
  <c r="D307" i="49"/>
  <c r="K308" i="44"/>
  <c r="G135" i="45"/>
  <c r="E135" i="45"/>
  <c r="I299" i="45"/>
  <c r="M308" i="44"/>
  <c r="N308" i="44"/>
  <c r="L308" i="44"/>
  <c r="D135" i="45"/>
  <c r="E299" i="45"/>
  <c r="D299" i="45"/>
  <c r="F135" i="45" l="1"/>
  <c r="I135" i="45"/>
  <c r="F299" i="45"/>
  <c r="B301" i="45"/>
  <c r="B137" i="45"/>
  <c r="O308" i="44"/>
  <c r="E308" i="49"/>
  <c r="A308" i="49"/>
  <c r="D308" i="49"/>
  <c r="K309" i="44"/>
  <c r="I300" i="45"/>
  <c r="D300" i="45"/>
  <c r="E136" i="45"/>
  <c r="D136" i="45"/>
  <c r="M309" i="44"/>
  <c r="E300" i="45"/>
  <c r="G136" i="45"/>
  <c r="N309" i="44"/>
  <c r="L309" i="44"/>
  <c r="F300" i="45" l="1"/>
  <c r="F136" i="45"/>
  <c r="I136" i="45"/>
  <c r="B138" i="45"/>
  <c r="B302" i="45"/>
  <c r="O309" i="44"/>
  <c r="E309" i="49"/>
  <c r="A309" i="49"/>
  <c r="D309" i="49"/>
  <c r="K310" i="44"/>
  <c r="G137" i="45"/>
  <c r="L310" i="44"/>
  <c r="M310" i="44"/>
  <c r="D137" i="45"/>
  <c r="I301" i="45"/>
  <c r="D301" i="45"/>
  <c r="E301" i="45"/>
  <c r="E137" i="45"/>
  <c r="N310" i="44"/>
  <c r="F137" i="45" l="1"/>
  <c r="I137" i="45"/>
  <c r="F301" i="45"/>
  <c r="B303" i="45"/>
  <c r="B139" i="45"/>
  <c r="O310" i="44"/>
  <c r="E310" i="49"/>
  <c r="A310" i="49"/>
  <c r="D310" i="49"/>
  <c r="K311" i="44"/>
  <c r="E302" i="45"/>
  <c r="I302" i="45"/>
  <c r="M311" i="44"/>
  <c r="D302" i="45"/>
  <c r="E138" i="45"/>
  <c r="G138" i="45"/>
  <c r="L311" i="44"/>
  <c r="D138" i="45"/>
  <c r="N311" i="44"/>
  <c r="F302" i="45" l="1"/>
  <c r="F138" i="45"/>
  <c r="I138" i="45"/>
  <c r="B140" i="45"/>
  <c r="B304" i="45"/>
  <c r="O311" i="44"/>
  <c r="E311" i="49"/>
  <c r="A311" i="49"/>
  <c r="D311" i="49"/>
  <c r="K312" i="44"/>
  <c r="G139" i="45"/>
  <c r="D139" i="45"/>
  <c r="D303" i="45"/>
  <c r="E303" i="45"/>
  <c r="M312" i="44"/>
  <c r="E139" i="45"/>
  <c r="N312" i="44"/>
  <c r="L312" i="44"/>
  <c r="I303" i="45"/>
  <c r="F139" i="45" l="1"/>
  <c r="I139" i="45"/>
  <c r="F303" i="45"/>
  <c r="B305" i="45"/>
  <c r="B141" i="45"/>
  <c r="O312" i="44"/>
  <c r="E312" i="49"/>
  <c r="A312" i="49"/>
  <c r="D312" i="49"/>
  <c r="K313" i="44"/>
  <c r="I304" i="45"/>
  <c r="G140" i="45"/>
  <c r="D304" i="45"/>
  <c r="E140" i="45"/>
  <c r="N313" i="44"/>
  <c r="M313" i="44"/>
  <c r="L313" i="44"/>
  <c r="D140" i="45"/>
  <c r="E304" i="45"/>
  <c r="F304" i="45" l="1"/>
  <c r="F140" i="45"/>
  <c r="I140" i="45"/>
  <c r="B142" i="45"/>
  <c r="B306" i="45"/>
  <c r="O313" i="44"/>
  <c r="E313" i="49"/>
  <c r="A313" i="49"/>
  <c r="D313" i="49"/>
  <c r="K314" i="44"/>
  <c r="D141" i="45"/>
  <c r="G141" i="45"/>
  <c r="E141" i="45"/>
  <c r="D305" i="45"/>
  <c r="N314" i="44"/>
  <c r="E305" i="45"/>
  <c r="M314" i="44"/>
  <c r="I305" i="45"/>
  <c r="L314" i="44"/>
  <c r="I141" i="45" l="1"/>
  <c r="F305" i="45"/>
  <c r="B307" i="45"/>
  <c r="F141" i="45"/>
  <c r="B143" i="45"/>
  <c r="O314" i="44"/>
  <c r="E314" i="49"/>
  <c r="A314" i="49"/>
  <c r="D314" i="49"/>
  <c r="K315" i="44"/>
  <c r="I306" i="45"/>
  <c r="E306" i="45"/>
  <c r="D306" i="45"/>
  <c r="E142" i="45"/>
  <c r="M315" i="44"/>
  <c r="D142" i="45"/>
  <c r="L315" i="44"/>
  <c r="G142" i="45"/>
  <c r="N315" i="44"/>
  <c r="F306" i="45" l="1"/>
  <c r="F142" i="45"/>
  <c r="I142" i="45"/>
  <c r="B144" i="45"/>
  <c r="B308" i="45"/>
  <c r="O315" i="44"/>
  <c r="E315" i="49"/>
  <c r="A315" i="49"/>
  <c r="D315" i="49"/>
  <c r="K316" i="44"/>
  <c r="G143" i="45"/>
  <c r="D143" i="45"/>
  <c r="M316" i="44"/>
  <c r="D307" i="45"/>
  <c r="E307" i="45"/>
  <c r="I307" i="45"/>
  <c r="E143" i="45"/>
  <c r="L316" i="44"/>
  <c r="N316" i="44"/>
  <c r="I143" i="45" l="1"/>
  <c r="F307" i="45"/>
  <c r="B309" i="45"/>
  <c r="F143" i="45"/>
  <c r="B145" i="45"/>
  <c r="O316" i="44"/>
  <c r="E316" i="49"/>
  <c r="A316" i="49"/>
  <c r="D316" i="49"/>
  <c r="K317" i="44"/>
  <c r="I308" i="45"/>
  <c r="E308" i="45"/>
  <c r="D308" i="45"/>
  <c r="L317" i="44"/>
  <c r="G144" i="45"/>
  <c r="M317" i="44"/>
  <c r="N317" i="44"/>
  <c r="D144" i="45"/>
  <c r="E144" i="45"/>
  <c r="F308" i="45" l="1"/>
  <c r="F144" i="45"/>
  <c r="I144" i="45"/>
  <c r="B146" i="45"/>
  <c r="B310" i="45"/>
  <c r="O317" i="44"/>
  <c r="E317" i="49"/>
  <c r="A317" i="49"/>
  <c r="D317" i="49"/>
  <c r="K318" i="44"/>
  <c r="E145" i="45"/>
  <c r="G145" i="45"/>
  <c r="D145" i="45"/>
  <c r="I309" i="45"/>
  <c r="L318" i="44"/>
  <c r="N318" i="44"/>
  <c r="D309" i="45"/>
  <c r="E309" i="45"/>
  <c r="M318" i="44"/>
  <c r="F145" i="45" l="1"/>
  <c r="I145" i="45"/>
  <c r="F309" i="45"/>
  <c r="B311" i="45"/>
  <c r="B147" i="45"/>
  <c r="O318" i="44"/>
  <c r="E318" i="49"/>
  <c r="A318" i="49"/>
  <c r="D318" i="49"/>
  <c r="K319" i="44"/>
  <c r="E310" i="45"/>
  <c r="E146" i="45"/>
  <c r="M319" i="44"/>
  <c r="N319" i="44"/>
  <c r="D310" i="45"/>
  <c r="I310" i="45"/>
  <c r="D146" i="45"/>
  <c r="L319" i="44"/>
  <c r="G146" i="45"/>
  <c r="F310" i="45" l="1"/>
  <c r="F146" i="45"/>
  <c r="I146" i="45"/>
  <c r="B148" i="45"/>
  <c r="B312" i="45"/>
  <c r="O319" i="44"/>
  <c r="E319" i="49"/>
  <c r="A319" i="49"/>
  <c r="D319" i="49"/>
  <c r="K320" i="44"/>
  <c r="E147" i="45"/>
  <c r="D147" i="45"/>
  <c r="L320" i="44"/>
  <c r="N320" i="44"/>
  <c r="M320" i="44"/>
  <c r="I311" i="45"/>
  <c r="G147" i="45"/>
  <c r="E311" i="45"/>
  <c r="D311" i="45"/>
  <c r="I147" i="45" l="1"/>
  <c r="F147" i="45"/>
  <c r="F311" i="45"/>
  <c r="B313" i="45"/>
  <c r="B149" i="45"/>
  <c r="O320" i="44"/>
  <c r="E320" i="49"/>
  <c r="A320" i="49"/>
  <c r="D320" i="49"/>
  <c r="K321" i="44"/>
  <c r="I312" i="45"/>
  <c r="E312" i="45"/>
  <c r="G148" i="45"/>
  <c r="D312" i="45"/>
  <c r="D148" i="45"/>
  <c r="L321" i="44"/>
  <c r="N321" i="44"/>
  <c r="E148" i="45"/>
  <c r="M321" i="44"/>
  <c r="F312" i="45" l="1"/>
  <c r="I148" i="45"/>
  <c r="F148" i="45"/>
  <c r="B150" i="45"/>
  <c r="B314" i="45"/>
  <c r="O321" i="44"/>
  <c r="E321" i="49"/>
  <c r="A321" i="49"/>
  <c r="D321" i="49"/>
  <c r="K322" i="44"/>
  <c r="E149" i="45"/>
  <c r="D313" i="45"/>
  <c r="D149" i="45"/>
  <c r="I313" i="45"/>
  <c r="G149" i="45"/>
  <c r="L322" i="44"/>
  <c r="M322" i="44"/>
  <c r="E313" i="45"/>
  <c r="N322" i="44"/>
  <c r="I149" i="45" l="1"/>
  <c r="F149" i="45"/>
  <c r="F313" i="45"/>
  <c r="B315" i="45"/>
  <c r="B151" i="45"/>
  <c r="O322" i="44"/>
  <c r="E322" i="49"/>
  <c r="A322" i="49"/>
  <c r="D322" i="49"/>
  <c r="K323" i="44"/>
  <c r="E314" i="45"/>
  <c r="D314" i="45"/>
  <c r="E150" i="45"/>
  <c r="G150" i="45"/>
  <c r="I314" i="45"/>
  <c r="L323" i="44"/>
  <c r="N323" i="44"/>
  <c r="D150" i="45"/>
  <c r="M323" i="44"/>
  <c r="F314" i="45" l="1"/>
  <c r="I150" i="45"/>
  <c r="F150" i="45"/>
  <c r="B152" i="45"/>
  <c r="B316" i="45"/>
  <c r="O323" i="44"/>
  <c r="E323" i="49"/>
  <c r="A323" i="49"/>
  <c r="D323" i="49"/>
  <c r="K324" i="44"/>
  <c r="G151" i="45"/>
  <c r="L324" i="44"/>
  <c r="D315" i="45"/>
  <c r="M324" i="44"/>
  <c r="D151" i="45"/>
  <c r="E151" i="45"/>
  <c r="I315" i="45"/>
  <c r="E315" i="45"/>
  <c r="N324" i="44"/>
  <c r="I151" i="45" l="1"/>
  <c r="F315" i="45"/>
  <c r="B317" i="45"/>
  <c r="F151" i="45"/>
  <c r="B153" i="45"/>
  <c r="O324" i="44"/>
  <c r="E324" i="49"/>
  <c r="A324" i="49"/>
  <c r="D324" i="49"/>
  <c r="K325" i="44"/>
  <c r="D316" i="45"/>
  <c r="I316" i="45"/>
  <c r="E316" i="45"/>
  <c r="L325" i="44"/>
  <c r="G152" i="45"/>
  <c r="D152" i="45"/>
  <c r="N325" i="44"/>
  <c r="M325" i="44"/>
  <c r="E152" i="45"/>
  <c r="I152" i="45" l="1"/>
  <c r="F152" i="45"/>
  <c r="B154" i="45"/>
  <c r="F316" i="45"/>
  <c r="B318" i="45"/>
  <c r="O325" i="44"/>
  <c r="E325" i="49"/>
  <c r="A325" i="49"/>
  <c r="D325" i="49"/>
  <c r="K326" i="44"/>
  <c r="E153" i="45"/>
  <c r="G153" i="45"/>
  <c r="D153" i="45"/>
  <c r="L326" i="44"/>
  <c r="N326" i="44"/>
  <c r="D317" i="45"/>
  <c r="E317" i="45"/>
  <c r="I317" i="45"/>
  <c r="M326" i="44"/>
  <c r="F153" i="45" l="1"/>
  <c r="I153" i="45"/>
  <c r="F317" i="45"/>
  <c r="B319" i="45"/>
  <c r="B155" i="45"/>
  <c r="O326" i="44"/>
  <c r="E326" i="49"/>
  <c r="A326" i="49"/>
  <c r="D326" i="49"/>
  <c r="K327" i="44"/>
  <c r="E318" i="45"/>
  <c r="D318" i="45"/>
  <c r="L327" i="44"/>
  <c r="I318" i="45"/>
  <c r="E154" i="45"/>
  <c r="G154" i="45"/>
  <c r="N327" i="44"/>
  <c r="M327" i="44"/>
  <c r="D154" i="45"/>
  <c r="F318" i="45" l="1"/>
  <c r="F154" i="45"/>
  <c r="I154" i="45"/>
  <c r="B156" i="45"/>
  <c r="B320" i="45"/>
  <c r="O327" i="44"/>
  <c r="E327" i="49"/>
  <c r="A327" i="49"/>
  <c r="D327" i="49"/>
  <c r="K328" i="44"/>
  <c r="G155" i="45"/>
  <c r="E155" i="45"/>
  <c r="D319" i="45"/>
  <c r="D155" i="45"/>
  <c r="E319" i="45"/>
  <c r="I319" i="45"/>
  <c r="M328" i="44"/>
  <c r="N328" i="44"/>
  <c r="L328" i="44"/>
  <c r="I155" i="45" l="1"/>
  <c r="F319" i="45"/>
  <c r="B321" i="45"/>
  <c r="F155" i="45"/>
  <c r="B157" i="45"/>
  <c r="O328" i="44"/>
  <c r="E328" i="49"/>
  <c r="A328" i="49"/>
  <c r="D328" i="49"/>
  <c r="K329" i="44"/>
  <c r="I320" i="45"/>
  <c r="D320" i="45"/>
  <c r="L329" i="44"/>
  <c r="D156" i="45"/>
  <c r="G156" i="45"/>
  <c r="E156" i="45"/>
  <c r="E320" i="45"/>
  <c r="M329" i="44"/>
  <c r="N329" i="44"/>
  <c r="F156" i="45" l="1"/>
  <c r="I156" i="45"/>
  <c r="B158" i="45"/>
  <c r="F320" i="45"/>
  <c r="B322" i="45"/>
  <c r="O329" i="44"/>
  <c r="E329" i="49"/>
  <c r="A329" i="49"/>
  <c r="D329" i="49"/>
  <c r="K330" i="44"/>
  <c r="D321" i="45"/>
  <c r="G157" i="45"/>
  <c r="E157" i="45"/>
  <c r="D157" i="45"/>
  <c r="I321" i="45"/>
  <c r="L330" i="44"/>
  <c r="M330" i="44"/>
  <c r="E321" i="45"/>
  <c r="N330" i="44"/>
  <c r="F157" i="45" l="1"/>
  <c r="I157" i="45"/>
  <c r="F321" i="45"/>
  <c r="B323" i="45"/>
  <c r="B159" i="45"/>
  <c r="O330" i="44"/>
  <c r="E330" i="49"/>
  <c r="A330" i="49"/>
  <c r="D330" i="49"/>
  <c r="K331" i="44"/>
  <c r="E158" i="45"/>
  <c r="L331" i="44"/>
  <c r="M331" i="44"/>
  <c r="E322" i="45"/>
  <c r="I322" i="45"/>
  <c r="N331" i="44"/>
  <c r="D158" i="45"/>
  <c r="G158" i="45"/>
  <c r="D322" i="45"/>
  <c r="I158" i="45" l="1"/>
  <c r="F158" i="45"/>
  <c r="F322" i="45"/>
  <c r="B160" i="45"/>
  <c r="B324" i="45"/>
  <c r="O331" i="44"/>
  <c r="E331" i="49"/>
  <c r="A331" i="49"/>
  <c r="D331" i="49"/>
  <c r="K332" i="44"/>
  <c r="I323" i="45"/>
  <c r="M332" i="44"/>
  <c r="D323" i="45"/>
  <c r="N332" i="44"/>
  <c r="E323" i="45"/>
  <c r="G159" i="45"/>
  <c r="L332" i="44"/>
  <c r="E159" i="45"/>
  <c r="D159" i="45"/>
  <c r="F323" i="45" l="1"/>
  <c r="F159" i="45"/>
  <c r="I159" i="45"/>
  <c r="B325" i="45"/>
  <c r="B161" i="45"/>
  <c r="O332" i="44"/>
  <c r="E332" i="49"/>
  <c r="A332" i="49"/>
  <c r="D332" i="49"/>
  <c r="K333" i="44"/>
  <c r="I324" i="45"/>
  <c r="D324" i="45"/>
  <c r="L333" i="44"/>
  <c r="N333" i="44"/>
  <c r="M333" i="44"/>
  <c r="E160" i="45"/>
  <c r="E324" i="45"/>
  <c r="G160" i="45"/>
  <c r="D160" i="45"/>
  <c r="I160" i="45" l="1"/>
  <c r="F160" i="45"/>
  <c r="F324" i="45"/>
  <c r="B162" i="45"/>
  <c r="B326" i="45"/>
  <c r="O333" i="44"/>
  <c r="E333" i="49"/>
  <c r="A333" i="49"/>
  <c r="D333" i="49"/>
  <c r="K334" i="44"/>
  <c r="D325" i="45"/>
  <c r="I325" i="45"/>
  <c r="G161" i="45"/>
  <c r="E161" i="45"/>
  <c r="E325" i="45"/>
  <c r="M334" i="44"/>
  <c r="L334" i="44"/>
  <c r="D161" i="45"/>
  <c r="I161" i="45" l="1"/>
  <c r="F161" i="45"/>
  <c r="F325" i="45"/>
  <c r="B163" i="45"/>
  <c r="B327" i="45"/>
  <c r="E334" i="49"/>
  <c r="D334" i="49"/>
  <c r="K335" i="44"/>
  <c r="E162" i="45"/>
  <c r="D162" i="45"/>
  <c r="N335" i="44"/>
  <c r="N334" i="44"/>
  <c r="M335" i="44"/>
  <c r="E326" i="45"/>
  <c r="G162" i="45"/>
  <c r="D326" i="45"/>
  <c r="I326" i="45"/>
  <c r="I162" i="45" l="1"/>
  <c r="F162" i="45"/>
  <c r="F326" i="45"/>
  <c r="A334" i="49"/>
  <c r="O334" i="44"/>
  <c r="B328" i="45"/>
  <c r="B164" i="45"/>
  <c r="A335" i="49"/>
  <c r="D335" i="49"/>
  <c r="K336" i="44"/>
  <c r="G163" i="45"/>
  <c r="L335" i="44"/>
  <c r="E327" i="45"/>
  <c r="N336" i="44"/>
  <c r="I327" i="45"/>
  <c r="L336" i="44"/>
  <c r="E163" i="45"/>
  <c r="D327" i="45"/>
  <c r="D163" i="45"/>
  <c r="O335" i="44" l="1"/>
  <c r="E335" i="49"/>
  <c r="F163" i="45"/>
  <c r="I163" i="45"/>
  <c r="F327" i="45"/>
  <c r="B165" i="45"/>
  <c r="B329" i="45"/>
  <c r="E336" i="49"/>
  <c r="A336" i="49"/>
  <c r="K337" i="44"/>
  <c r="M336" i="44"/>
  <c r="L337" i="44"/>
  <c r="E164" i="45"/>
  <c r="E328" i="45"/>
  <c r="M337" i="44"/>
  <c r="D164" i="45"/>
  <c r="I328" i="45"/>
  <c r="N337" i="44"/>
  <c r="D328" i="45"/>
  <c r="G164" i="45"/>
  <c r="F328" i="45" l="1"/>
  <c r="I164" i="45"/>
  <c r="D336" i="49"/>
  <c r="O336" i="44"/>
  <c r="F164" i="45"/>
  <c r="B166" i="45"/>
  <c r="B330" i="45"/>
  <c r="O337" i="44"/>
  <c r="E337" i="49"/>
  <c r="A337" i="49"/>
  <c r="D337" i="49"/>
  <c r="K338" i="44"/>
  <c r="M338" i="44"/>
  <c r="D329" i="45"/>
  <c r="D165" i="45"/>
  <c r="G165" i="45"/>
  <c r="E165" i="45"/>
  <c r="E329" i="45"/>
  <c r="I329" i="45"/>
  <c r="L338" i="44"/>
  <c r="F165" i="45" l="1"/>
  <c r="F329" i="45"/>
  <c r="I165" i="45"/>
  <c r="B331" i="45"/>
  <c r="B167" i="45"/>
  <c r="E338" i="49"/>
  <c r="D338" i="49"/>
  <c r="K339" i="44"/>
  <c r="I330" i="45"/>
  <c r="E330" i="45"/>
  <c r="E166" i="45"/>
  <c r="D330" i="45"/>
  <c r="D166" i="45"/>
  <c r="N339" i="44"/>
  <c r="M339" i="44"/>
  <c r="G166" i="45"/>
  <c r="N338" i="44"/>
  <c r="L339" i="44"/>
  <c r="F166" i="45" l="1"/>
  <c r="F330" i="45"/>
  <c r="A338" i="49"/>
  <c r="O338" i="44"/>
  <c r="I166" i="45"/>
  <c r="B168" i="45"/>
  <c r="B332" i="45"/>
  <c r="O339" i="44"/>
  <c r="E339" i="49"/>
  <c r="A339" i="49"/>
  <c r="D339" i="49"/>
  <c r="K340" i="44"/>
  <c r="I331" i="45"/>
  <c r="D167" i="45"/>
  <c r="E331" i="45"/>
  <c r="G167" i="45"/>
  <c r="M340" i="44"/>
  <c r="D331" i="45"/>
  <c r="L340" i="44"/>
  <c r="E167" i="45"/>
  <c r="F331" i="45" l="1"/>
  <c r="F167" i="45"/>
  <c r="I167" i="45"/>
  <c r="B169" i="45"/>
  <c r="B333" i="45"/>
  <c r="E340" i="49"/>
  <c r="D340" i="49"/>
  <c r="K341" i="44"/>
  <c r="G168" i="45"/>
  <c r="N341" i="44"/>
  <c r="D168" i="45"/>
  <c r="E332" i="45"/>
  <c r="D332" i="45"/>
  <c r="N340" i="44"/>
  <c r="M341" i="44"/>
  <c r="L341" i="44"/>
  <c r="E168" i="45"/>
  <c r="I332" i="45"/>
  <c r="F168" i="45" l="1"/>
  <c r="O340" i="44"/>
  <c r="A340" i="49"/>
  <c r="F332" i="45"/>
  <c r="I168" i="45"/>
  <c r="B334" i="45"/>
  <c r="B170" i="45"/>
  <c r="O341" i="44"/>
  <c r="E341" i="49"/>
  <c r="A341" i="49"/>
  <c r="D341" i="49"/>
  <c r="K342" i="44"/>
  <c r="I333" i="45"/>
  <c r="E169" i="45"/>
  <c r="L342" i="44"/>
  <c r="D169" i="45"/>
  <c r="D333" i="45"/>
  <c r="G169" i="45"/>
  <c r="E333" i="45"/>
  <c r="M342" i="44"/>
  <c r="F169" i="45" l="1"/>
  <c r="F333" i="45"/>
  <c r="I169" i="45"/>
  <c r="B335" i="45"/>
  <c r="B171" i="45"/>
  <c r="E342" i="49"/>
  <c r="D342" i="49"/>
  <c r="K343" i="44"/>
  <c r="D334" i="45"/>
  <c r="D170" i="45"/>
  <c r="L343" i="44"/>
  <c r="E170" i="45"/>
  <c r="N342" i="44"/>
  <c r="G170" i="45"/>
  <c r="N343" i="44"/>
  <c r="M343" i="44"/>
  <c r="E334" i="45"/>
  <c r="I334" i="45"/>
  <c r="F170" i="45" l="1"/>
  <c r="A342" i="49"/>
  <c r="O342" i="44"/>
  <c r="I170" i="45"/>
  <c r="F334" i="45"/>
  <c r="B172" i="45"/>
  <c r="B336" i="45"/>
  <c r="O343" i="44"/>
  <c r="E343" i="49"/>
  <c r="A343" i="49"/>
  <c r="D343" i="49"/>
  <c r="K344" i="44"/>
  <c r="E335" i="45"/>
  <c r="D335" i="45"/>
  <c r="L344" i="44"/>
  <c r="G171" i="45"/>
  <c r="E171" i="45"/>
  <c r="N344" i="44"/>
  <c r="M344" i="44"/>
  <c r="D171" i="45"/>
  <c r="I335" i="45"/>
  <c r="F171" i="45" l="1"/>
  <c r="F335" i="45"/>
  <c r="I171" i="45"/>
  <c r="B173" i="45"/>
  <c r="B337" i="45"/>
  <c r="O344" i="44"/>
  <c r="E344" i="49"/>
  <c r="A344" i="49"/>
  <c r="D344" i="49"/>
  <c r="K345" i="44"/>
  <c r="N345" i="44"/>
  <c r="D172" i="45"/>
  <c r="D336" i="45"/>
  <c r="M345" i="44"/>
  <c r="E172" i="45"/>
  <c r="L345" i="44"/>
  <c r="I336" i="45"/>
  <c r="G172" i="45"/>
  <c r="E336" i="45"/>
  <c r="I172" i="45" l="1"/>
  <c r="F336" i="45"/>
  <c r="F172" i="45"/>
  <c r="B174" i="45"/>
  <c r="B338" i="45"/>
  <c r="O345" i="44"/>
  <c r="E345" i="49"/>
  <c r="A345" i="49"/>
  <c r="D345" i="49"/>
  <c r="K346" i="44"/>
  <c r="I337" i="45"/>
  <c r="E337" i="45"/>
  <c r="D173" i="45"/>
  <c r="N346" i="44"/>
  <c r="G173" i="45"/>
  <c r="L346" i="44"/>
  <c r="E173" i="45"/>
  <c r="D337" i="45"/>
  <c r="M346" i="44"/>
  <c r="F173" i="45" l="1"/>
  <c r="F337" i="45"/>
  <c r="I173" i="45"/>
  <c r="B339" i="45"/>
  <c r="B175" i="45"/>
  <c r="O346" i="44"/>
  <c r="E346" i="49"/>
  <c r="A346" i="49"/>
  <c r="D346" i="49"/>
  <c r="K347" i="44"/>
  <c r="N347" i="44"/>
  <c r="G174" i="45"/>
  <c r="L347" i="44"/>
  <c r="M347" i="44"/>
  <c r="E338" i="45"/>
  <c r="D338" i="45"/>
  <c r="D174" i="45"/>
  <c r="I338" i="45"/>
  <c r="E174" i="45"/>
  <c r="I174" i="45" l="1"/>
  <c r="F174" i="45"/>
  <c r="F338" i="45"/>
  <c r="B176" i="45"/>
  <c r="B340" i="45"/>
  <c r="O347" i="44"/>
  <c r="E347" i="49"/>
  <c r="A347" i="49"/>
  <c r="D347" i="49"/>
  <c r="K348" i="44"/>
  <c r="D339" i="45"/>
  <c r="G175" i="45"/>
  <c r="N348" i="44"/>
  <c r="D175" i="45"/>
  <c r="E339" i="45"/>
  <c r="I339" i="45"/>
  <c r="M348" i="44"/>
  <c r="E175" i="45"/>
  <c r="F339" i="45" l="1"/>
  <c r="I175" i="45"/>
  <c r="F175" i="45"/>
  <c r="B341" i="45"/>
  <c r="B177" i="45"/>
  <c r="A348" i="49"/>
  <c r="D348" i="49"/>
  <c r="K349" i="44"/>
  <c r="L348" i="44"/>
  <c r="D176" i="45"/>
  <c r="M349" i="44"/>
  <c r="G176" i="45"/>
  <c r="E176" i="45"/>
  <c r="E340" i="45"/>
  <c r="N349" i="44"/>
  <c r="D340" i="45"/>
  <c r="I340" i="45"/>
  <c r="L349" i="44"/>
  <c r="F176" i="45" l="1"/>
  <c r="F340" i="45"/>
  <c r="I176" i="45"/>
  <c r="O348" i="44"/>
  <c r="E348" i="49"/>
  <c r="B178" i="45"/>
  <c r="B342" i="45"/>
  <c r="O349" i="44"/>
  <c r="E349" i="49"/>
  <c r="A349" i="49"/>
  <c r="D349" i="49"/>
  <c r="K350" i="44"/>
  <c r="N350" i="44"/>
  <c r="D177" i="45"/>
  <c r="E177" i="45"/>
  <c r="L350" i="44"/>
  <c r="E341" i="45"/>
  <c r="G177" i="45"/>
  <c r="M350" i="44"/>
  <c r="D341" i="45"/>
  <c r="I341" i="45"/>
  <c r="I177" i="45" l="1"/>
  <c r="F341" i="45"/>
  <c r="F177" i="45"/>
  <c r="B343" i="45"/>
  <c r="B179" i="45"/>
  <c r="O350" i="44"/>
  <c r="E350" i="49"/>
  <c r="A350" i="49"/>
  <c r="D350" i="49"/>
  <c r="K351" i="44"/>
  <c r="D178" i="45"/>
  <c r="G178" i="45"/>
  <c r="M351" i="44"/>
  <c r="L351" i="44"/>
  <c r="I342" i="45"/>
  <c r="E342" i="45"/>
  <c r="N351" i="44"/>
  <c r="E178" i="45"/>
  <c r="D342" i="45"/>
  <c r="F178" i="45" l="1"/>
  <c r="F342" i="45"/>
  <c r="I178" i="45"/>
  <c r="B180" i="45"/>
  <c r="B344" i="45"/>
  <c r="O351" i="44"/>
  <c r="E351" i="49"/>
  <c r="A351" i="49"/>
  <c r="D351" i="49"/>
  <c r="K352" i="44"/>
  <c r="I343" i="45"/>
  <c r="D179" i="45"/>
  <c r="M352" i="44"/>
  <c r="L352" i="44"/>
  <c r="E179" i="45"/>
  <c r="N352" i="44"/>
  <c r="G179" i="45"/>
  <c r="E343" i="45"/>
  <c r="D343" i="45"/>
  <c r="F179" i="45" l="1"/>
  <c r="F343" i="45"/>
  <c r="I179" i="45"/>
  <c r="B181" i="45"/>
  <c r="B345" i="45"/>
  <c r="O352" i="44"/>
  <c r="E352" i="49"/>
  <c r="A352" i="49"/>
  <c r="D352" i="49"/>
  <c r="K353" i="44"/>
  <c r="E344" i="45"/>
  <c r="G180" i="45"/>
  <c r="E180" i="45"/>
  <c r="L353" i="44"/>
  <c r="D180" i="45"/>
  <c r="M353" i="44"/>
  <c r="I344" i="45"/>
  <c r="D344" i="45"/>
  <c r="F344" i="45" l="1"/>
  <c r="I180" i="45"/>
  <c r="F180" i="45"/>
  <c r="B346" i="45"/>
  <c r="B182" i="45"/>
  <c r="E353" i="49"/>
  <c r="D353" i="49"/>
  <c r="K354" i="44"/>
  <c r="N353" i="44"/>
  <c r="D345" i="45"/>
  <c r="M354" i="44"/>
  <c r="N354" i="44"/>
  <c r="I345" i="45"/>
  <c r="G181" i="45"/>
  <c r="E181" i="45"/>
  <c r="L354" i="44"/>
  <c r="D181" i="45"/>
  <c r="E345" i="45"/>
  <c r="I181" i="45" l="1"/>
  <c r="F345" i="45"/>
  <c r="F181" i="45"/>
  <c r="O353" i="44"/>
  <c r="A353" i="49"/>
  <c r="B183" i="45"/>
  <c r="B347" i="45"/>
  <c r="O354" i="44"/>
  <c r="E354" i="49"/>
  <c r="A354" i="49"/>
  <c r="D354" i="49"/>
  <c r="K355" i="44"/>
  <c r="G182" i="45"/>
  <c r="E182" i="45"/>
  <c r="D346" i="45"/>
  <c r="E346" i="45"/>
  <c r="D182" i="45"/>
  <c r="L355" i="44"/>
  <c r="N355" i="44"/>
  <c r="I346" i="45"/>
  <c r="F182" i="45" l="1"/>
  <c r="F346" i="45"/>
  <c r="I182" i="45"/>
  <c r="B184" i="45"/>
  <c r="B348" i="45"/>
  <c r="E355" i="49"/>
  <c r="A355" i="49"/>
  <c r="K356" i="44"/>
  <c r="G183" i="45"/>
  <c r="D183" i="45"/>
  <c r="M356" i="44"/>
  <c r="I347" i="45"/>
  <c r="M355" i="44"/>
  <c r="E347" i="45"/>
  <c r="L356" i="44"/>
  <c r="N356" i="44"/>
  <c r="E183" i="45"/>
  <c r="D347" i="45"/>
  <c r="F183" i="45" l="1"/>
  <c r="D355" i="49"/>
  <c r="O355" i="44"/>
  <c r="F347" i="45"/>
  <c r="I183" i="45"/>
  <c r="B185" i="45"/>
  <c r="B349" i="45"/>
  <c r="O356" i="44"/>
  <c r="E356" i="49"/>
  <c r="A356" i="49"/>
  <c r="D356" i="49"/>
  <c r="K357" i="44"/>
  <c r="E184" i="45"/>
  <c r="D184" i="45"/>
  <c r="G184" i="45"/>
  <c r="I348" i="45"/>
  <c r="L357" i="44"/>
  <c r="D348" i="45"/>
  <c r="E348" i="45"/>
  <c r="N357" i="44"/>
  <c r="F348" i="45" l="1"/>
  <c r="I184" i="45"/>
  <c r="F184" i="45"/>
  <c r="B186" i="45"/>
  <c r="B350" i="45"/>
  <c r="E357" i="49"/>
  <c r="A357" i="49"/>
  <c r="K358" i="44"/>
  <c r="M358" i="44"/>
  <c r="M357" i="44"/>
  <c r="E349" i="45"/>
  <c r="D185" i="45"/>
  <c r="I349" i="45"/>
  <c r="D349" i="45"/>
  <c r="N358" i="44"/>
  <c r="E185" i="45"/>
  <c r="G185" i="45"/>
  <c r="F185" i="45" l="1"/>
  <c r="F349" i="45"/>
  <c r="I185" i="45"/>
  <c r="O357" i="44"/>
  <c r="D357" i="49"/>
  <c r="B351" i="45"/>
  <c r="B187" i="45"/>
  <c r="A358" i="49"/>
  <c r="D358" i="49"/>
  <c r="K359" i="44"/>
  <c r="D186" i="45"/>
  <c r="M359" i="44"/>
  <c r="E186" i="45"/>
  <c r="E350" i="45"/>
  <c r="N359" i="44"/>
  <c r="D350" i="45"/>
  <c r="G186" i="45"/>
  <c r="I350" i="45"/>
  <c r="L358" i="44"/>
  <c r="F186" i="45" l="1"/>
  <c r="E358" i="49"/>
  <c r="O358" i="44"/>
  <c r="I186" i="45"/>
  <c r="F350" i="45"/>
  <c r="B188" i="45"/>
  <c r="B352" i="45"/>
  <c r="A359" i="49"/>
  <c r="D359" i="49"/>
  <c r="K360" i="44"/>
  <c r="D351" i="45"/>
  <c r="L359" i="44"/>
  <c r="E351" i="45"/>
  <c r="I351" i="45"/>
  <c r="E187" i="45"/>
  <c r="M360" i="44"/>
  <c r="D187" i="45"/>
  <c r="L360" i="44"/>
  <c r="G187" i="45"/>
  <c r="N360" i="44"/>
  <c r="I187" i="45" l="1"/>
  <c r="E359" i="49"/>
  <c r="O359" i="44"/>
  <c r="F351" i="45"/>
  <c r="F187" i="45"/>
  <c r="B353" i="45"/>
  <c r="B189" i="45"/>
  <c r="O360" i="44"/>
  <c r="E360" i="49"/>
  <c r="A360" i="49"/>
  <c r="D360" i="49"/>
  <c r="K361" i="44"/>
  <c r="D352" i="45"/>
  <c r="L361" i="44"/>
  <c r="M361" i="44"/>
  <c r="E188" i="45"/>
  <c r="N361" i="44"/>
  <c r="E352" i="45"/>
  <c r="I352" i="45"/>
  <c r="G188" i="45"/>
  <c r="D188" i="45"/>
  <c r="I188" i="45" l="1"/>
  <c r="F188" i="45"/>
  <c r="F352" i="45"/>
  <c r="B190" i="45"/>
  <c r="B354" i="45"/>
  <c r="O361" i="44"/>
  <c r="E361" i="49"/>
  <c r="A361" i="49"/>
  <c r="D361" i="49"/>
  <c r="K362" i="44"/>
  <c r="D353" i="45"/>
  <c r="D189" i="45"/>
  <c r="N362" i="44"/>
  <c r="I353" i="45"/>
  <c r="E189" i="45"/>
  <c r="E353" i="45"/>
  <c r="M362" i="44"/>
  <c r="G189" i="45"/>
  <c r="F353" i="45" l="1"/>
  <c r="F189" i="45"/>
  <c r="I189" i="45"/>
  <c r="B191" i="45"/>
  <c r="B355" i="45"/>
  <c r="A362" i="49"/>
  <c r="D362" i="49"/>
  <c r="K363" i="44"/>
  <c r="L362" i="44"/>
  <c r="M363" i="44"/>
  <c r="D354" i="45"/>
  <c r="G190" i="45"/>
  <c r="E190" i="45"/>
  <c r="D190" i="45"/>
  <c r="L363" i="44"/>
  <c r="E354" i="45"/>
  <c r="I354" i="45"/>
  <c r="N363" i="44"/>
  <c r="F354" i="45" l="1"/>
  <c r="I190" i="45"/>
  <c r="F190" i="45"/>
  <c r="O362" i="44"/>
  <c r="E362" i="49"/>
  <c r="B356" i="45"/>
  <c r="B192" i="45"/>
  <c r="O363" i="44"/>
  <c r="E363" i="49"/>
  <c r="A363" i="49"/>
  <c r="D363" i="49"/>
  <c r="K364" i="44"/>
  <c r="L364" i="44"/>
  <c r="M364" i="44"/>
  <c r="D355" i="45"/>
  <c r="E355" i="45"/>
  <c r="E191" i="45"/>
  <c r="D191" i="45"/>
  <c r="N364" i="44"/>
  <c r="G191" i="45"/>
  <c r="I355" i="45"/>
  <c r="F355" i="45" l="1"/>
  <c r="I191" i="45"/>
  <c r="F191" i="45"/>
  <c r="B193" i="45"/>
  <c r="O364" i="44"/>
  <c r="E364" i="49"/>
  <c r="A364" i="49"/>
  <c r="D364" i="49"/>
  <c r="K365" i="44"/>
  <c r="G192" i="45"/>
  <c r="E356" i="45"/>
  <c r="D192" i="45"/>
  <c r="D356" i="45"/>
  <c r="I356" i="45"/>
  <c r="M365" i="44"/>
  <c r="E192" i="45"/>
  <c r="L365" i="44"/>
  <c r="N365" i="44"/>
  <c r="F192" i="45" l="1"/>
  <c r="F356" i="45"/>
  <c r="I192" i="45"/>
  <c r="B194" i="45"/>
  <c r="O365" i="44"/>
  <c r="E365" i="49"/>
  <c r="A365" i="49"/>
  <c r="D365" i="49"/>
  <c r="K366" i="44"/>
  <c r="E193" i="45"/>
  <c r="L366" i="44"/>
  <c r="G193" i="45"/>
  <c r="N366" i="44"/>
  <c r="M366" i="44"/>
  <c r="D193" i="45"/>
  <c r="F193" i="45" l="1"/>
  <c r="I193" i="45"/>
  <c r="B195" i="45"/>
  <c r="O366" i="44"/>
  <c r="E366" i="49"/>
  <c r="A366" i="49"/>
  <c r="D366" i="49"/>
  <c r="K367" i="44"/>
  <c r="E194" i="45"/>
  <c r="G194" i="45"/>
  <c r="N367" i="44"/>
  <c r="D194" i="45"/>
  <c r="L367" i="44"/>
  <c r="M367" i="44"/>
  <c r="F194" i="45" l="1"/>
  <c r="I194" i="45"/>
  <c r="B196" i="45"/>
  <c r="O367" i="44"/>
  <c r="E367" i="49"/>
  <c r="A367" i="49"/>
  <c r="D367" i="49"/>
  <c r="K368" i="44"/>
  <c r="D195" i="45"/>
  <c r="M368" i="44"/>
  <c r="N368" i="44"/>
  <c r="L368" i="44"/>
  <c r="G195" i="45"/>
  <c r="E195" i="45"/>
  <c r="I195" i="45" l="1"/>
  <c r="F195" i="45"/>
  <c r="B197" i="45"/>
  <c r="O368" i="44"/>
  <c r="E368" i="49"/>
  <c r="A368" i="49"/>
  <c r="D368" i="49"/>
  <c r="K369" i="44"/>
  <c r="G196" i="45"/>
  <c r="E196" i="45"/>
  <c r="L369" i="44"/>
  <c r="D196" i="45"/>
  <c r="M369" i="44"/>
  <c r="F196" i="45" l="1"/>
  <c r="I196" i="45"/>
  <c r="B198" i="45"/>
  <c r="E369" i="49"/>
  <c r="D369" i="49"/>
  <c r="K370" i="44"/>
  <c r="D197" i="45"/>
  <c r="M370" i="44"/>
  <c r="N369" i="44"/>
  <c r="N370" i="44"/>
  <c r="E197" i="45"/>
  <c r="G197" i="45"/>
  <c r="I197" i="45" l="1"/>
  <c r="F197" i="45"/>
  <c r="A369" i="49"/>
  <c r="O369" i="44"/>
  <c r="B199" i="45"/>
  <c r="A370" i="49"/>
  <c r="D370" i="49"/>
  <c r="K371" i="44"/>
  <c r="G198" i="45"/>
  <c r="L370" i="44"/>
  <c r="D198" i="45"/>
  <c r="L371" i="44"/>
  <c r="N371" i="44"/>
  <c r="M371" i="44"/>
  <c r="E198" i="45"/>
  <c r="F198" i="45" l="1"/>
  <c r="O370" i="44"/>
  <c r="E370" i="49"/>
  <c r="I198" i="45"/>
  <c r="B200" i="45"/>
  <c r="O371" i="44"/>
  <c r="E371" i="49"/>
  <c r="A371" i="49"/>
  <c r="D371" i="49"/>
  <c r="K372" i="44"/>
  <c r="M372" i="44"/>
  <c r="E199" i="45"/>
  <c r="D199" i="45"/>
  <c r="G199" i="45"/>
  <c r="L372" i="44"/>
  <c r="N372" i="44"/>
  <c r="I199" i="45" l="1"/>
  <c r="F199" i="45"/>
  <c r="B201" i="45"/>
  <c r="O372" i="44"/>
  <c r="E372" i="49"/>
  <c r="A372" i="49"/>
  <c r="D372" i="49"/>
  <c r="K373" i="44"/>
  <c r="G200" i="45"/>
  <c r="E200" i="45"/>
  <c r="L373" i="44"/>
  <c r="D200" i="45"/>
  <c r="N373" i="44"/>
  <c r="F200" i="45" l="1"/>
  <c r="I200" i="45"/>
  <c r="E373" i="49"/>
  <c r="A373" i="49"/>
  <c r="K374" i="44"/>
  <c r="M374" i="44"/>
  <c r="G201" i="45"/>
  <c r="N374" i="44"/>
  <c r="L374" i="44"/>
  <c r="M373" i="44"/>
  <c r="D201" i="45"/>
  <c r="E201" i="45"/>
  <c r="F201" i="45" l="1"/>
  <c r="Q289" i="44" s="1"/>
  <c r="T289" i="44" s="1"/>
  <c r="I289" i="49" s="1"/>
  <c r="O373" i="44"/>
  <c r="D373" i="49"/>
  <c r="I201" i="45"/>
  <c r="Q162" i="44"/>
  <c r="T162" i="44" s="1"/>
  <c r="I162" i="49" s="1"/>
  <c r="Q36" i="44"/>
  <c r="T36" i="44" s="1"/>
  <c r="I36" i="49" s="1"/>
  <c r="Q29" i="44"/>
  <c r="T29" i="44" s="1"/>
  <c r="I29" i="49" s="1"/>
  <c r="Q146" i="44"/>
  <c r="T146" i="44" s="1"/>
  <c r="I146" i="49" s="1"/>
  <c r="Q110" i="44"/>
  <c r="T110" i="44" s="1"/>
  <c r="I110" i="49" s="1"/>
  <c r="Q247" i="44"/>
  <c r="T247" i="44" s="1"/>
  <c r="I247" i="49" s="1"/>
  <c r="Q288" i="44"/>
  <c r="T288" i="44" s="1"/>
  <c r="I288" i="49" s="1"/>
  <c r="Q57" i="44"/>
  <c r="T57" i="44" s="1"/>
  <c r="I57" i="49" s="1"/>
  <c r="Q66" i="44"/>
  <c r="T66" i="44" s="1"/>
  <c r="I66" i="49" s="1"/>
  <c r="Q348" i="44"/>
  <c r="T348" i="44" s="1"/>
  <c r="I348" i="49" s="1"/>
  <c r="Q112" i="44"/>
  <c r="T112" i="44" s="1"/>
  <c r="I112" i="49" s="1"/>
  <c r="Q169" i="44"/>
  <c r="T169" i="44" s="1"/>
  <c r="I169" i="49" s="1"/>
  <c r="Q206" i="44"/>
  <c r="T206" i="44" s="1"/>
  <c r="I206" i="49" s="1"/>
  <c r="Q133" i="44"/>
  <c r="T133" i="44" s="1"/>
  <c r="I133" i="49" s="1"/>
  <c r="Q268" i="44"/>
  <c r="T268" i="44" s="1"/>
  <c r="I268" i="49" s="1"/>
  <c r="Q163" i="44"/>
  <c r="T163" i="44" s="1"/>
  <c r="I163" i="49" s="1"/>
  <c r="Q92" i="44"/>
  <c r="T92" i="44" s="1"/>
  <c r="I92" i="49" s="1"/>
  <c r="Q299" i="44"/>
  <c r="T299" i="44" s="1"/>
  <c r="I299" i="49" s="1"/>
  <c r="Q85" i="44"/>
  <c r="T85" i="44" s="1"/>
  <c r="I85" i="49" s="1"/>
  <c r="Q123" i="44"/>
  <c r="T123" i="44" s="1"/>
  <c r="I123" i="49" s="1"/>
  <c r="Q208" i="44"/>
  <c r="T208" i="44" s="1"/>
  <c r="I208" i="49" s="1"/>
  <c r="Q117" i="44"/>
  <c r="T117" i="44" s="1"/>
  <c r="I117" i="49" s="1"/>
  <c r="Q152" i="44"/>
  <c r="T152" i="44" s="1"/>
  <c r="I152" i="49" s="1"/>
  <c r="Q108" i="44"/>
  <c r="T108" i="44" s="1"/>
  <c r="I108" i="49" s="1"/>
  <c r="Q185" i="44"/>
  <c r="T185" i="44" s="1"/>
  <c r="I185" i="49" s="1"/>
  <c r="Q305" i="44"/>
  <c r="T305" i="44" s="1"/>
  <c r="I305" i="49" s="1"/>
  <c r="Q2" i="44"/>
  <c r="T2" i="44" s="1"/>
  <c r="I2" i="49" s="1"/>
  <c r="Q327" i="44"/>
  <c r="T327" i="44" s="1"/>
  <c r="I327" i="49" s="1"/>
  <c r="Q213" i="44"/>
  <c r="T213" i="44" s="1"/>
  <c r="I213" i="49" s="1"/>
  <c r="Q141" i="44"/>
  <c r="T141" i="44" s="1"/>
  <c r="I141" i="49" s="1"/>
  <c r="Q181" i="44"/>
  <c r="T181" i="44" s="1"/>
  <c r="I181" i="49" s="1"/>
  <c r="Q99" i="44"/>
  <c r="T99" i="44" s="1"/>
  <c r="I99" i="49" s="1"/>
  <c r="Q250" i="44"/>
  <c r="T250" i="44" s="1"/>
  <c r="I250" i="49" s="1"/>
  <c r="Q115" i="44"/>
  <c r="T115" i="44" s="1"/>
  <c r="I115" i="49" s="1"/>
  <c r="Q65" i="44"/>
  <c r="T65" i="44" s="1"/>
  <c r="I65" i="49" s="1"/>
  <c r="Q73" i="44"/>
  <c r="T73" i="44" s="1"/>
  <c r="I73" i="49" s="1"/>
  <c r="Q64" i="44"/>
  <c r="T64" i="44" s="1"/>
  <c r="I64" i="49" s="1"/>
  <c r="Q126" i="44"/>
  <c r="T126" i="44" s="1"/>
  <c r="I126" i="49" s="1"/>
  <c r="Q207" i="44"/>
  <c r="T207" i="44" s="1"/>
  <c r="I207" i="49" s="1"/>
  <c r="Q306" i="44"/>
  <c r="T306" i="44" s="1"/>
  <c r="I306" i="49" s="1"/>
  <c r="Q159" i="44"/>
  <c r="T159" i="44" s="1"/>
  <c r="I159" i="49" s="1"/>
  <c r="Q118" i="44"/>
  <c r="T118" i="44" s="1"/>
  <c r="I118" i="49" s="1"/>
  <c r="Q192" i="44"/>
  <c r="T192" i="44" s="1"/>
  <c r="I192" i="49" s="1"/>
  <c r="Q316" i="44"/>
  <c r="T316" i="44" s="1"/>
  <c r="I316" i="49" s="1"/>
  <c r="Q8" i="44"/>
  <c r="T8" i="44" s="1"/>
  <c r="I8" i="49" s="1"/>
  <c r="Q226" i="44"/>
  <c r="T226" i="44" s="1"/>
  <c r="I226" i="49" s="1"/>
  <c r="Q352" i="44"/>
  <c r="T352" i="44" s="1"/>
  <c r="I352" i="49" s="1"/>
  <c r="Q91" i="44"/>
  <c r="T91" i="44" s="1"/>
  <c r="I91" i="49" s="1"/>
  <c r="Q350" i="44"/>
  <c r="T350" i="44" s="1"/>
  <c r="I350" i="49" s="1"/>
  <c r="Q296" i="44"/>
  <c r="T296" i="44" s="1"/>
  <c r="I296" i="49" s="1"/>
  <c r="Q271" i="44"/>
  <c r="T271" i="44" s="1"/>
  <c r="I271" i="49" s="1"/>
  <c r="Q168" i="44"/>
  <c r="T168" i="44" s="1"/>
  <c r="I168" i="49" s="1"/>
  <c r="Q184" i="44"/>
  <c r="T184" i="44" s="1"/>
  <c r="I184" i="49" s="1"/>
  <c r="Q103" i="44"/>
  <c r="T103" i="44" s="1"/>
  <c r="I103" i="49" s="1"/>
  <c r="Q195" i="44"/>
  <c r="T195" i="44" s="1"/>
  <c r="I195" i="49" s="1"/>
  <c r="Q130" i="44"/>
  <c r="T130" i="44" s="1"/>
  <c r="I130" i="49" s="1"/>
  <c r="Q97" i="44"/>
  <c r="T97" i="44" s="1"/>
  <c r="I97" i="49" s="1"/>
  <c r="Q45" i="44"/>
  <c r="T45" i="44" s="1"/>
  <c r="I45" i="49" s="1"/>
  <c r="Q96" i="44"/>
  <c r="T96" i="44" s="1"/>
  <c r="I96" i="49" s="1"/>
  <c r="Q164" i="44"/>
  <c r="T164" i="44" s="1"/>
  <c r="I164" i="49" s="1"/>
  <c r="Q294" i="44"/>
  <c r="T294" i="44" s="1"/>
  <c r="I294" i="49" s="1"/>
  <c r="Q139" i="44"/>
  <c r="T139" i="44" s="1"/>
  <c r="I139" i="49" s="1"/>
  <c r="Q216" i="44"/>
  <c r="T216" i="44" s="1"/>
  <c r="I216" i="49" s="1"/>
  <c r="Q154" i="44"/>
  <c r="T154" i="44" s="1"/>
  <c r="I154" i="49" s="1"/>
  <c r="Q257" i="44"/>
  <c r="T257" i="44" s="1"/>
  <c r="I257" i="49" s="1"/>
  <c r="Q262" i="44"/>
  <c r="T262" i="44" s="1"/>
  <c r="I262" i="49" s="1"/>
  <c r="Q275" i="44"/>
  <c r="T275" i="44" s="1"/>
  <c r="I275" i="49" s="1"/>
  <c r="Q248" i="44"/>
  <c r="T248" i="44" s="1"/>
  <c r="I248" i="49" s="1"/>
  <c r="Q367" i="44"/>
  <c r="T367" i="44" s="1"/>
  <c r="I367" i="49" s="1"/>
  <c r="Q149" i="44"/>
  <c r="T149" i="44" s="1"/>
  <c r="I149" i="49" s="1"/>
  <c r="Q205" i="44"/>
  <c r="T205" i="44" s="1"/>
  <c r="I205" i="49" s="1"/>
  <c r="Q104" i="44"/>
  <c r="T104" i="44" s="1"/>
  <c r="I104" i="49" s="1"/>
  <c r="Q183" i="44"/>
  <c r="T183" i="44" s="1"/>
  <c r="I183" i="49" s="1"/>
  <c r="Q15" i="44"/>
  <c r="T15" i="44" s="1"/>
  <c r="I15" i="49" s="1"/>
  <c r="Q353" i="44"/>
  <c r="T353" i="44" s="1"/>
  <c r="I353" i="49" s="1"/>
  <c r="Q227" i="44"/>
  <c r="T227" i="44" s="1"/>
  <c r="I227" i="49" s="1"/>
  <c r="Q223" i="44"/>
  <c r="T223" i="44" s="1"/>
  <c r="I223" i="49" s="1"/>
  <c r="Q46" i="44"/>
  <c r="T46" i="44" s="1"/>
  <c r="I46" i="49" s="1"/>
  <c r="Q93" i="44"/>
  <c r="T93" i="44" s="1"/>
  <c r="I93" i="49" s="1"/>
  <c r="Q84" i="44"/>
  <c r="T84" i="44" s="1"/>
  <c r="I84" i="49" s="1"/>
  <c r="Q82" i="44"/>
  <c r="T82" i="44" s="1"/>
  <c r="I82" i="49" s="1"/>
  <c r="Q338" i="44"/>
  <c r="T338" i="44" s="1"/>
  <c r="I338" i="49" s="1"/>
  <c r="Q274" i="44"/>
  <c r="T274" i="44" s="1"/>
  <c r="I274" i="49" s="1"/>
  <c r="Q295" i="44"/>
  <c r="T295" i="44" s="1"/>
  <c r="I295" i="49" s="1"/>
  <c r="Q330" i="44"/>
  <c r="T330" i="44" s="1"/>
  <c r="I330" i="49" s="1"/>
  <c r="Q89" i="44"/>
  <c r="T89" i="44" s="1"/>
  <c r="I89" i="49" s="1"/>
  <c r="Q11" i="44"/>
  <c r="T11" i="44" s="1"/>
  <c r="I11" i="49" s="1"/>
  <c r="Q325" i="44"/>
  <c r="T325" i="44" s="1"/>
  <c r="I325" i="49" s="1"/>
  <c r="Q60" i="44"/>
  <c r="T60" i="44" s="1"/>
  <c r="I60" i="49" s="1"/>
  <c r="Q253" i="44"/>
  <c r="T253" i="44" s="1"/>
  <c r="I253" i="49" s="1"/>
  <c r="Q30" i="44"/>
  <c r="T30" i="44" s="1"/>
  <c r="I30" i="49" s="1"/>
  <c r="Q322" i="44"/>
  <c r="T322" i="44" s="1"/>
  <c r="I322" i="49" s="1"/>
  <c r="Q261" i="44"/>
  <c r="T261" i="44" s="1"/>
  <c r="I261" i="49" s="1"/>
  <c r="Q44" i="44"/>
  <c r="T44" i="44" s="1"/>
  <c r="I44" i="49" s="1"/>
  <c r="Q203" i="44"/>
  <c r="T203" i="44" s="1"/>
  <c r="I203" i="49" s="1"/>
  <c r="Q290" i="44"/>
  <c r="T290" i="44" s="1"/>
  <c r="I290" i="49" s="1"/>
  <c r="Q23" i="44"/>
  <c r="T23" i="44" s="1"/>
  <c r="I23" i="49" s="1"/>
  <c r="Q79" i="44"/>
  <c r="T79" i="44" s="1"/>
  <c r="I79" i="49" s="1"/>
  <c r="Q332" i="44"/>
  <c r="T332" i="44" s="1"/>
  <c r="I332" i="49" s="1"/>
  <c r="Q293" i="44"/>
  <c r="T293" i="44" s="1"/>
  <c r="I293" i="49" s="1"/>
  <c r="Q337" i="44"/>
  <c r="T337" i="44" s="1"/>
  <c r="I337" i="49" s="1"/>
  <c r="Q50" i="44"/>
  <c r="T50" i="44" s="1"/>
  <c r="I50" i="49" s="1"/>
  <c r="Q21" i="44"/>
  <c r="T21" i="44" s="1"/>
  <c r="I21" i="49" s="1"/>
  <c r="Q266" i="44"/>
  <c r="T266" i="44" s="1"/>
  <c r="I266" i="49" s="1"/>
  <c r="Q324" i="44"/>
  <c r="T324" i="44" s="1"/>
  <c r="I324" i="49" s="1"/>
  <c r="Q307" i="44"/>
  <c r="T307" i="44" s="1"/>
  <c r="I307" i="49" s="1"/>
  <c r="Q78" i="44"/>
  <c r="T78" i="44" s="1"/>
  <c r="I78" i="49" s="1"/>
  <c r="Q90" i="44"/>
  <c r="T90" i="44" s="1"/>
  <c r="I90" i="49" s="1"/>
  <c r="Q371" i="44"/>
  <c r="T371" i="44" s="1"/>
  <c r="I371" i="49" s="1"/>
  <c r="Q114" i="44"/>
  <c r="T114" i="44" s="1"/>
  <c r="I114" i="49" s="1"/>
  <c r="Q176" i="44"/>
  <c r="T176" i="44" s="1"/>
  <c r="I176" i="49" s="1"/>
  <c r="Q212" i="44"/>
  <c r="T212" i="44" s="1"/>
  <c r="I212" i="49" s="1"/>
  <c r="Q135" i="44"/>
  <c r="T135" i="44" s="1"/>
  <c r="I135" i="49" s="1"/>
  <c r="Q292" i="44"/>
  <c r="T292" i="44" s="1"/>
  <c r="I292" i="49" s="1"/>
  <c r="Q147" i="44"/>
  <c r="T147" i="44" s="1"/>
  <c r="I147" i="49" s="1"/>
  <c r="Q86" i="44"/>
  <c r="T86" i="44" s="1"/>
  <c r="I86" i="49" s="1"/>
  <c r="Q277" i="44"/>
  <c r="T277" i="44" s="1"/>
  <c r="I277" i="49" s="1"/>
  <c r="Q67" i="44"/>
  <c r="T67" i="44" s="1"/>
  <c r="I67" i="49" s="1"/>
  <c r="Q171" i="44"/>
  <c r="T171" i="44" s="1"/>
  <c r="I171" i="49" s="1"/>
  <c r="Q106" i="44"/>
  <c r="T106" i="44" s="1"/>
  <c r="I106" i="49" s="1"/>
  <c r="Q151" i="44"/>
  <c r="T151" i="44" s="1"/>
  <c r="I151" i="49" s="1"/>
  <c r="Q267" i="44"/>
  <c r="T267" i="44" s="1"/>
  <c r="I267" i="49" s="1"/>
  <c r="Q245" i="44"/>
  <c r="T245" i="44" s="1"/>
  <c r="I245" i="49" s="1"/>
  <c r="Q317" i="44"/>
  <c r="T317" i="44" s="1"/>
  <c r="I317" i="49" s="1"/>
  <c r="Q221" i="44"/>
  <c r="T221" i="44" s="1"/>
  <c r="I221" i="49" s="1"/>
  <c r="Q218" i="44"/>
  <c r="T218" i="44" s="1"/>
  <c r="I218" i="49" s="1"/>
  <c r="Q55" i="44"/>
  <c r="T55" i="44" s="1"/>
  <c r="I55" i="49" s="1"/>
  <c r="Q105" i="44"/>
  <c r="T105" i="44" s="1"/>
  <c r="I105" i="49" s="1"/>
  <c r="Q180" i="44"/>
  <c r="T180" i="44" s="1"/>
  <c r="I180" i="49" s="1"/>
  <c r="Q301" i="44"/>
  <c r="T301" i="44" s="1"/>
  <c r="I301" i="49" s="1"/>
  <c r="Q142" i="44"/>
  <c r="T142" i="44" s="1"/>
  <c r="I142" i="49" s="1"/>
  <c r="Q194" i="44"/>
  <c r="T194" i="44" s="1"/>
  <c r="I194" i="49" s="1"/>
  <c r="Q156" i="44"/>
  <c r="T156" i="44" s="1"/>
  <c r="I156" i="49" s="1"/>
  <c r="Q256" i="44"/>
  <c r="T256" i="44" s="1"/>
  <c r="I256" i="49" s="1"/>
  <c r="Q224" i="44"/>
  <c r="T224" i="44" s="1"/>
  <c r="I224" i="49" s="1"/>
  <c r="Q75" i="44"/>
  <c r="T75" i="44" s="1"/>
  <c r="I75" i="49" s="1"/>
  <c r="Q125" i="44"/>
  <c r="T125" i="44" s="1"/>
  <c r="I125" i="49" s="1"/>
  <c r="Q209" i="44"/>
  <c r="T209" i="44" s="1"/>
  <c r="I209" i="49" s="1"/>
  <c r="Q120" i="44"/>
  <c r="T120" i="44" s="1"/>
  <c r="I120" i="49" s="1"/>
  <c r="Q244" i="44"/>
  <c r="T244" i="44" s="1"/>
  <c r="I244" i="49" s="1"/>
  <c r="Q119" i="44"/>
  <c r="T119" i="44" s="1"/>
  <c r="I119" i="49" s="1"/>
  <c r="Q182" i="44"/>
  <c r="T182" i="44" s="1"/>
  <c r="I182" i="49" s="1"/>
  <c r="Q320" i="44"/>
  <c r="T320" i="44" s="1"/>
  <c r="I320" i="49" s="1"/>
  <c r="Q62" i="44"/>
  <c r="T62" i="44" s="1"/>
  <c r="I62" i="49" s="1"/>
  <c r="Q314" i="44"/>
  <c r="T314" i="44" s="1"/>
  <c r="I314" i="49" s="1"/>
  <c r="Q144" i="44"/>
  <c r="T144" i="44" s="1"/>
  <c r="I144" i="49" s="1"/>
  <c r="Q198" i="44"/>
  <c r="T198" i="44" s="1"/>
  <c r="I198" i="49" s="1"/>
  <c r="Q111" i="44"/>
  <c r="T111" i="44" s="1"/>
  <c r="I111" i="49" s="1"/>
  <c r="Q243" i="44"/>
  <c r="T243" i="44" s="1"/>
  <c r="I243" i="49" s="1"/>
  <c r="Q129" i="44"/>
  <c r="T129" i="44" s="1"/>
  <c r="I129" i="49" s="1"/>
  <c r="Q187" i="44"/>
  <c r="T187" i="44" s="1"/>
  <c r="I187" i="49" s="1"/>
  <c r="Q291" i="44"/>
  <c r="T291" i="44" s="1"/>
  <c r="I291" i="49" s="1"/>
  <c r="Q32" i="44"/>
  <c r="T32" i="44" s="1"/>
  <c r="I32" i="49" s="1"/>
  <c r="Q331" i="44"/>
  <c r="T331" i="44" s="1"/>
  <c r="I331" i="49" s="1"/>
  <c r="Q202" i="44"/>
  <c r="T202" i="44" s="1"/>
  <c r="I202" i="49" s="1"/>
  <c r="Q234" i="44"/>
  <c r="T234" i="44" s="1"/>
  <c r="I234" i="49" s="1"/>
  <c r="Q166" i="44"/>
  <c r="T166" i="44" s="1"/>
  <c r="I166" i="49" s="1"/>
  <c r="Q284" i="44"/>
  <c r="T284" i="44" s="1"/>
  <c r="I284" i="49" s="1"/>
  <c r="Q170" i="44"/>
  <c r="T170" i="44" s="1"/>
  <c r="I170" i="49" s="1"/>
  <c r="Q107" i="44"/>
  <c r="T107" i="44" s="1"/>
  <c r="I107" i="49" s="1"/>
  <c r="Q26" i="44"/>
  <c r="T26" i="44" s="1"/>
  <c r="I26" i="49" s="1"/>
  <c r="Q31" i="44"/>
  <c r="T31" i="44" s="1"/>
  <c r="I31" i="49" s="1"/>
  <c r="Q27" i="44"/>
  <c r="T27" i="44" s="1"/>
  <c r="I27" i="49" s="1"/>
  <c r="Q220" i="44"/>
  <c r="T220" i="44" s="1"/>
  <c r="I220" i="49" s="1"/>
  <c r="Q53" i="44"/>
  <c r="T53" i="44" s="1"/>
  <c r="I53" i="49" s="1"/>
  <c r="Q40" i="44"/>
  <c r="T40" i="44" s="1"/>
  <c r="I40" i="49" s="1"/>
  <c r="Q298" i="44"/>
  <c r="T298" i="44" s="1"/>
  <c r="I298" i="49" s="1"/>
  <c r="Q158" i="44"/>
  <c r="T158" i="44" s="1"/>
  <c r="I158" i="49" s="1"/>
  <c r="Q259" i="44"/>
  <c r="T259" i="44" s="1"/>
  <c r="I259" i="49" s="1"/>
  <c r="Q235" i="44"/>
  <c r="T235" i="44" s="1"/>
  <c r="I235" i="49" s="1"/>
  <c r="Q172" i="44"/>
  <c r="T172" i="44" s="1"/>
  <c r="I172" i="49" s="1"/>
  <c r="Q122" i="44"/>
  <c r="T122" i="44" s="1"/>
  <c r="I122" i="49" s="1"/>
  <c r="Q204" i="44"/>
  <c r="T204" i="44" s="1"/>
  <c r="I204" i="49" s="1"/>
  <c r="Q249" i="44"/>
  <c r="T249" i="44" s="1"/>
  <c r="I249" i="49" s="1"/>
  <c r="Q95" i="44"/>
  <c r="T95" i="44" s="1"/>
  <c r="I95" i="49" s="1"/>
  <c r="Q336" i="44"/>
  <c r="T336" i="44" s="1"/>
  <c r="I336" i="49" s="1"/>
  <c r="Q315" i="44"/>
  <c r="T315" i="44" s="1"/>
  <c r="I315" i="49" s="1"/>
  <c r="Q165" i="44"/>
  <c r="T165" i="44" s="1"/>
  <c r="I165" i="49" s="1"/>
  <c r="Q197" i="44"/>
  <c r="T197" i="44" s="1"/>
  <c r="I197" i="49" s="1"/>
  <c r="Q237" i="44"/>
  <c r="T237" i="44" s="1"/>
  <c r="I237" i="49" s="1"/>
  <c r="Q255" i="44"/>
  <c r="T255" i="44" s="1"/>
  <c r="I255" i="49" s="1"/>
  <c r="Q138" i="44"/>
  <c r="T138" i="44" s="1"/>
  <c r="I138" i="49" s="1"/>
  <c r="Q94" i="44"/>
  <c r="T94" i="44" s="1"/>
  <c r="I94" i="49" s="1"/>
  <c r="Q20" i="44"/>
  <c r="T20" i="44" s="1"/>
  <c r="I20" i="49" s="1"/>
  <c r="Q88" i="44"/>
  <c r="T88" i="44" s="1"/>
  <c r="I88" i="49" s="1"/>
  <c r="Q157" i="44"/>
  <c r="T157" i="44" s="1"/>
  <c r="I157" i="49" s="1"/>
  <c r="Q260" i="44"/>
  <c r="T260" i="44" s="1"/>
  <c r="I260" i="49" s="1"/>
  <c r="Q116" i="44"/>
  <c r="T116" i="44" s="1"/>
  <c r="I116" i="49" s="1"/>
  <c r="Q193" i="44"/>
  <c r="T193" i="44" s="1"/>
  <c r="I193" i="49" s="1"/>
  <c r="Q210" i="44"/>
  <c r="T210" i="44" s="1"/>
  <c r="I210" i="49" s="1"/>
  <c r="Q83" i="44"/>
  <c r="T83" i="44" s="1"/>
  <c r="I83" i="49" s="1"/>
  <c r="Q43" i="44"/>
  <c r="T43" i="44" s="1"/>
  <c r="I43" i="49" s="1"/>
  <c r="Q312" i="44"/>
  <c r="T312" i="44" s="1"/>
  <c r="I312" i="49" s="1"/>
  <c r="Q14" i="44"/>
  <c r="T14" i="44" s="1"/>
  <c r="I14" i="49" s="1"/>
  <c r="Q74" i="44"/>
  <c r="T74" i="44" s="1"/>
  <c r="I74" i="49" s="1"/>
  <c r="Q346" i="44"/>
  <c r="T346" i="44" s="1"/>
  <c r="I346" i="49" s="1"/>
  <c r="Q18" i="44"/>
  <c r="T18" i="44" s="1"/>
  <c r="I18" i="49" s="1"/>
  <c r="Q341" i="44"/>
  <c r="T341" i="44" s="1"/>
  <c r="I341" i="49" s="1"/>
  <c r="Q136" i="44"/>
  <c r="T136" i="44" s="1"/>
  <c r="I136" i="49" s="1"/>
  <c r="Q17" i="44"/>
  <c r="T17" i="44" s="1"/>
  <c r="I17" i="49" s="1"/>
  <c r="Q56" i="44"/>
  <c r="T56" i="44" s="1"/>
  <c r="I56" i="49" s="1"/>
  <c r="Q12" i="44"/>
  <c r="T12" i="44" s="1"/>
  <c r="I12" i="49" s="1"/>
  <c r="Q80" i="44"/>
  <c r="T80" i="44" s="1"/>
  <c r="I80" i="49" s="1"/>
  <c r="Q49" i="44"/>
  <c r="T49" i="44" s="1"/>
  <c r="I49" i="49" s="1"/>
  <c r="Q351" i="44"/>
  <c r="T351" i="44" s="1"/>
  <c r="I351" i="49" s="1"/>
  <c r="Q281" i="44"/>
  <c r="T281" i="44" s="1"/>
  <c r="I281" i="49" s="1"/>
  <c r="Q3" i="44"/>
  <c r="T3" i="44" s="1"/>
  <c r="I3" i="49" s="1"/>
  <c r="Q326" i="44"/>
  <c r="T326" i="44" s="1"/>
  <c r="I326" i="49" s="1"/>
  <c r="Q81" i="44"/>
  <c r="T81" i="44" s="1"/>
  <c r="I81" i="49" s="1"/>
  <c r="Q68" i="44"/>
  <c r="T68" i="44" s="1"/>
  <c r="I68" i="49" s="1"/>
  <c r="Q349" i="44"/>
  <c r="T349" i="44" s="1"/>
  <c r="I349" i="49" s="1"/>
  <c r="Q297" i="44"/>
  <c r="T297" i="44" s="1"/>
  <c r="I297" i="49" s="1"/>
  <c r="Q342" i="44"/>
  <c r="T342" i="44" s="1"/>
  <c r="I342" i="49" s="1"/>
  <c r="Q41" i="44"/>
  <c r="T41" i="44" s="1"/>
  <c r="I41" i="49" s="1"/>
  <c r="Q47" i="44"/>
  <c r="T47" i="44" s="1"/>
  <c r="I47" i="49" s="1"/>
  <c r="Q52" i="44"/>
  <c r="T52" i="44" s="1"/>
  <c r="I52" i="49" s="1"/>
  <c r="Q39" i="44"/>
  <c r="T39" i="44" s="1"/>
  <c r="I39" i="49" s="1"/>
  <c r="Q4" i="44"/>
  <c r="T4" i="44" s="1"/>
  <c r="I4" i="49" s="1"/>
  <c r="Q334" i="44"/>
  <c r="T334" i="44" s="1"/>
  <c r="I334" i="49" s="1"/>
  <c r="Q276" i="44"/>
  <c r="T276" i="44" s="1"/>
  <c r="I276" i="49" s="1"/>
  <c r="Q219" i="44"/>
  <c r="T219" i="44" s="1"/>
  <c r="I219" i="49" s="1"/>
  <c r="Q28" i="44"/>
  <c r="T28" i="44" s="1"/>
  <c r="I28" i="49" s="1"/>
  <c r="Q63" i="44"/>
  <c r="T63" i="44" s="1"/>
  <c r="I63" i="49" s="1"/>
  <c r="Q25" i="44"/>
  <c r="T25" i="44" s="1"/>
  <c r="I25" i="49" s="1"/>
  <c r="Q13" i="44"/>
  <c r="T13" i="44" s="1"/>
  <c r="I13" i="49" s="1"/>
  <c r="Q77" i="44"/>
  <c r="T77" i="44" s="1"/>
  <c r="I77" i="49" s="1"/>
  <c r="Q354" i="44"/>
  <c r="T354" i="44" s="1"/>
  <c r="I354" i="49" s="1"/>
  <c r="Q313" i="44"/>
  <c r="T313" i="44" s="1"/>
  <c r="I313" i="49" s="1"/>
  <c r="Q10" i="44"/>
  <c r="T10" i="44" s="1"/>
  <c r="I10" i="49" s="1"/>
  <c r="Q333" i="44"/>
  <c r="T333" i="44" s="1"/>
  <c r="I333" i="49" s="1"/>
  <c r="Q71" i="44"/>
  <c r="T71" i="44" s="1"/>
  <c r="I71" i="49" s="1"/>
  <c r="Q229" i="44"/>
  <c r="T229" i="44" s="1"/>
  <c r="I229" i="49" s="1"/>
  <c r="Q329" i="44"/>
  <c r="T329" i="44" s="1"/>
  <c r="I329" i="49" s="1"/>
  <c r="Q7" i="44"/>
  <c r="T7" i="44" s="1"/>
  <c r="I7" i="49" s="1"/>
  <c r="Q102" i="44"/>
  <c r="T102" i="44" s="1"/>
  <c r="I102" i="49" s="1"/>
  <c r="Q191" i="44"/>
  <c r="T191" i="44" s="1"/>
  <c r="I191" i="49" s="1"/>
  <c r="Q287" i="44"/>
  <c r="T287" i="44" s="1"/>
  <c r="I287" i="49" s="1"/>
  <c r="Q240" i="44"/>
  <c r="T240" i="44" s="1"/>
  <c r="I240" i="49" s="1"/>
  <c r="Q200" i="44"/>
  <c r="T200" i="44" s="1"/>
  <c r="I200" i="49" s="1"/>
  <c r="Q161" i="44"/>
  <c r="T161" i="44" s="1"/>
  <c r="I161" i="49" s="1"/>
  <c r="Q272" i="44"/>
  <c r="T272" i="44" s="1"/>
  <c r="I272" i="49" s="1"/>
  <c r="Q5" i="44"/>
  <c r="T5" i="44" s="1"/>
  <c r="I5" i="49" s="1"/>
  <c r="Q76" i="44"/>
  <c r="T76" i="44" s="1"/>
  <c r="I76" i="49" s="1"/>
  <c r="Q345" i="44"/>
  <c r="T345" i="44" s="1"/>
  <c r="I345" i="49" s="1"/>
  <c r="Q233" i="44"/>
  <c r="T233" i="44" s="1"/>
  <c r="I233" i="49" s="1"/>
  <c r="Q189" i="44"/>
  <c r="T189" i="44" s="1"/>
  <c r="I189" i="49" s="1"/>
  <c r="Q265" i="44"/>
  <c r="T265" i="44" s="1"/>
  <c r="I265" i="49" s="1"/>
  <c r="Q242" i="44"/>
  <c r="T242" i="44" s="1"/>
  <c r="I242" i="49" s="1"/>
  <c r="Q109" i="44"/>
  <c r="T109" i="44" s="1"/>
  <c r="I109" i="49" s="1"/>
  <c r="Q153" i="44"/>
  <c r="T153" i="44" s="1"/>
  <c r="I153" i="49" s="1"/>
  <c r="Q69" i="44"/>
  <c r="T69" i="44" s="1"/>
  <c r="I69" i="49" s="1"/>
  <c r="Q238" i="44"/>
  <c r="T238" i="44" s="1"/>
  <c r="I238" i="49" s="1"/>
  <c r="Q22" i="44"/>
  <c r="T22" i="44" s="1"/>
  <c r="I22" i="49" s="1"/>
  <c r="Q173" i="44"/>
  <c r="T173" i="44" s="1"/>
  <c r="I173" i="49" s="1"/>
  <c r="Q323" i="44"/>
  <c r="T323" i="44" s="1"/>
  <c r="I323" i="49" s="1"/>
  <c r="Q137" i="44"/>
  <c r="T137" i="44" s="1"/>
  <c r="I137" i="49" s="1"/>
  <c r="Q217" i="44"/>
  <c r="T217" i="44" s="1"/>
  <c r="I217" i="49" s="1"/>
  <c r="Q167" i="44"/>
  <c r="T167" i="44" s="1"/>
  <c r="I167" i="49" s="1"/>
  <c r="Q270" i="44"/>
  <c r="T270" i="44" s="1"/>
  <c r="I270" i="49" s="1"/>
  <c r="Q228" i="44"/>
  <c r="T228" i="44" s="1"/>
  <c r="I228" i="49" s="1"/>
  <c r="Q239" i="44"/>
  <c r="T239" i="44" s="1"/>
  <c r="I239" i="49" s="1"/>
  <c r="Q37" i="44"/>
  <c r="T37" i="44" s="1"/>
  <c r="I37" i="49" s="1"/>
  <c r="Q211" i="44"/>
  <c r="T211" i="44" s="1"/>
  <c r="I211" i="49" s="1"/>
  <c r="Q143" i="44"/>
  <c r="T143" i="44" s="1"/>
  <c r="I143" i="49" s="1"/>
  <c r="Q241" i="44"/>
  <c r="T241" i="44" s="1"/>
  <c r="I241" i="49" s="1"/>
  <c r="Q302" i="44"/>
  <c r="T302" i="44" s="1"/>
  <c r="I302" i="49" s="1"/>
  <c r="Q179" i="44"/>
  <c r="T179" i="44" s="1"/>
  <c r="I179" i="49" s="1"/>
  <c r="Q113" i="44"/>
  <c r="T113" i="44" s="1"/>
  <c r="I113" i="49" s="1"/>
  <c r="Q33" i="44"/>
  <c r="T33" i="44" s="1"/>
  <c r="I33" i="49" s="1"/>
  <c r="Q16" i="44"/>
  <c r="T16" i="44" s="1"/>
  <c r="I16" i="49" s="1"/>
  <c r="Q9" i="44"/>
  <c r="T9" i="44" s="1"/>
  <c r="I9" i="49" s="1"/>
  <c r="Q128" i="44"/>
  <c r="T128" i="44" s="1"/>
  <c r="I128" i="49" s="1"/>
  <c r="Q199" i="44"/>
  <c r="T199" i="44" s="1"/>
  <c r="I199" i="49" s="1"/>
  <c r="Q121" i="44"/>
  <c r="T121" i="44" s="1"/>
  <c r="I121" i="49" s="1"/>
  <c r="Q190" i="44"/>
  <c r="T190" i="44" s="1"/>
  <c r="I190" i="49" s="1"/>
  <c r="Q124" i="44"/>
  <c r="T124" i="44" s="1"/>
  <c r="I124" i="49" s="1"/>
  <c r="Q252" i="44"/>
  <c r="T252" i="44" s="1"/>
  <c r="I252" i="49" s="1"/>
  <c r="Q309" i="44"/>
  <c r="T309" i="44" s="1"/>
  <c r="I309" i="49" s="1"/>
  <c r="Q251" i="44"/>
  <c r="T251" i="44" s="1"/>
  <c r="I251" i="49" s="1"/>
  <c r="Q304" i="44"/>
  <c r="T304" i="44" s="1"/>
  <c r="I304" i="49" s="1"/>
  <c r="Q347" i="44"/>
  <c r="T347" i="44" s="1"/>
  <c r="I347" i="49" s="1"/>
  <c r="Q127" i="44"/>
  <c r="T127" i="44" s="1"/>
  <c r="I127" i="49" s="1"/>
  <c r="Q175" i="44"/>
  <c r="T175" i="44" s="1"/>
  <c r="I175" i="49" s="1"/>
  <c r="Q282" i="44"/>
  <c r="T282" i="44" s="1"/>
  <c r="I282" i="49" s="1"/>
  <c r="Q150" i="44"/>
  <c r="T150" i="44" s="1"/>
  <c r="I150" i="49" s="1"/>
  <c r="Q100" i="44"/>
  <c r="T100" i="44" s="1"/>
  <c r="I100" i="49" s="1"/>
  <c r="Q178" i="44"/>
  <c r="T178" i="44" s="1"/>
  <c r="I178" i="49" s="1"/>
  <c r="Q318" i="44"/>
  <c r="T318" i="44" s="1"/>
  <c r="I318" i="49" s="1"/>
  <c r="Q34" i="44"/>
  <c r="T34" i="44" s="1"/>
  <c r="I34" i="49" s="1"/>
  <c r="Q328" i="44"/>
  <c r="T328" i="44" s="1"/>
  <c r="I328" i="49" s="1"/>
  <c r="Q264" i="44"/>
  <c r="T264" i="44" s="1"/>
  <c r="I264" i="49" s="1"/>
  <c r="Q70" i="44"/>
  <c r="T70" i="44" s="1"/>
  <c r="I70" i="49" s="1"/>
  <c r="Q269" i="44"/>
  <c r="T269" i="44" s="1"/>
  <c r="I269" i="49" s="1"/>
  <c r="Q155" i="44"/>
  <c r="T155" i="44" s="1"/>
  <c r="I155" i="49" s="1"/>
  <c r="Q278" i="44"/>
  <c r="T278" i="44" s="1"/>
  <c r="I278" i="49" s="1"/>
  <c r="Q232" i="44"/>
  <c r="T232" i="44" s="1"/>
  <c r="I232" i="49" s="1"/>
  <c r="Q186" i="44"/>
  <c r="T186" i="44" s="1"/>
  <c r="I186" i="49" s="1"/>
  <c r="Q132" i="44"/>
  <c r="T132" i="44" s="1"/>
  <c r="I132" i="49" s="1"/>
  <c r="Q201" i="44"/>
  <c r="T201" i="44" s="1"/>
  <c r="I201" i="49" s="1"/>
  <c r="Q279" i="44"/>
  <c r="T279" i="44" s="1"/>
  <c r="I279" i="49" s="1"/>
  <c r="Q300" i="44"/>
  <c r="T300" i="44" s="1"/>
  <c r="I300" i="49" s="1"/>
  <c r="Q273" i="44"/>
  <c r="T273" i="44" s="1"/>
  <c r="I273" i="49" s="1"/>
  <c r="Q365" i="44"/>
  <c r="T365" i="44" s="1"/>
  <c r="I365" i="49" s="1"/>
  <c r="Q160" i="44"/>
  <c r="T160" i="44" s="1"/>
  <c r="I160" i="49" s="1"/>
  <c r="Q280" i="44"/>
  <c r="T280" i="44" s="1"/>
  <c r="I280" i="49" s="1"/>
  <c r="Q131" i="44"/>
  <c r="T131" i="44" s="1"/>
  <c r="I131" i="49" s="1"/>
  <c r="Q246" i="44"/>
  <c r="T246" i="44" s="1"/>
  <c r="I246" i="49" s="1"/>
  <c r="Q148" i="44"/>
  <c r="T148" i="44" s="1"/>
  <c r="I148" i="49" s="1"/>
  <c r="Q196" i="44"/>
  <c r="T196" i="44" s="1"/>
  <c r="I196" i="49" s="1"/>
  <c r="Q59" i="44"/>
  <c r="T59" i="44" s="1"/>
  <c r="I59" i="49" s="1"/>
  <c r="Q24" i="44"/>
  <c r="T24" i="44" s="1"/>
  <c r="I24" i="49" s="1"/>
  <c r="Q340" i="44"/>
  <c r="T340" i="44" s="1"/>
  <c r="I340" i="49" s="1"/>
  <c r="Q258" i="44"/>
  <c r="T258" i="44" s="1"/>
  <c r="I258" i="49" s="1"/>
  <c r="Q140" i="44"/>
  <c r="T140" i="44" s="1"/>
  <c r="I140" i="49" s="1"/>
  <c r="Q174" i="44"/>
  <c r="T174" i="44" s="1"/>
  <c r="I174" i="49" s="1"/>
  <c r="Q101" i="44"/>
  <c r="T101" i="44" s="1"/>
  <c r="I101" i="49" s="1"/>
  <c r="Q145" i="44"/>
  <c r="T145" i="44" s="1"/>
  <c r="I145" i="49" s="1"/>
  <c r="Q225" i="44"/>
  <c r="T225" i="44" s="1"/>
  <c r="I225" i="49" s="1"/>
  <c r="Q310" i="44"/>
  <c r="T310" i="44" s="1"/>
  <c r="I310" i="49" s="1"/>
  <c r="Q285" i="44"/>
  <c r="T285" i="44" s="1"/>
  <c r="I285" i="49" s="1"/>
  <c r="Q344" i="44"/>
  <c r="T344" i="44" s="1"/>
  <c r="I344" i="49" s="1"/>
  <c r="Q61" i="44"/>
  <c r="T61" i="44" s="1"/>
  <c r="I61" i="49" s="1"/>
  <c r="Q343" i="44"/>
  <c r="T343" i="44" s="1"/>
  <c r="I343" i="49" s="1"/>
  <c r="Q87" i="44"/>
  <c r="T87" i="44" s="1"/>
  <c r="I87" i="49" s="1"/>
  <c r="Q254" i="44"/>
  <c r="T254" i="44" s="1"/>
  <c r="I254" i="49" s="1"/>
  <c r="Q215" i="44"/>
  <c r="T215" i="44" s="1"/>
  <c r="I215" i="49" s="1"/>
  <c r="Q335" i="44"/>
  <c r="T335" i="44" s="1"/>
  <c r="I335" i="49" s="1"/>
  <c r="Q263" i="44"/>
  <c r="T263" i="44" s="1"/>
  <c r="I263" i="49" s="1"/>
  <c r="Q58" i="44"/>
  <c r="T58" i="44" s="1"/>
  <c r="I58" i="49" s="1"/>
  <c r="Q286" i="44"/>
  <c r="T286" i="44" s="1"/>
  <c r="I286" i="49" s="1"/>
  <c r="Q54" i="44"/>
  <c r="T54" i="44" s="1"/>
  <c r="I54" i="49" s="1"/>
  <c r="Q303" i="44"/>
  <c r="T303" i="44" s="1"/>
  <c r="I303" i="49" s="1"/>
  <c r="Q230" i="44"/>
  <c r="T230" i="44" s="1"/>
  <c r="I230" i="49" s="1"/>
  <c r="Q321" i="44"/>
  <c r="T321" i="44" s="1"/>
  <c r="I321" i="49" s="1"/>
  <c r="Q311" i="44"/>
  <c r="T311" i="44" s="1"/>
  <c r="I311" i="49" s="1"/>
  <c r="Q283" i="44"/>
  <c r="T283" i="44" s="1"/>
  <c r="I283" i="49" s="1"/>
  <c r="Q51" i="44"/>
  <c r="T51" i="44" s="1"/>
  <c r="I51" i="49" s="1"/>
  <c r="Q134" i="44"/>
  <c r="T134" i="44" s="1"/>
  <c r="I134" i="49" s="1"/>
  <c r="Q19" i="44"/>
  <c r="T19" i="44" s="1"/>
  <c r="I19" i="49" s="1"/>
  <c r="Q339" i="44"/>
  <c r="T339" i="44" s="1"/>
  <c r="I339" i="49" s="1"/>
  <c r="Q38" i="44"/>
  <c r="T38" i="44" s="1"/>
  <c r="I38" i="49" s="1"/>
  <c r="Q42" i="44"/>
  <c r="T42" i="44" s="1"/>
  <c r="I42" i="49" s="1"/>
  <c r="Q48" i="44"/>
  <c r="T48" i="44" s="1"/>
  <c r="I48" i="49" s="1"/>
  <c r="Q222" i="44"/>
  <c r="T222" i="44" s="1"/>
  <c r="I222" i="49" s="1"/>
  <c r="Q308" i="44"/>
  <c r="T308" i="44" s="1"/>
  <c r="I308" i="49" s="1"/>
  <c r="Q72" i="44"/>
  <c r="T72" i="44" s="1"/>
  <c r="I72" i="49" s="1"/>
  <c r="Q6" i="44"/>
  <c r="T6" i="44" s="1"/>
  <c r="I6" i="49" s="1"/>
  <c r="O374" i="44"/>
  <c r="Q374" i="44" s="1"/>
  <c r="T374" i="44" s="1"/>
  <c r="I374" i="49" s="1"/>
  <c r="E374" i="49"/>
  <c r="A374" i="49"/>
  <c r="D374" i="49"/>
  <c r="K375" i="44"/>
  <c r="N375" i="44"/>
  <c r="L375" i="44"/>
  <c r="M375" i="44"/>
  <c r="Q35" i="44" l="1"/>
  <c r="T35" i="44" s="1"/>
  <c r="I35" i="49" s="1"/>
  <c r="Q214" i="44"/>
  <c r="T214" i="44" s="1"/>
  <c r="I214" i="49" s="1"/>
  <c r="Q319" i="44"/>
  <c r="T319" i="44" s="1"/>
  <c r="I319" i="49" s="1"/>
  <c r="Q188" i="44"/>
  <c r="T188" i="44" s="1"/>
  <c r="I188" i="49" s="1"/>
  <c r="Q231" i="44"/>
  <c r="T231" i="44" s="1"/>
  <c r="I231" i="49" s="1"/>
  <c r="Q236" i="44"/>
  <c r="T236" i="44" s="1"/>
  <c r="I236" i="49" s="1"/>
  <c r="Q98" i="44"/>
  <c r="T98" i="44" s="1"/>
  <c r="I98" i="49" s="1"/>
  <c r="Q177" i="44"/>
  <c r="T177" i="44" s="1"/>
  <c r="I177" i="49" s="1"/>
  <c r="Q370" i="44"/>
  <c r="T370" i="44" s="1"/>
  <c r="I370" i="49" s="1"/>
  <c r="Q373" i="44"/>
  <c r="T373" i="44" s="1"/>
  <c r="I373" i="49" s="1"/>
  <c r="Q355" i="44"/>
  <c r="T355" i="44" s="1"/>
  <c r="I355" i="49" s="1"/>
  <c r="Q356" i="44"/>
  <c r="T356" i="44" s="1"/>
  <c r="I356" i="49" s="1"/>
  <c r="Q358" i="44"/>
  <c r="T358" i="44" s="1"/>
  <c r="I358" i="49" s="1"/>
  <c r="Q357" i="44"/>
  <c r="T357" i="44" s="1"/>
  <c r="I357" i="49" s="1"/>
  <c r="Q360" i="44"/>
  <c r="T360" i="44" s="1"/>
  <c r="I360" i="49" s="1"/>
  <c r="Q359" i="44"/>
  <c r="T359" i="44" s="1"/>
  <c r="I359" i="49" s="1"/>
  <c r="Q361" i="44"/>
  <c r="T361" i="44" s="1"/>
  <c r="I361" i="49" s="1"/>
  <c r="Q362" i="44"/>
  <c r="T362" i="44" s="1"/>
  <c r="I362" i="49" s="1"/>
  <c r="Q363" i="44"/>
  <c r="T363" i="44" s="1"/>
  <c r="I363" i="49" s="1"/>
  <c r="Q372" i="44"/>
  <c r="T372" i="44" s="1"/>
  <c r="I372" i="49" s="1"/>
  <c r="Q368" i="44"/>
  <c r="T368" i="44" s="1"/>
  <c r="I368" i="49" s="1"/>
  <c r="Q366" i="44"/>
  <c r="T366" i="44" s="1"/>
  <c r="I366" i="49" s="1"/>
  <c r="Q369" i="44"/>
  <c r="T369" i="44" s="1"/>
  <c r="I369" i="49" s="1"/>
  <c r="Q364" i="44"/>
  <c r="T364" i="44" s="1"/>
  <c r="I364" i="49" s="1"/>
  <c r="O375" i="44"/>
  <c r="Q375" i="44" s="1"/>
  <c r="T375" i="44" s="1"/>
  <c r="I375" i="49" s="1"/>
  <c r="E375" i="49"/>
  <c r="A375" i="49"/>
  <c r="D375" i="49"/>
  <c r="K376" i="44"/>
  <c r="N376" i="44"/>
  <c r="M376" i="44"/>
  <c r="L376" i="44"/>
  <c r="O376" i="44" l="1"/>
  <c r="Q376" i="44" s="1"/>
  <c r="T376" i="44" s="1"/>
  <c r="I376" i="49" s="1"/>
  <c r="E376" i="49"/>
  <c r="A376" i="49"/>
  <c r="D376" i="49"/>
  <c r="K377" i="44"/>
  <c r="L377" i="44"/>
  <c r="M377" i="44"/>
  <c r="N377" i="44"/>
  <c r="O377" i="44" l="1"/>
  <c r="Q377" i="44" s="1"/>
  <c r="T377" i="44" s="1"/>
  <c r="I377" i="49" s="1"/>
  <c r="E377" i="49"/>
  <c r="A377" i="49"/>
  <c r="D377" i="49"/>
  <c r="K378" i="44"/>
  <c r="M378" i="44"/>
  <c r="N378" i="44"/>
  <c r="L378" i="44"/>
  <c r="O378" i="44" l="1"/>
  <c r="Q378" i="44" s="1"/>
  <c r="T378" i="44" s="1"/>
  <c r="I378" i="49" s="1"/>
  <c r="E378" i="49"/>
  <c r="A378" i="49"/>
  <c r="D378" i="49"/>
  <c r="K379" i="44"/>
  <c r="M379" i="44"/>
  <c r="N379" i="44"/>
  <c r="L379" i="44"/>
  <c r="O379" i="44" l="1"/>
  <c r="Q379" i="44" s="1"/>
  <c r="T379" i="44" s="1"/>
  <c r="I379" i="49" s="1"/>
  <c r="E379" i="49"/>
  <c r="A379" i="49"/>
  <c r="D379" i="49"/>
  <c r="K380" i="44"/>
  <c r="M380" i="44"/>
  <c r="L380" i="44"/>
  <c r="N380" i="44"/>
  <c r="O380" i="44" l="1"/>
  <c r="Q380" i="44" s="1"/>
  <c r="T380" i="44" s="1"/>
  <c r="I380" i="49" s="1"/>
  <c r="E380" i="49"/>
  <c r="A380" i="49"/>
  <c r="D380" i="49"/>
  <c r="K381" i="44"/>
  <c r="L381" i="44"/>
  <c r="N381" i="44"/>
  <c r="M381" i="44"/>
  <c r="O381" i="44" l="1"/>
  <c r="Q381" i="44" s="1"/>
  <c r="T381" i="44" s="1"/>
  <c r="I381" i="49" s="1"/>
  <c r="E381" i="49"/>
  <c r="A381" i="49"/>
  <c r="D381" i="49"/>
  <c r="K382" i="44"/>
  <c r="M382" i="44"/>
  <c r="N382" i="44"/>
  <c r="L382" i="44"/>
  <c r="O382" i="44" l="1"/>
  <c r="Q382" i="44" s="1"/>
  <c r="T382" i="44" s="1"/>
  <c r="I382" i="49" s="1"/>
  <c r="E382" i="49"/>
  <c r="A382" i="49"/>
  <c r="D382" i="49"/>
  <c r="K383" i="44"/>
  <c r="L383" i="44"/>
  <c r="N383" i="44"/>
  <c r="M383" i="44"/>
  <c r="O383" i="44" l="1"/>
  <c r="Q383" i="44" s="1"/>
  <c r="T383" i="44" s="1"/>
  <c r="I383" i="49" s="1"/>
  <c r="E383" i="49"/>
  <c r="A383" i="49"/>
  <c r="D383" i="49"/>
  <c r="K384" i="44"/>
  <c r="N384" i="44"/>
  <c r="L384" i="44"/>
  <c r="M384" i="44"/>
  <c r="O384" i="44" l="1"/>
  <c r="Q384" i="44" s="1"/>
  <c r="T384" i="44" s="1"/>
  <c r="I384" i="49" s="1"/>
  <c r="E384" i="49"/>
  <c r="A384" i="49"/>
  <c r="D384" i="49"/>
  <c r="K385" i="44"/>
  <c r="M385" i="44"/>
  <c r="N385" i="44"/>
  <c r="L385" i="44"/>
  <c r="O385" i="44" l="1"/>
  <c r="Q385" i="44" s="1"/>
  <c r="T385" i="44" s="1"/>
  <c r="I385" i="49" s="1"/>
  <c r="E385" i="49"/>
  <c r="A385" i="49"/>
  <c r="D385" i="49"/>
  <c r="K386" i="44"/>
  <c r="L386" i="44"/>
  <c r="M386" i="44"/>
  <c r="N386" i="44"/>
  <c r="O386" i="44" l="1"/>
  <c r="Q386" i="44" s="1"/>
  <c r="T386" i="44" s="1"/>
  <c r="I386" i="49" s="1"/>
  <c r="E386" i="49"/>
  <c r="A386" i="49"/>
  <c r="D386" i="49"/>
  <c r="K387" i="44"/>
  <c r="M387" i="44"/>
  <c r="L387" i="44"/>
  <c r="N387" i="44"/>
  <c r="O387" i="44" l="1"/>
  <c r="Q387" i="44" s="1"/>
  <c r="T387" i="44" s="1"/>
  <c r="I387" i="49" s="1"/>
  <c r="E387" i="49"/>
  <c r="A387" i="49"/>
  <c r="D387" i="49"/>
  <c r="K388" i="44"/>
  <c r="L388" i="44"/>
  <c r="M388" i="44"/>
  <c r="N388" i="44"/>
  <c r="O388" i="44" l="1"/>
  <c r="Q388" i="44" s="1"/>
  <c r="T388" i="44" s="1"/>
  <c r="I388" i="49" s="1"/>
  <c r="E388" i="49"/>
  <c r="A388" i="49"/>
  <c r="D388" i="49"/>
  <c r="K389" i="44"/>
  <c r="L389" i="44"/>
  <c r="N389" i="44"/>
  <c r="M389" i="44"/>
  <c r="O389" i="44" l="1"/>
  <c r="Q389" i="44" s="1"/>
  <c r="T389" i="44" s="1"/>
  <c r="I389" i="49" s="1"/>
  <c r="E389" i="49"/>
  <c r="A389" i="49"/>
  <c r="D389" i="49"/>
  <c r="K390" i="44"/>
  <c r="N390" i="44"/>
  <c r="L390" i="44"/>
  <c r="M390" i="44"/>
  <c r="O390" i="44" l="1"/>
  <c r="Q390" i="44" s="1"/>
  <c r="T390" i="44" s="1"/>
  <c r="I390" i="49" s="1"/>
  <c r="E390" i="49"/>
  <c r="A390" i="49"/>
  <c r="D390" i="49"/>
  <c r="K391" i="44"/>
  <c r="L391" i="44"/>
  <c r="M391" i="44"/>
  <c r="N391" i="44"/>
  <c r="O391" i="44" l="1"/>
  <c r="Q391" i="44" s="1"/>
  <c r="T391" i="44" s="1"/>
  <c r="I391" i="49" s="1"/>
  <c r="E391" i="49"/>
  <c r="A391" i="49"/>
  <c r="D391" i="49"/>
  <c r="K392" i="44"/>
  <c r="L392" i="44"/>
  <c r="M392" i="44"/>
  <c r="E392" i="49" l="1"/>
  <c r="D392" i="49"/>
  <c r="K393" i="44"/>
  <c r="N392" i="44"/>
  <c r="N393" i="44"/>
  <c r="M393" i="44"/>
  <c r="A392" i="49" l="1"/>
  <c r="O392" i="44"/>
  <c r="Q392" i="44" s="1"/>
  <c r="T392" i="44" s="1"/>
  <c r="I392" i="49" s="1"/>
  <c r="A393" i="49"/>
  <c r="D393" i="49"/>
  <c r="K394" i="44"/>
  <c r="L393" i="44"/>
  <c r="M394" i="44"/>
  <c r="N394" i="44"/>
  <c r="L394" i="44"/>
  <c r="O393" i="44" l="1"/>
  <c r="Q393" i="44" s="1"/>
  <c r="T393" i="44" s="1"/>
  <c r="I393" i="49" s="1"/>
  <c r="E393" i="49"/>
  <c r="O394" i="44"/>
  <c r="Q394" i="44" s="1"/>
  <c r="T394" i="44" s="1"/>
  <c r="I394" i="49" s="1"/>
  <c r="E394" i="49"/>
  <c r="A394" i="49"/>
  <c r="D394" i="49"/>
  <c r="K395" i="44"/>
  <c r="N395" i="44"/>
  <c r="M395" i="44"/>
  <c r="A395" i="49" l="1"/>
  <c r="D395" i="49"/>
  <c r="K396" i="44"/>
  <c r="M396" i="44"/>
  <c r="L395" i="44"/>
  <c r="N396" i="44"/>
  <c r="O395" i="44" l="1"/>
  <c r="Q395" i="44" s="1"/>
  <c r="T395" i="44" s="1"/>
  <c r="I395" i="49" s="1"/>
  <c r="E395" i="49"/>
  <c r="A396" i="49"/>
  <c r="D396" i="49"/>
  <c r="K397" i="44"/>
  <c r="N397" i="44"/>
  <c r="M397" i="44"/>
  <c r="L396" i="44"/>
  <c r="L397" i="44"/>
  <c r="E396" i="49" l="1"/>
  <c r="O396" i="44"/>
  <c r="Q396" i="44" s="1"/>
  <c r="T396" i="44" s="1"/>
  <c r="I396" i="49" s="1"/>
  <c r="O397" i="44"/>
  <c r="Q397" i="44" s="1"/>
  <c r="T397" i="44" s="1"/>
  <c r="I397" i="49" s="1"/>
  <c r="E397" i="49"/>
  <c r="A397" i="49"/>
  <c r="D397" i="49"/>
  <c r="K398" i="44"/>
  <c r="N398" i="44"/>
  <c r="L398" i="44"/>
  <c r="M398" i="44"/>
  <c r="O398" i="44" l="1"/>
  <c r="Q398" i="44" s="1"/>
  <c r="T398" i="44" s="1"/>
  <c r="I398" i="49" s="1"/>
  <c r="E398" i="49"/>
  <c r="A398" i="49"/>
  <c r="D398" i="49"/>
  <c r="K399" i="44"/>
  <c r="L399" i="44"/>
  <c r="N399" i="44"/>
  <c r="M399" i="44"/>
  <c r="O399" i="44" l="1"/>
  <c r="Q399" i="44" s="1"/>
  <c r="T399" i="44" s="1"/>
  <c r="I399" i="49" s="1"/>
  <c r="E399" i="49"/>
  <c r="A399" i="49"/>
  <c r="D399" i="49"/>
  <c r="K400" i="44"/>
  <c r="L400" i="44"/>
  <c r="M400" i="44"/>
  <c r="N400" i="44"/>
  <c r="O400" i="44" l="1"/>
  <c r="Q400" i="44" s="1"/>
  <c r="T400" i="44" s="1"/>
  <c r="I400" i="49" s="1"/>
  <c r="E400" i="49"/>
  <c r="A400" i="49"/>
  <c r="D400" i="49"/>
  <c r="K401" i="44"/>
  <c r="M401" i="44"/>
  <c r="L401" i="44"/>
  <c r="N401" i="44"/>
  <c r="O401" i="44" l="1"/>
  <c r="Q401" i="44" s="1"/>
  <c r="T401" i="44" s="1"/>
  <c r="I401" i="49" s="1"/>
  <c r="E401" i="49"/>
  <c r="A401" i="49"/>
  <c r="D401" i="49"/>
  <c r="K402" i="44"/>
  <c r="N402" i="44"/>
  <c r="M402" i="44"/>
  <c r="L402" i="44"/>
  <c r="O402" i="44" l="1"/>
  <c r="Q402" i="44" s="1"/>
  <c r="T402" i="44" s="1"/>
  <c r="I402" i="49" s="1"/>
  <c r="E402" i="49"/>
  <c r="A402" i="49"/>
  <c r="D402" i="49"/>
  <c r="K403" i="44"/>
  <c r="N403" i="44"/>
  <c r="M403" i="44"/>
  <c r="L403" i="44"/>
  <c r="O403" i="44" l="1"/>
  <c r="Q403" i="44" s="1"/>
  <c r="T403" i="44" s="1"/>
  <c r="I403" i="49" s="1"/>
  <c r="E403" i="49"/>
  <c r="A403" i="49"/>
  <c r="D403" i="49"/>
  <c r="K404" i="44"/>
  <c r="M404" i="44"/>
  <c r="L404" i="44"/>
  <c r="E404" i="49" l="1"/>
  <c r="D404" i="49"/>
  <c r="K405" i="44"/>
  <c r="N404" i="44"/>
  <c r="N405" i="44"/>
  <c r="L405" i="44"/>
  <c r="M405" i="44"/>
  <c r="A404" i="49" l="1"/>
  <c r="O404" i="44"/>
  <c r="Q404" i="44" s="1"/>
  <c r="T404" i="44" s="1"/>
  <c r="I404" i="49" s="1"/>
  <c r="O405" i="44"/>
  <c r="Q405" i="44" s="1"/>
  <c r="T405" i="44" s="1"/>
  <c r="I405" i="49" s="1"/>
  <c r="E405" i="49"/>
  <c r="A405" i="49"/>
  <c r="D405" i="49"/>
  <c r="K406" i="44"/>
  <c r="L406" i="44"/>
  <c r="N406" i="44"/>
  <c r="M406" i="44"/>
  <c r="O406" i="44" l="1"/>
  <c r="Q406" i="44" s="1"/>
  <c r="T406" i="44" s="1"/>
  <c r="I406" i="49" s="1"/>
  <c r="E406" i="49"/>
  <c r="A406" i="49"/>
  <c r="D406" i="49"/>
  <c r="K407" i="44"/>
  <c r="N407" i="44"/>
  <c r="L407" i="44"/>
  <c r="M407" i="44"/>
  <c r="O407" i="44" l="1"/>
  <c r="Q407" i="44" s="1"/>
  <c r="T407" i="44" s="1"/>
  <c r="I407" i="49" s="1"/>
  <c r="E407" i="49"/>
  <c r="A407" i="49"/>
  <c r="D407" i="49"/>
  <c r="K408" i="44"/>
  <c r="N408" i="44"/>
  <c r="L408" i="44"/>
  <c r="M408" i="44"/>
  <c r="O408" i="44" l="1"/>
  <c r="Q408" i="44" s="1"/>
  <c r="T408" i="44" s="1"/>
  <c r="I408" i="49" s="1"/>
  <c r="E408" i="49"/>
  <c r="A408" i="49"/>
  <c r="D408" i="49"/>
  <c r="K409" i="44"/>
  <c r="N409" i="44"/>
  <c r="L409" i="44"/>
  <c r="M409" i="44"/>
  <c r="O409" i="44" l="1"/>
  <c r="Q409" i="44" s="1"/>
  <c r="T409" i="44" s="1"/>
  <c r="I409" i="49" s="1"/>
  <c r="E409" i="49"/>
  <c r="A409" i="49"/>
  <c r="D409" i="49"/>
  <c r="K410" i="44"/>
  <c r="M410" i="44"/>
  <c r="L410" i="44"/>
  <c r="N410" i="44"/>
  <c r="O410" i="44" l="1"/>
  <c r="Q410" i="44" s="1"/>
  <c r="T410" i="44" s="1"/>
  <c r="I410" i="49" s="1"/>
  <c r="E410" i="49"/>
  <c r="A410" i="49"/>
  <c r="D410" i="49"/>
  <c r="K411" i="44"/>
  <c r="L411" i="44"/>
  <c r="N411" i="44"/>
  <c r="M411" i="44"/>
  <c r="O411" i="44" l="1"/>
  <c r="Q411" i="44" s="1"/>
  <c r="T411" i="44" s="1"/>
  <c r="I411" i="49" s="1"/>
  <c r="E411" i="49"/>
  <c r="A411" i="49"/>
  <c r="D411" i="49"/>
  <c r="K412" i="44"/>
  <c r="L412" i="44"/>
  <c r="N412" i="44"/>
  <c r="M412" i="44"/>
  <c r="O412" i="44" l="1"/>
  <c r="Q412" i="44" s="1"/>
  <c r="T412" i="44" s="1"/>
  <c r="I412" i="49" s="1"/>
  <c r="E412" i="49"/>
  <c r="A412" i="49"/>
  <c r="D412" i="49"/>
  <c r="K413" i="44"/>
  <c r="M413" i="44"/>
  <c r="N413" i="44"/>
  <c r="L413" i="44"/>
  <c r="O413" i="44" l="1"/>
  <c r="Q413" i="44" s="1"/>
  <c r="T413" i="44" s="1"/>
  <c r="I413" i="49" s="1"/>
  <c r="E413" i="49"/>
  <c r="A413" i="49"/>
  <c r="D413" i="49"/>
  <c r="K414" i="44"/>
  <c r="M414" i="44"/>
  <c r="N414" i="44"/>
  <c r="L414" i="44"/>
  <c r="O414" i="44" l="1"/>
  <c r="Q414" i="44" s="1"/>
  <c r="T414" i="44" s="1"/>
  <c r="I414" i="49" s="1"/>
  <c r="E414" i="49"/>
  <c r="A414" i="49"/>
  <c r="D414" i="49"/>
  <c r="K415" i="44"/>
  <c r="L415" i="44"/>
  <c r="N415" i="44"/>
  <c r="M415" i="44"/>
  <c r="O415" i="44" l="1"/>
  <c r="Q415" i="44" s="1"/>
  <c r="T415" i="44" s="1"/>
  <c r="I415" i="49" s="1"/>
  <c r="E415" i="49"/>
  <c r="A415" i="49"/>
  <c r="D415" i="49"/>
  <c r="K416" i="44"/>
  <c r="N416" i="44"/>
  <c r="M416" i="44"/>
  <c r="L416" i="44"/>
  <c r="O416" i="44" l="1"/>
  <c r="Q416" i="44" s="1"/>
  <c r="T416" i="44" s="1"/>
  <c r="I416" i="49" s="1"/>
  <c r="E416" i="49"/>
  <c r="A416" i="49"/>
  <c r="D416" i="49"/>
  <c r="K417" i="44"/>
  <c r="N417" i="44"/>
  <c r="M417" i="44"/>
  <c r="L417" i="44"/>
  <c r="O417" i="44" l="1"/>
  <c r="Q417" i="44" s="1"/>
  <c r="T417" i="44" s="1"/>
  <c r="I417" i="49" s="1"/>
  <c r="E417" i="49"/>
  <c r="A417" i="49"/>
  <c r="D417" i="49"/>
  <c r="K418" i="44"/>
  <c r="N418" i="44"/>
  <c r="M418" i="44"/>
  <c r="L418" i="44"/>
  <c r="O418" i="44" l="1"/>
  <c r="Q418" i="44" s="1"/>
  <c r="T418" i="44" s="1"/>
  <c r="I418" i="49" s="1"/>
  <c r="E418" i="49"/>
  <c r="A418" i="49"/>
  <c r="D418" i="49"/>
  <c r="K419" i="44"/>
  <c r="M419" i="44"/>
  <c r="N419" i="44"/>
  <c r="L419" i="44"/>
  <c r="O419" i="44" l="1"/>
  <c r="Q419" i="44" s="1"/>
  <c r="T419" i="44" s="1"/>
  <c r="I419" i="49" s="1"/>
  <c r="E419" i="49"/>
  <c r="A419" i="49"/>
  <c r="D419" i="49"/>
  <c r="K420" i="44"/>
  <c r="L420" i="44"/>
  <c r="N420" i="44"/>
  <c r="M420" i="44"/>
  <c r="O420" i="44" l="1"/>
  <c r="Q420" i="44" s="1"/>
  <c r="T420" i="44" s="1"/>
  <c r="I420" i="49" s="1"/>
  <c r="E420" i="49"/>
  <c r="A420" i="49"/>
  <c r="D420" i="49"/>
  <c r="K421" i="44"/>
  <c r="M421" i="44"/>
  <c r="L421" i="44"/>
  <c r="N421" i="44"/>
  <c r="O421" i="44" l="1"/>
  <c r="Q421" i="44" s="1"/>
  <c r="T421" i="44" s="1"/>
  <c r="I421" i="49" s="1"/>
  <c r="E421" i="49"/>
  <c r="A421" i="49"/>
  <c r="D421" i="49"/>
  <c r="K422" i="44"/>
  <c r="N422" i="44"/>
  <c r="M422" i="44"/>
  <c r="L422" i="44"/>
  <c r="O422" i="44" l="1"/>
  <c r="Q422" i="44" s="1"/>
  <c r="T422" i="44" s="1"/>
  <c r="I422" i="49" s="1"/>
  <c r="E422" i="49"/>
  <c r="A422" i="49"/>
  <c r="D422" i="49"/>
  <c r="K423" i="44"/>
  <c r="M423" i="44"/>
  <c r="L423" i="44"/>
  <c r="N423" i="44"/>
  <c r="O423" i="44" l="1"/>
  <c r="Q423" i="44" s="1"/>
  <c r="T423" i="44" s="1"/>
  <c r="I423" i="49" s="1"/>
  <c r="E423" i="49"/>
  <c r="A423" i="49"/>
  <c r="D423" i="49"/>
  <c r="K424" i="44"/>
  <c r="M424" i="44"/>
  <c r="L424" i="44"/>
  <c r="N424" i="44"/>
  <c r="O424" i="44" l="1"/>
  <c r="Q424" i="44" s="1"/>
  <c r="T424" i="44" s="1"/>
  <c r="I424" i="49" s="1"/>
  <c r="E424" i="49"/>
  <c r="A424" i="49"/>
  <c r="D424" i="49"/>
  <c r="K425" i="44"/>
  <c r="L425" i="44"/>
  <c r="M425" i="44"/>
  <c r="N425" i="44"/>
  <c r="O425" i="44" l="1"/>
  <c r="Q425" i="44" s="1"/>
  <c r="T425" i="44" s="1"/>
  <c r="I425" i="49" s="1"/>
  <c r="E425" i="49"/>
  <c r="A425" i="49"/>
  <c r="D425" i="49"/>
  <c r="K426" i="44"/>
  <c r="M426" i="44"/>
  <c r="N426" i="44"/>
  <c r="L426" i="44"/>
  <c r="O426" i="44" l="1"/>
  <c r="Q426" i="44" s="1"/>
  <c r="T426" i="44" s="1"/>
  <c r="I426" i="49" s="1"/>
  <c r="E426" i="49"/>
  <c r="A426" i="49"/>
  <c r="D426" i="49"/>
  <c r="K427" i="44"/>
  <c r="L427" i="44"/>
  <c r="N427" i="44"/>
  <c r="M427" i="44"/>
  <c r="O427" i="44" l="1"/>
  <c r="Q427" i="44" s="1"/>
  <c r="T427" i="44" s="1"/>
  <c r="I427" i="49" s="1"/>
  <c r="E427" i="49"/>
  <c r="A427" i="49"/>
  <c r="D427" i="49"/>
  <c r="K428" i="44"/>
  <c r="N428" i="44"/>
  <c r="M428" i="44"/>
  <c r="L428" i="44"/>
  <c r="O428" i="44" l="1"/>
  <c r="Q428" i="44" s="1"/>
  <c r="T428" i="44" s="1"/>
  <c r="I428" i="49" s="1"/>
  <c r="E428" i="49"/>
  <c r="A428" i="49"/>
  <c r="D428" i="49"/>
  <c r="K429" i="44"/>
  <c r="M429" i="44"/>
  <c r="N429" i="44"/>
  <c r="L429" i="44"/>
  <c r="O429" i="44" l="1"/>
  <c r="Q429" i="44" s="1"/>
  <c r="T429" i="44" s="1"/>
  <c r="I429" i="49" s="1"/>
  <c r="E429" i="49"/>
  <c r="A429" i="49"/>
  <c r="D429" i="49"/>
  <c r="K430" i="44"/>
  <c r="L430" i="44"/>
  <c r="M430" i="44"/>
  <c r="N430" i="44"/>
  <c r="O430" i="44" l="1"/>
  <c r="Q430" i="44" s="1"/>
  <c r="T430" i="44" s="1"/>
  <c r="I430" i="49" s="1"/>
  <c r="E430" i="49"/>
  <c r="A430" i="49"/>
  <c r="D430" i="49"/>
  <c r="K431" i="44"/>
  <c r="M431" i="44"/>
  <c r="L431" i="44"/>
  <c r="N431" i="44"/>
  <c r="O431" i="44" l="1"/>
  <c r="Q431" i="44" s="1"/>
  <c r="T431" i="44" s="1"/>
  <c r="I431" i="49" s="1"/>
  <c r="E431" i="49"/>
  <c r="A431" i="49"/>
  <c r="D431" i="49"/>
  <c r="K432" i="44"/>
  <c r="L432" i="44"/>
  <c r="M432" i="44"/>
  <c r="N432" i="44"/>
  <c r="O432" i="44" l="1"/>
  <c r="Q432" i="44" s="1"/>
  <c r="T432" i="44" s="1"/>
  <c r="I432" i="49" s="1"/>
  <c r="E432" i="49"/>
  <c r="A432" i="49"/>
  <c r="D432" i="49"/>
  <c r="K433" i="44"/>
  <c r="L433" i="44"/>
  <c r="N433" i="44"/>
  <c r="M433" i="44"/>
  <c r="O433" i="44" l="1"/>
  <c r="Q433" i="44" s="1"/>
  <c r="T433" i="44" s="1"/>
  <c r="I433" i="49" s="1"/>
  <c r="E433" i="49"/>
  <c r="A433" i="49"/>
  <c r="D433" i="49"/>
  <c r="K434" i="44"/>
  <c r="L434" i="44"/>
  <c r="M434" i="44"/>
  <c r="N434" i="44"/>
  <c r="O434" i="44" l="1"/>
  <c r="Q434" i="44" s="1"/>
  <c r="T434" i="44" s="1"/>
  <c r="I434" i="49" s="1"/>
  <c r="E434" i="49"/>
  <c r="D434" i="49"/>
  <c r="A434" i="49"/>
  <c r="K435" i="44"/>
  <c r="N435" i="44"/>
  <c r="M435" i="44"/>
  <c r="L435" i="44"/>
  <c r="O435" i="44" l="1"/>
  <c r="Q435" i="44" s="1"/>
  <c r="T435" i="44" s="1"/>
  <c r="I435" i="49" s="1"/>
  <c r="E435" i="49"/>
  <c r="D435" i="49"/>
  <c r="A435" i="49"/>
  <c r="K436" i="44"/>
  <c r="L436" i="44"/>
  <c r="M436" i="44"/>
  <c r="N436" i="44"/>
  <c r="O436" i="44" l="1"/>
  <c r="Q436" i="44" s="1"/>
  <c r="T436" i="44" s="1"/>
  <c r="I436" i="49" s="1"/>
  <c r="E436" i="49"/>
  <c r="D436" i="49"/>
  <c r="A436" i="49"/>
  <c r="K437" i="44"/>
  <c r="L437" i="44"/>
  <c r="N437" i="44"/>
  <c r="M437" i="44"/>
  <c r="O437" i="44" l="1"/>
  <c r="Q437" i="44" s="1"/>
  <c r="T437" i="44" s="1"/>
  <c r="I437" i="49" s="1"/>
  <c r="E437" i="49"/>
  <c r="D437" i="49"/>
  <c r="A437" i="49"/>
  <c r="K438" i="44"/>
  <c r="N438" i="44"/>
  <c r="L438" i="44"/>
  <c r="M438" i="44"/>
  <c r="O438" i="44" l="1"/>
  <c r="Q438" i="44" s="1"/>
  <c r="T438" i="44" s="1"/>
  <c r="I438" i="49" s="1"/>
  <c r="E438" i="49"/>
  <c r="D438" i="49"/>
  <c r="A438" i="49"/>
  <c r="K439" i="44"/>
  <c r="N439" i="44"/>
  <c r="M439" i="44"/>
  <c r="L439" i="44"/>
  <c r="O439" i="44" l="1"/>
  <c r="Q439" i="44" s="1"/>
  <c r="T439" i="44" s="1"/>
  <c r="I439" i="49" s="1"/>
  <c r="E439" i="49"/>
  <c r="D439" i="49"/>
  <c r="A439" i="49"/>
  <c r="K440" i="44"/>
  <c r="N440" i="44"/>
  <c r="M440" i="44"/>
  <c r="L440" i="44"/>
  <c r="O440" i="44" l="1"/>
  <c r="Q440" i="44" s="1"/>
  <c r="T440" i="44" s="1"/>
  <c r="I440" i="49" s="1"/>
  <c r="E440" i="49"/>
  <c r="D440" i="49"/>
  <c r="A440" i="49"/>
  <c r="K441" i="44"/>
  <c r="N441" i="44"/>
  <c r="M441" i="44"/>
  <c r="L441" i="44"/>
  <c r="O441" i="44" l="1"/>
  <c r="Q441" i="44" s="1"/>
  <c r="T441" i="44" s="1"/>
  <c r="I441" i="49" s="1"/>
  <c r="E441" i="49"/>
  <c r="D441" i="49"/>
  <c r="A441" i="49"/>
  <c r="K442" i="44"/>
  <c r="L442" i="44"/>
  <c r="M442" i="44"/>
  <c r="N442" i="44"/>
  <c r="O442" i="44" l="1"/>
  <c r="Q442" i="44" s="1"/>
  <c r="T442" i="44" s="1"/>
  <c r="I442" i="49" s="1"/>
  <c r="E442" i="49"/>
  <c r="D442" i="49"/>
  <c r="A442" i="49"/>
  <c r="K443" i="44"/>
  <c r="L443" i="44"/>
  <c r="N443" i="44"/>
  <c r="M443" i="44"/>
  <c r="O443" i="44" l="1"/>
  <c r="Q443" i="44" s="1"/>
  <c r="T443" i="44" s="1"/>
  <c r="I443" i="49" s="1"/>
  <c r="E443" i="49"/>
  <c r="D443" i="49"/>
  <c r="A443" i="49"/>
  <c r="K444" i="44"/>
  <c r="L444" i="44"/>
  <c r="M444" i="44"/>
  <c r="N444" i="44"/>
  <c r="O444" i="44" l="1"/>
  <c r="Q444" i="44" s="1"/>
  <c r="T444" i="44" s="1"/>
  <c r="I444" i="49" s="1"/>
  <c r="E444" i="49"/>
  <c r="D444" i="49"/>
  <c r="A444" i="49"/>
  <c r="K445" i="44"/>
  <c r="L445" i="44"/>
  <c r="M445" i="44"/>
  <c r="N445" i="44"/>
  <c r="O445" i="44" l="1"/>
  <c r="Q445" i="44" s="1"/>
  <c r="T445" i="44" s="1"/>
  <c r="I445" i="49" s="1"/>
  <c r="E445" i="49"/>
  <c r="D445" i="49"/>
  <c r="A445" i="49"/>
  <c r="K446" i="44"/>
  <c r="N446" i="44"/>
  <c r="M446" i="44"/>
  <c r="L446" i="44"/>
  <c r="O446" i="44" l="1"/>
  <c r="Q446" i="44" s="1"/>
  <c r="T446" i="44" s="1"/>
  <c r="I446" i="49" s="1"/>
  <c r="E446" i="49"/>
  <c r="D446" i="49"/>
  <c r="A446" i="49"/>
  <c r="K447" i="44"/>
  <c r="L447" i="44"/>
  <c r="N447" i="44"/>
  <c r="M447" i="44"/>
  <c r="O447" i="44" l="1"/>
  <c r="Q447" i="44" s="1"/>
  <c r="T447" i="44" s="1"/>
  <c r="I447" i="49" s="1"/>
  <c r="E447" i="49"/>
  <c r="D447" i="49"/>
  <c r="A447" i="49"/>
  <c r="K448" i="44"/>
  <c r="M448" i="44"/>
  <c r="N448" i="44"/>
  <c r="L448" i="44"/>
  <c r="O448" i="44" l="1"/>
  <c r="Q448" i="44" s="1"/>
  <c r="T448" i="44" s="1"/>
  <c r="I448" i="49" s="1"/>
  <c r="E448" i="49"/>
  <c r="D448" i="49"/>
  <c r="A448" i="49"/>
  <c r="K449" i="44"/>
  <c r="M449" i="44"/>
  <c r="N449" i="44"/>
  <c r="L449" i="44"/>
  <c r="O449" i="44" l="1"/>
  <c r="Q449" i="44" s="1"/>
  <c r="T449" i="44" s="1"/>
  <c r="I449" i="49" s="1"/>
  <c r="E449" i="49"/>
  <c r="D449" i="49"/>
  <c r="A449" i="49"/>
  <c r="K450" i="44"/>
  <c r="L450" i="44"/>
  <c r="M450" i="44"/>
  <c r="N450" i="44"/>
  <c r="O450" i="44" l="1"/>
  <c r="Q450" i="44" s="1"/>
  <c r="T450" i="44" s="1"/>
  <c r="I450" i="49" s="1"/>
  <c r="E450" i="49"/>
  <c r="D450" i="49"/>
  <c r="A450" i="49"/>
  <c r="K451" i="44"/>
  <c r="L451" i="44"/>
  <c r="M451" i="44"/>
  <c r="N451" i="44"/>
  <c r="O451" i="44" l="1"/>
  <c r="Q451" i="44" s="1"/>
  <c r="T451" i="44" s="1"/>
  <c r="I451" i="49" s="1"/>
  <c r="E451" i="49"/>
  <c r="D451" i="49"/>
  <c r="A451" i="49"/>
  <c r="K452" i="44"/>
  <c r="N452" i="44"/>
  <c r="L452" i="44"/>
  <c r="M452" i="44"/>
  <c r="O452" i="44" l="1"/>
  <c r="Q452" i="44" s="1"/>
  <c r="T452" i="44" s="1"/>
  <c r="I452" i="49" s="1"/>
  <c r="E452" i="49"/>
  <c r="D452" i="49"/>
  <c r="A452" i="49"/>
  <c r="K453" i="44"/>
  <c r="M453" i="44"/>
  <c r="L453" i="44"/>
  <c r="N453" i="44"/>
  <c r="O453" i="44" l="1"/>
  <c r="Q453" i="44" s="1"/>
  <c r="T453" i="44" s="1"/>
  <c r="I453" i="49" s="1"/>
  <c r="E453" i="49"/>
  <c r="D453" i="49"/>
  <c r="A453" i="49"/>
  <c r="K454" i="44"/>
  <c r="L454" i="44"/>
  <c r="N454" i="44"/>
  <c r="M454" i="44"/>
  <c r="O454" i="44" l="1"/>
  <c r="Q454" i="44" s="1"/>
  <c r="T454" i="44" s="1"/>
  <c r="I454" i="49" s="1"/>
  <c r="E454" i="49"/>
  <c r="D454" i="49"/>
  <c r="A454" i="49"/>
  <c r="K455" i="44"/>
  <c r="M455" i="44"/>
  <c r="N455" i="44"/>
  <c r="L455" i="44"/>
  <c r="O455" i="44" l="1"/>
  <c r="Q455" i="44" s="1"/>
  <c r="T455" i="44" s="1"/>
  <c r="I455" i="49" s="1"/>
  <c r="E455" i="49"/>
  <c r="D455" i="49"/>
  <c r="A455" i="49"/>
  <c r="K456" i="44"/>
  <c r="N456" i="44"/>
  <c r="L456" i="44"/>
  <c r="M456" i="44"/>
  <c r="O456" i="44" l="1"/>
  <c r="Q456" i="44" s="1"/>
  <c r="T456" i="44" s="1"/>
  <c r="I456" i="49" s="1"/>
  <c r="E456" i="49"/>
  <c r="D456" i="49"/>
  <c r="A456" i="49"/>
  <c r="K457" i="44"/>
  <c r="M457" i="44"/>
  <c r="N457" i="44"/>
  <c r="L457" i="44"/>
  <c r="O457" i="44" l="1"/>
  <c r="Q457" i="44" s="1"/>
  <c r="T457" i="44" s="1"/>
  <c r="I457" i="49" s="1"/>
  <c r="E457" i="49"/>
  <c r="D457" i="49"/>
  <c r="A457" i="49"/>
  <c r="K458" i="44"/>
  <c r="L458" i="44"/>
  <c r="M458" i="44"/>
  <c r="N458" i="44"/>
  <c r="O458" i="44" l="1"/>
  <c r="Q458" i="44" s="1"/>
  <c r="T458" i="44" s="1"/>
  <c r="I458" i="49" s="1"/>
  <c r="E458" i="49"/>
  <c r="A458" i="49"/>
  <c r="D458" i="49"/>
  <c r="K459" i="44"/>
  <c r="M459" i="44"/>
  <c r="L459" i="44"/>
  <c r="N459" i="44"/>
  <c r="O459" i="44" l="1"/>
  <c r="Q459" i="44" s="1"/>
  <c r="T459" i="44" s="1"/>
  <c r="I459" i="49" s="1"/>
  <c r="E459" i="49"/>
  <c r="A459" i="49"/>
  <c r="D459" i="49"/>
  <c r="K460" i="44"/>
  <c r="M460" i="44"/>
  <c r="N460" i="44"/>
  <c r="L460" i="44"/>
  <c r="O460" i="44" l="1"/>
  <c r="Q460" i="44" s="1"/>
  <c r="T460" i="44" s="1"/>
  <c r="I460" i="49" s="1"/>
  <c r="E460" i="49"/>
  <c r="A460" i="49"/>
  <c r="D460" i="49"/>
  <c r="K461" i="44"/>
  <c r="L461" i="44"/>
  <c r="N461" i="44"/>
  <c r="M461" i="44"/>
  <c r="O461" i="44" l="1"/>
  <c r="Q461" i="44" s="1"/>
  <c r="T461" i="44" s="1"/>
  <c r="I461" i="49" s="1"/>
  <c r="E461" i="49"/>
  <c r="A461" i="49"/>
  <c r="D461" i="49"/>
  <c r="K462" i="44"/>
  <c r="N462" i="44"/>
  <c r="L462" i="44"/>
  <c r="M462" i="44"/>
  <c r="O462" i="44" l="1"/>
  <c r="Q462" i="44" s="1"/>
  <c r="T462" i="44" s="1"/>
  <c r="I462" i="49" s="1"/>
  <c r="E462" i="49"/>
  <c r="A462" i="49"/>
  <c r="D462" i="49"/>
  <c r="K463" i="44"/>
  <c r="M463" i="44"/>
  <c r="N463" i="44"/>
  <c r="L463" i="44"/>
  <c r="O463" i="44" l="1"/>
  <c r="Q463" i="44" s="1"/>
  <c r="T463" i="44" s="1"/>
  <c r="I463" i="49" s="1"/>
  <c r="E463" i="49"/>
  <c r="A463" i="49"/>
  <c r="D463" i="49"/>
  <c r="K464" i="44"/>
  <c r="L464" i="44"/>
  <c r="N464" i="44"/>
  <c r="M464" i="44"/>
  <c r="O464" i="44" l="1"/>
  <c r="Q464" i="44" s="1"/>
  <c r="T464" i="44" s="1"/>
  <c r="I464" i="49" s="1"/>
  <c r="E464" i="49"/>
  <c r="A464" i="49"/>
  <c r="D464" i="49"/>
  <c r="K465" i="44"/>
  <c r="M465" i="44"/>
  <c r="N465" i="44"/>
  <c r="L465" i="44"/>
  <c r="O465" i="44" l="1"/>
  <c r="Q465" i="44" s="1"/>
  <c r="T465" i="44" s="1"/>
  <c r="I465" i="49" s="1"/>
  <c r="E465" i="49"/>
  <c r="A465" i="49"/>
  <c r="D465" i="49"/>
  <c r="K466" i="44"/>
  <c r="L466" i="44"/>
  <c r="N466" i="44"/>
  <c r="M466" i="44"/>
  <c r="O466" i="44" l="1"/>
  <c r="Q466" i="44" s="1"/>
  <c r="T466" i="44" s="1"/>
  <c r="I466" i="49" s="1"/>
  <c r="E466" i="49"/>
  <c r="A466" i="49"/>
  <c r="D466" i="49"/>
  <c r="K467" i="44"/>
  <c r="M467" i="44"/>
  <c r="N467" i="44"/>
  <c r="L467" i="44"/>
  <c r="O467" i="44" l="1"/>
  <c r="Q467" i="44" s="1"/>
  <c r="T467" i="44" s="1"/>
  <c r="I467" i="49" s="1"/>
  <c r="E467" i="49"/>
  <c r="A467" i="49"/>
  <c r="D467" i="49"/>
  <c r="K468" i="44"/>
  <c r="N468" i="44"/>
  <c r="L468" i="44"/>
  <c r="M468" i="44"/>
  <c r="O468" i="44" l="1"/>
  <c r="Q468" i="44" s="1"/>
  <c r="T468" i="44" s="1"/>
  <c r="I468" i="49" s="1"/>
  <c r="E468" i="49"/>
  <c r="A468" i="49"/>
  <c r="D468" i="49"/>
  <c r="K469" i="44"/>
  <c r="N469" i="44"/>
  <c r="L469" i="44"/>
  <c r="M469" i="44"/>
  <c r="O469" i="44" l="1"/>
  <c r="Q469" i="44" s="1"/>
  <c r="T469" i="44" s="1"/>
  <c r="I469" i="49" s="1"/>
  <c r="E469" i="49"/>
  <c r="A469" i="49"/>
  <c r="D469" i="49"/>
  <c r="K470" i="44"/>
  <c r="L470" i="44"/>
  <c r="N470" i="44"/>
  <c r="M470" i="44"/>
  <c r="O470" i="44" l="1"/>
  <c r="Q470" i="44" s="1"/>
  <c r="T470" i="44" s="1"/>
  <c r="I470" i="49" s="1"/>
  <c r="E470" i="49"/>
  <c r="A470" i="49"/>
  <c r="D470" i="49"/>
  <c r="K471" i="44"/>
  <c r="M471" i="44"/>
  <c r="N471" i="44"/>
  <c r="L471" i="44"/>
  <c r="O471" i="44" l="1"/>
  <c r="Q471" i="44" s="1"/>
  <c r="T471" i="44" s="1"/>
  <c r="I471" i="49" s="1"/>
  <c r="E471" i="49"/>
  <c r="A471" i="49"/>
  <c r="D471" i="49"/>
  <c r="K472" i="44"/>
  <c r="M472" i="44"/>
  <c r="N472" i="44"/>
  <c r="L472" i="44"/>
  <c r="O472" i="44" l="1"/>
  <c r="Q472" i="44" s="1"/>
  <c r="T472" i="44" s="1"/>
  <c r="I472" i="49" s="1"/>
  <c r="E472" i="49"/>
  <c r="A472" i="49"/>
  <c r="D472" i="49"/>
  <c r="K473" i="44"/>
  <c r="M473" i="44"/>
  <c r="L473" i="44"/>
  <c r="N473" i="44"/>
  <c r="O473" i="44" l="1"/>
  <c r="Q473" i="44" s="1"/>
  <c r="T473" i="44" s="1"/>
  <c r="I473" i="49" s="1"/>
  <c r="E473" i="49"/>
  <c r="A473" i="49"/>
  <c r="D473" i="49"/>
  <c r="K474" i="44"/>
  <c r="M474" i="44"/>
  <c r="L474" i="44"/>
  <c r="N474" i="44"/>
  <c r="O474" i="44" l="1"/>
  <c r="Q474" i="44" s="1"/>
  <c r="T474" i="44" s="1"/>
  <c r="I474" i="49" s="1"/>
  <c r="E474" i="49"/>
  <c r="A474" i="49"/>
  <c r="D474" i="49"/>
  <c r="K475" i="44"/>
  <c r="M475" i="44"/>
  <c r="N475" i="44"/>
  <c r="L475" i="44"/>
  <c r="O475" i="44" l="1"/>
  <c r="Q475" i="44" s="1"/>
  <c r="T475" i="44" s="1"/>
  <c r="I475" i="49" s="1"/>
  <c r="E475" i="49"/>
  <c r="A475" i="49"/>
  <c r="D475" i="49"/>
  <c r="K476" i="44"/>
  <c r="N476" i="44"/>
  <c r="L476" i="44"/>
  <c r="M476" i="44"/>
  <c r="O476" i="44" l="1"/>
  <c r="Q476" i="44" s="1"/>
  <c r="T476" i="44" s="1"/>
  <c r="I476" i="49" s="1"/>
  <c r="E476" i="49"/>
  <c r="A476" i="49"/>
  <c r="D476" i="49"/>
  <c r="K477" i="44"/>
  <c r="N477" i="44"/>
  <c r="L477" i="44"/>
  <c r="M477" i="44"/>
  <c r="O477" i="44" l="1"/>
  <c r="Q477" i="44" s="1"/>
  <c r="T477" i="44" s="1"/>
  <c r="I477" i="49" s="1"/>
  <c r="E477" i="49"/>
  <c r="A477" i="49"/>
  <c r="D477" i="49"/>
  <c r="K478" i="44"/>
  <c r="N478" i="44"/>
  <c r="M478" i="44"/>
  <c r="L478" i="44"/>
  <c r="O478" i="44" l="1"/>
  <c r="Q478" i="44" s="1"/>
  <c r="T478" i="44" s="1"/>
  <c r="I478" i="49" s="1"/>
  <c r="E478" i="49"/>
  <c r="A478" i="49"/>
  <c r="D478" i="49"/>
  <c r="K479" i="44"/>
  <c r="N479" i="44"/>
  <c r="M479" i="44"/>
  <c r="L479" i="44"/>
  <c r="O479" i="44" l="1"/>
  <c r="Q479" i="44" s="1"/>
  <c r="T479" i="44" s="1"/>
  <c r="I479" i="49" s="1"/>
  <c r="E479" i="49"/>
  <c r="A479" i="49"/>
  <c r="D479" i="49"/>
  <c r="K480" i="44"/>
  <c r="L480" i="44"/>
  <c r="N480" i="44"/>
  <c r="M480" i="44"/>
  <c r="O480" i="44" l="1"/>
  <c r="Q480" i="44" s="1"/>
  <c r="T480" i="44" s="1"/>
  <c r="I480" i="49" s="1"/>
  <c r="E480" i="49"/>
  <c r="A480" i="49"/>
  <c r="D480" i="49"/>
  <c r="K481" i="44"/>
  <c r="L481" i="44"/>
  <c r="M481" i="44"/>
  <c r="N481" i="44"/>
  <c r="O481" i="44" l="1"/>
  <c r="Q481" i="44" s="1"/>
  <c r="T481" i="44" s="1"/>
  <c r="I481" i="49" s="1"/>
  <c r="E481" i="49"/>
  <c r="A481" i="49"/>
  <c r="D481" i="49"/>
  <c r="K482" i="44"/>
  <c r="L482" i="44"/>
  <c r="M482" i="44"/>
  <c r="N482" i="44"/>
  <c r="O482" i="44" l="1"/>
  <c r="Q482" i="44" s="1"/>
  <c r="T482" i="44" s="1"/>
  <c r="I482" i="49" s="1"/>
  <c r="E482" i="49"/>
  <c r="D482" i="49"/>
  <c r="A482" i="49"/>
  <c r="K483" i="44"/>
  <c r="N483" i="44"/>
  <c r="M483" i="44"/>
  <c r="L483" i="44"/>
  <c r="O483" i="44" l="1"/>
  <c r="Q483" i="44" s="1"/>
  <c r="T483" i="44" s="1"/>
  <c r="I483" i="49" s="1"/>
  <c r="E483" i="49"/>
  <c r="D483" i="49"/>
  <c r="A483" i="49"/>
  <c r="K484" i="44"/>
  <c r="M484" i="44"/>
  <c r="L484" i="44"/>
  <c r="N484" i="44"/>
  <c r="O484" i="44" l="1"/>
  <c r="Q484" i="44" s="1"/>
  <c r="T484" i="44" s="1"/>
  <c r="I484" i="49" s="1"/>
  <c r="E484" i="49"/>
  <c r="D484" i="49"/>
  <c r="A484" i="49"/>
  <c r="K485" i="44"/>
  <c r="N485" i="44"/>
  <c r="L485" i="44"/>
  <c r="M485" i="44"/>
  <c r="O485" i="44" l="1"/>
  <c r="Q485" i="44" s="1"/>
  <c r="T485" i="44" s="1"/>
  <c r="I485" i="49" s="1"/>
  <c r="E485" i="49"/>
  <c r="D485" i="49"/>
  <c r="A485" i="49"/>
  <c r="K486" i="44"/>
  <c r="N486" i="44"/>
  <c r="M486" i="44"/>
  <c r="L486" i="44"/>
  <c r="O486" i="44" l="1"/>
  <c r="Q486" i="44" s="1"/>
  <c r="T486" i="44" s="1"/>
  <c r="I486" i="49" s="1"/>
  <c r="E486" i="49"/>
  <c r="D486" i="49"/>
  <c r="A486" i="49"/>
  <c r="K487" i="44"/>
  <c r="L487" i="44"/>
  <c r="M487" i="44"/>
  <c r="N487" i="44"/>
  <c r="O487" i="44" l="1"/>
  <c r="Q487" i="44" s="1"/>
  <c r="T487" i="44" s="1"/>
  <c r="I487" i="49" s="1"/>
  <c r="E487" i="49"/>
  <c r="D487" i="49"/>
  <c r="A487" i="49"/>
  <c r="K488" i="44"/>
  <c r="L488" i="44"/>
  <c r="M488" i="44"/>
  <c r="N488" i="44"/>
  <c r="O488" i="44" l="1"/>
  <c r="Q488" i="44" s="1"/>
  <c r="T488" i="44" s="1"/>
  <c r="I488" i="49" s="1"/>
  <c r="E488" i="49"/>
  <c r="D488" i="49"/>
  <c r="A488" i="49"/>
  <c r="K489" i="44"/>
  <c r="N489" i="44"/>
  <c r="L489" i="44"/>
  <c r="M489" i="44"/>
  <c r="O489" i="44" l="1"/>
  <c r="Q489" i="44" s="1"/>
  <c r="T489" i="44" s="1"/>
  <c r="I489" i="49" s="1"/>
  <c r="E489" i="49"/>
  <c r="D489" i="49"/>
  <c r="A489" i="49"/>
  <c r="K490" i="44"/>
  <c r="L490" i="44"/>
  <c r="M490" i="44"/>
  <c r="N490" i="44"/>
  <c r="O490" i="44" l="1"/>
  <c r="Q490" i="44" s="1"/>
  <c r="T490" i="44" s="1"/>
  <c r="I490" i="49" s="1"/>
  <c r="E490" i="49"/>
  <c r="D490" i="49"/>
  <c r="A490" i="49"/>
  <c r="K491" i="44"/>
  <c r="M491" i="44"/>
  <c r="N491" i="44"/>
  <c r="L491" i="44"/>
  <c r="O491" i="44" l="1"/>
  <c r="Q491" i="44" s="1"/>
  <c r="T491" i="44" s="1"/>
  <c r="I491" i="49" s="1"/>
  <c r="E491" i="49"/>
  <c r="D491" i="49"/>
  <c r="A491" i="49"/>
  <c r="K492" i="44"/>
  <c r="M492" i="44"/>
  <c r="L492" i="44"/>
  <c r="N492" i="44"/>
  <c r="O492" i="44" l="1"/>
  <c r="Q492" i="44" s="1"/>
  <c r="T492" i="44" s="1"/>
  <c r="I492" i="49" s="1"/>
  <c r="E492" i="49"/>
  <c r="D492" i="49"/>
  <c r="A492" i="49"/>
  <c r="K493" i="44"/>
  <c r="N493" i="44"/>
  <c r="M493" i="44"/>
  <c r="L493" i="44"/>
  <c r="O493" i="44" l="1"/>
  <c r="Q493" i="44" s="1"/>
  <c r="T493" i="44" s="1"/>
  <c r="I493" i="49" s="1"/>
  <c r="E493" i="49"/>
  <c r="D493" i="49"/>
  <c r="A493" i="49"/>
  <c r="K494" i="44"/>
  <c r="N494" i="44"/>
  <c r="L494" i="44"/>
  <c r="M494" i="44"/>
  <c r="O494" i="44" l="1"/>
  <c r="Q494" i="44" s="1"/>
  <c r="T494" i="44" s="1"/>
  <c r="I494" i="49" s="1"/>
  <c r="E494" i="49"/>
  <c r="D494" i="49"/>
  <c r="A494" i="49"/>
  <c r="K495" i="44"/>
  <c r="L495" i="44"/>
  <c r="N495" i="44"/>
  <c r="M495" i="44"/>
  <c r="O495" i="44" l="1"/>
  <c r="Q495" i="44" s="1"/>
  <c r="T495" i="44" s="1"/>
  <c r="I495" i="49" s="1"/>
  <c r="E495" i="49"/>
  <c r="D495" i="49"/>
  <c r="A495" i="49"/>
  <c r="K496" i="44"/>
  <c r="L496" i="44"/>
  <c r="N496" i="44"/>
  <c r="M496" i="44"/>
  <c r="O496" i="44" l="1"/>
  <c r="Q496" i="44" s="1"/>
  <c r="T496" i="44" s="1"/>
  <c r="I496" i="49" s="1"/>
  <c r="E496" i="49"/>
  <c r="D496" i="49"/>
  <c r="A496" i="49"/>
  <c r="K497" i="44"/>
  <c r="M497" i="44"/>
  <c r="N497" i="44"/>
  <c r="L497" i="44"/>
  <c r="O497" i="44" l="1"/>
  <c r="Q497" i="44" s="1"/>
  <c r="T497" i="44" s="1"/>
  <c r="I497" i="49" s="1"/>
  <c r="E497" i="49"/>
  <c r="D497" i="49"/>
  <c r="A497" i="49"/>
  <c r="K498" i="44"/>
  <c r="M498" i="44"/>
  <c r="L498" i="44"/>
  <c r="N498" i="44"/>
  <c r="O498" i="44" l="1"/>
  <c r="Q498" i="44" s="1"/>
  <c r="T498" i="44" s="1"/>
  <c r="I498" i="49" s="1"/>
  <c r="E498" i="49"/>
  <c r="D498" i="49"/>
  <c r="A498" i="49"/>
  <c r="K499" i="44"/>
  <c r="M499" i="44"/>
  <c r="N499" i="44"/>
  <c r="L499" i="44"/>
  <c r="O499" i="44" l="1"/>
  <c r="Q499" i="44" s="1"/>
  <c r="T499" i="44" s="1"/>
  <c r="I499" i="49" s="1"/>
  <c r="E499" i="49"/>
  <c r="D499" i="49"/>
  <c r="A499" i="49"/>
  <c r="K500" i="44"/>
  <c r="M500" i="44"/>
  <c r="L500" i="44"/>
  <c r="N500" i="44"/>
  <c r="O500" i="44" l="1"/>
  <c r="Q500" i="44" s="1"/>
  <c r="T500" i="44" s="1"/>
  <c r="I500" i="49" s="1"/>
  <c r="E500" i="49"/>
  <c r="D500" i="49"/>
  <c r="A500" i="49"/>
  <c r="K501" i="44"/>
  <c r="M501" i="44"/>
  <c r="L501" i="44"/>
  <c r="N501" i="44"/>
  <c r="O501" i="44" l="1"/>
  <c r="Q501" i="44" s="1"/>
  <c r="T501" i="44" s="1"/>
  <c r="I501" i="49" s="1"/>
  <c r="E501" i="49"/>
  <c r="D501" i="49"/>
  <c r="A501" i="49"/>
  <c r="K502" i="44"/>
  <c r="L502" i="44"/>
  <c r="M502" i="44"/>
  <c r="N502" i="44"/>
  <c r="O502" i="44" l="1"/>
  <c r="Q502" i="44" s="1"/>
  <c r="T502" i="44" s="1"/>
  <c r="I502" i="49" s="1"/>
  <c r="E502" i="49"/>
  <c r="D502" i="49"/>
  <c r="A502" i="49"/>
  <c r="K503" i="44"/>
  <c r="N503" i="44"/>
  <c r="M503" i="44"/>
  <c r="L503" i="44"/>
  <c r="O503" i="44" l="1"/>
  <c r="Q503" i="44" s="1"/>
  <c r="T503" i="44" s="1"/>
  <c r="I503" i="49" s="1"/>
  <c r="E503" i="49"/>
  <c r="D503" i="49"/>
  <c r="A503" i="49"/>
  <c r="K504" i="44"/>
  <c r="L504" i="44"/>
  <c r="N504" i="44"/>
  <c r="M504" i="44"/>
  <c r="O504" i="44" l="1"/>
  <c r="Q504" i="44" s="1"/>
  <c r="T504" i="44" s="1"/>
  <c r="I504" i="49" s="1"/>
  <c r="E504" i="49"/>
  <c r="D504" i="49"/>
  <c r="A504" i="49"/>
  <c r="K505" i="44"/>
  <c r="N505" i="44"/>
  <c r="M505" i="44"/>
  <c r="L505" i="44"/>
  <c r="O505" i="44" l="1"/>
  <c r="Q505" i="44" s="1"/>
  <c r="T505" i="44" s="1"/>
  <c r="I505" i="49" s="1"/>
  <c r="E505" i="49"/>
  <c r="D505" i="49"/>
  <c r="A505" i="49"/>
  <c r="K506" i="44"/>
  <c r="M506" i="44"/>
  <c r="N506" i="44"/>
  <c r="L506" i="44"/>
  <c r="O506" i="44" l="1"/>
  <c r="Q506" i="44" s="1"/>
  <c r="T506" i="44" s="1"/>
  <c r="I506" i="49" s="1"/>
  <c r="E506" i="49"/>
  <c r="A506" i="49"/>
  <c r="D506" i="49"/>
  <c r="K507" i="44"/>
  <c r="N507" i="44"/>
  <c r="L507" i="44"/>
  <c r="M507" i="44"/>
  <c r="O507" i="44" l="1"/>
  <c r="Q507" i="44" s="1"/>
  <c r="T507" i="44" s="1"/>
  <c r="I507" i="49" s="1"/>
  <c r="E507" i="49"/>
  <c r="A507" i="49"/>
  <c r="D507" i="49"/>
  <c r="K508" i="44"/>
  <c r="M508" i="44"/>
  <c r="L508" i="44"/>
  <c r="N508" i="44"/>
  <c r="O508" i="44" l="1"/>
  <c r="Q508" i="44" s="1"/>
  <c r="T508" i="44" s="1"/>
  <c r="I508" i="49" s="1"/>
  <c r="E508" i="49"/>
  <c r="A508" i="49"/>
  <c r="D508" i="49"/>
  <c r="K509" i="44"/>
  <c r="L509" i="44"/>
  <c r="N509" i="44"/>
  <c r="M509" i="44"/>
  <c r="O509" i="44" l="1"/>
  <c r="Q509" i="44" s="1"/>
  <c r="T509" i="44" s="1"/>
  <c r="I509" i="49" s="1"/>
  <c r="E509" i="49"/>
  <c r="A509" i="49"/>
  <c r="D509" i="49"/>
  <c r="K510" i="44"/>
  <c r="N510" i="44"/>
  <c r="M510" i="44"/>
  <c r="L510" i="44"/>
  <c r="O510" i="44" l="1"/>
  <c r="Q510" i="44" s="1"/>
  <c r="T510" i="44" s="1"/>
  <c r="I510" i="49" s="1"/>
  <c r="E510" i="49"/>
  <c r="A510" i="49"/>
  <c r="D510" i="49"/>
  <c r="K511" i="44"/>
  <c r="M511" i="44"/>
  <c r="N511" i="44"/>
  <c r="L511" i="44"/>
  <c r="O511" i="44" l="1"/>
  <c r="Q511" i="44" s="1"/>
  <c r="T511" i="44" s="1"/>
  <c r="I511" i="49" s="1"/>
  <c r="E511" i="49"/>
  <c r="A511" i="49"/>
  <c r="D511" i="49"/>
  <c r="K512" i="44"/>
  <c r="L512" i="44"/>
  <c r="M512" i="44"/>
  <c r="N512" i="44"/>
  <c r="O512" i="44" l="1"/>
  <c r="Q512" i="44" s="1"/>
  <c r="T512" i="44" s="1"/>
  <c r="I512" i="49" s="1"/>
  <c r="E512" i="49"/>
  <c r="A512" i="49"/>
  <c r="D512" i="49"/>
  <c r="K513" i="44"/>
  <c r="L513" i="44"/>
  <c r="M513" i="44"/>
  <c r="N513" i="44"/>
  <c r="O513" i="44" l="1"/>
  <c r="Q513" i="44" s="1"/>
  <c r="T513" i="44" s="1"/>
  <c r="I513" i="49" s="1"/>
  <c r="E513" i="49"/>
  <c r="A513" i="49"/>
  <c r="D513" i="49"/>
  <c r="K514" i="44"/>
  <c r="L514" i="44"/>
  <c r="M514" i="44"/>
  <c r="N514" i="44"/>
  <c r="O514" i="44" l="1"/>
  <c r="Q514" i="44" s="1"/>
  <c r="T514" i="44" s="1"/>
  <c r="I514" i="49" s="1"/>
  <c r="E514" i="49"/>
  <c r="A514" i="49"/>
  <c r="D514" i="49"/>
  <c r="K515" i="44"/>
  <c r="M515" i="44"/>
  <c r="N515" i="44"/>
  <c r="L515" i="44"/>
  <c r="O515" i="44" l="1"/>
  <c r="Q515" i="44" s="1"/>
  <c r="T515" i="44" s="1"/>
  <c r="I515" i="49" s="1"/>
  <c r="E515" i="49"/>
  <c r="A515" i="49"/>
  <c r="D515" i="49"/>
  <c r="K516" i="44"/>
  <c r="M516" i="44"/>
  <c r="N516" i="44"/>
  <c r="L516" i="44"/>
  <c r="O516" i="44" l="1"/>
  <c r="Q516" i="44" s="1"/>
  <c r="T516" i="44" s="1"/>
  <c r="I516" i="49" s="1"/>
  <c r="E516" i="49"/>
  <c r="A516" i="49"/>
  <c r="D516" i="49"/>
  <c r="K517" i="44"/>
  <c r="M517" i="44"/>
  <c r="N517" i="44"/>
  <c r="L517" i="44"/>
  <c r="O517" i="44" l="1"/>
  <c r="Q517" i="44" s="1"/>
  <c r="T517" i="44" s="1"/>
  <c r="I517" i="49" s="1"/>
  <c r="E517" i="49"/>
  <c r="A517" i="49"/>
  <c r="D517" i="49"/>
  <c r="K518" i="44"/>
  <c r="N518" i="44"/>
  <c r="M518" i="44"/>
  <c r="L518" i="44"/>
  <c r="O518" i="44" l="1"/>
  <c r="Q518" i="44" s="1"/>
  <c r="T518" i="44" s="1"/>
  <c r="I518" i="49" s="1"/>
  <c r="E518" i="49"/>
  <c r="A518" i="49"/>
  <c r="D518" i="49"/>
  <c r="K519" i="44"/>
  <c r="M519" i="44"/>
  <c r="N519" i="44"/>
  <c r="L519" i="44"/>
  <c r="O519" i="44" l="1"/>
  <c r="Q519" i="44" s="1"/>
  <c r="T519" i="44" s="1"/>
  <c r="I519" i="49" s="1"/>
  <c r="E519" i="49"/>
  <c r="A519" i="49"/>
  <c r="D519" i="49"/>
  <c r="K520" i="44"/>
  <c r="M520" i="44"/>
  <c r="L520" i="44"/>
  <c r="N520" i="44"/>
  <c r="O520" i="44" l="1"/>
  <c r="Q520" i="44" s="1"/>
  <c r="T520" i="44" s="1"/>
  <c r="I520" i="49" s="1"/>
  <c r="E520" i="49"/>
  <c r="A520" i="49"/>
  <c r="D520" i="49"/>
  <c r="K521" i="44"/>
  <c r="N521" i="44"/>
  <c r="M521" i="44"/>
  <c r="L521" i="44"/>
  <c r="O521" i="44" l="1"/>
  <c r="Q521" i="44" s="1"/>
  <c r="T521" i="44" s="1"/>
  <c r="I521" i="49" s="1"/>
  <c r="E521" i="49"/>
  <c r="A521" i="49"/>
  <c r="D521" i="49"/>
  <c r="K522" i="44"/>
  <c r="N522" i="44"/>
  <c r="M522" i="44"/>
  <c r="L522" i="44"/>
  <c r="O522" i="44" l="1"/>
  <c r="Q522" i="44" s="1"/>
  <c r="T522" i="44" s="1"/>
  <c r="I522" i="49" s="1"/>
  <c r="E522" i="49"/>
  <c r="A522" i="49"/>
  <c r="D522" i="49"/>
  <c r="K523" i="44"/>
  <c r="N523" i="44"/>
  <c r="M523" i="44"/>
  <c r="L523" i="44"/>
  <c r="O523" i="44" l="1"/>
  <c r="Q523" i="44" s="1"/>
  <c r="T523" i="44" s="1"/>
  <c r="I523" i="49" s="1"/>
  <c r="E523" i="49"/>
  <c r="A523" i="49"/>
  <c r="D523" i="49"/>
  <c r="K524" i="44"/>
  <c r="L524" i="44"/>
  <c r="N524" i="44"/>
  <c r="M524" i="44"/>
  <c r="O524" i="44" l="1"/>
  <c r="Q524" i="44" s="1"/>
  <c r="T524" i="44" s="1"/>
  <c r="I524" i="49" s="1"/>
  <c r="E524" i="49"/>
  <c r="A524" i="49"/>
  <c r="D524" i="49"/>
  <c r="K525" i="44"/>
  <c r="M525" i="44"/>
  <c r="L525" i="44"/>
  <c r="N525" i="44"/>
  <c r="O525" i="44" l="1"/>
  <c r="Q525" i="44" s="1"/>
  <c r="T525" i="44" s="1"/>
  <c r="I525" i="49" s="1"/>
  <c r="E525" i="49"/>
  <c r="A525" i="49"/>
  <c r="D525" i="49"/>
  <c r="K526" i="44"/>
  <c r="N526" i="44"/>
  <c r="M526" i="44"/>
  <c r="L526" i="44"/>
  <c r="O526" i="44" l="1"/>
  <c r="Q526" i="44" s="1"/>
  <c r="T526" i="44" s="1"/>
  <c r="I526" i="49" s="1"/>
  <c r="E526" i="49"/>
  <c r="A526" i="49"/>
  <c r="D526" i="49"/>
  <c r="K527" i="44"/>
  <c r="N527" i="44"/>
  <c r="M527" i="44"/>
  <c r="L527" i="44"/>
  <c r="O527" i="44" l="1"/>
  <c r="Q527" i="44" s="1"/>
  <c r="T527" i="44" s="1"/>
  <c r="I527" i="49" s="1"/>
  <c r="E527" i="49"/>
  <c r="A527" i="49"/>
  <c r="D527" i="49"/>
  <c r="K528" i="44"/>
  <c r="M528" i="44"/>
  <c r="L528" i="44"/>
  <c r="N528" i="44"/>
  <c r="O528" i="44" l="1"/>
  <c r="Q528" i="44" s="1"/>
  <c r="T528" i="44" s="1"/>
  <c r="I528" i="49" s="1"/>
  <c r="E528" i="49"/>
  <c r="A528" i="49"/>
  <c r="D528" i="49"/>
  <c r="K529" i="44"/>
  <c r="L529" i="44"/>
  <c r="N529" i="44"/>
  <c r="M529" i="44"/>
  <c r="O529" i="44" l="1"/>
  <c r="Q529" i="44" s="1"/>
  <c r="T529" i="44" s="1"/>
  <c r="I529" i="49" s="1"/>
  <c r="E529" i="49"/>
  <c r="A529" i="49"/>
  <c r="D529" i="49"/>
  <c r="K530" i="44"/>
  <c r="L530" i="44"/>
  <c r="M530" i="44"/>
  <c r="N530" i="44"/>
  <c r="O530" i="44" l="1"/>
  <c r="Q530" i="44" s="1"/>
  <c r="T530" i="44" s="1"/>
  <c r="I530" i="49" s="1"/>
  <c r="E530" i="49"/>
  <c r="D530" i="49"/>
  <c r="A530" i="49"/>
  <c r="K531" i="44"/>
  <c r="M531" i="44"/>
  <c r="N531" i="44"/>
  <c r="L531" i="44"/>
  <c r="O531" i="44" l="1"/>
  <c r="Q531" i="44" s="1"/>
  <c r="T531" i="44" s="1"/>
  <c r="I531" i="49" s="1"/>
  <c r="E531" i="49"/>
  <c r="D531" i="49"/>
  <c r="A531" i="49"/>
  <c r="K532" i="44"/>
  <c r="L532" i="44"/>
  <c r="M532" i="44"/>
  <c r="N532" i="44"/>
  <c r="O532" i="44" l="1"/>
  <c r="Q532" i="44" s="1"/>
  <c r="T532" i="44" s="1"/>
  <c r="I532" i="49" s="1"/>
  <c r="E532" i="49"/>
  <c r="D532" i="49"/>
  <c r="A532" i="49"/>
  <c r="K533" i="44"/>
  <c r="L533" i="44"/>
  <c r="M533" i="44"/>
  <c r="N533" i="44"/>
  <c r="O533" i="44" l="1"/>
  <c r="Q533" i="44" s="1"/>
  <c r="T533" i="44" s="1"/>
  <c r="I533" i="49" s="1"/>
  <c r="E533" i="49"/>
  <c r="D533" i="49"/>
  <c r="A533" i="49"/>
  <c r="K534" i="44"/>
  <c r="N534" i="44"/>
  <c r="L534" i="44"/>
  <c r="M534" i="44"/>
  <c r="O534" i="44" l="1"/>
  <c r="Q534" i="44" s="1"/>
  <c r="T534" i="44" s="1"/>
  <c r="I534" i="49" s="1"/>
  <c r="E534" i="49"/>
  <c r="D534" i="49"/>
  <c r="A534" i="49"/>
  <c r="K535" i="44"/>
  <c r="L535" i="44"/>
  <c r="M535" i="44"/>
  <c r="N535" i="44"/>
  <c r="O535" i="44" l="1"/>
  <c r="Q535" i="44" s="1"/>
  <c r="T535" i="44" s="1"/>
  <c r="I535" i="49" s="1"/>
  <c r="E535" i="49"/>
  <c r="D535" i="49"/>
  <c r="A535" i="49"/>
  <c r="K536" i="44"/>
  <c r="L536" i="44"/>
  <c r="N536" i="44"/>
  <c r="M536" i="44"/>
  <c r="O536" i="44" l="1"/>
  <c r="Q536" i="44" s="1"/>
  <c r="T536" i="44" s="1"/>
  <c r="I536" i="49" s="1"/>
  <c r="E536" i="49"/>
  <c r="D536" i="49"/>
  <c r="A536" i="49"/>
  <c r="K537" i="44"/>
  <c r="N537" i="44"/>
  <c r="L537" i="44"/>
  <c r="M537" i="44"/>
  <c r="O537" i="44" l="1"/>
  <c r="Q537" i="44" s="1"/>
  <c r="T537" i="44" s="1"/>
  <c r="I537" i="49" s="1"/>
  <c r="E537" i="49"/>
  <c r="D537" i="49"/>
  <c r="A537" i="49"/>
  <c r="K538" i="44"/>
  <c r="M538" i="44"/>
  <c r="N538" i="44"/>
  <c r="L538" i="44"/>
  <c r="O538" i="44" l="1"/>
  <c r="Q538" i="44" s="1"/>
  <c r="T538" i="44" s="1"/>
  <c r="I538" i="49" s="1"/>
  <c r="E538" i="49"/>
  <c r="D538" i="49"/>
  <c r="A538" i="49"/>
  <c r="K539" i="44"/>
  <c r="M539" i="44"/>
  <c r="L539" i="44"/>
  <c r="N539" i="44"/>
  <c r="O539" i="44" l="1"/>
  <c r="Q539" i="44" s="1"/>
  <c r="T539" i="44" s="1"/>
  <c r="I539" i="49" s="1"/>
  <c r="E539" i="49"/>
  <c r="D539" i="49"/>
  <c r="A539" i="49"/>
  <c r="K540" i="44"/>
  <c r="L540" i="44"/>
  <c r="N540" i="44"/>
  <c r="M540" i="44"/>
  <c r="O540" i="44" l="1"/>
  <c r="Q540" i="44" s="1"/>
  <c r="T540" i="44" s="1"/>
  <c r="I540" i="49" s="1"/>
  <c r="E540" i="49"/>
  <c r="D540" i="49"/>
  <c r="A540" i="49"/>
  <c r="K541" i="44"/>
  <c r="N541" i="44"/>
  <c r="M541" i="44"/>
  <c r="L541" i="44"/>
  <c r="O541" i="44" l="1"/>
  <c r="Q541" i="44" s="1"/>
  <c r="T541" i="44" s="1"/>
  <c r="I541" i="49" s="1"/>
  <c r="E541" i="49"/>
  <c r="D541" i="49"/>
  <c r="A541" i="49"/>
  <c r="K542" i="44"/>
  <c r="M542" i="44"/>
  <c r="L542" i="44"/>
  <c r="N542" i="44"/>
  <c r="O542" i="44" l="1"/>
  <c r="Q542" i="44" s="1"/>
  <c r="T542" i="44" s="1"/>
  <c r="I542" i="49" s="1"/>
  <c r="E542" i="49"/>
  <c r="D542" i="49"/>
  <c r="A542" i="49"/>
  <c r="K543" i="44"/>
  <c r="M543" i="44"/>
  <c r="L543" i="44"/>
  <c r="N543" i="44"/>
  <c r="O543" i="44" l="1"/>
  <c r="Q543" i="44" s="1"/>
  <c r="T543" i="44" s="1"/>
  <c r="I543" i="49" s="1"/>
  <c r="E543" i="49"/>
  <c r="D543" i="49"/>
  <c r="A543" i="49"/>
  <c r="K544" i="44"/>
  <c r="N544" i="44"/>
  <c r="L544" i="44"/>
  <c r="M544" i="44"/>
  <c r="O544" i="44" l="1"/>
  <c r="Q544" i="44" s="1"/>
  <c r="T544" i="44" s="1"/>
  <c r="I544" i="49" s="1"/>
  <c r="E544" i="49"/>
  <c r="D544" i="49"/>
  <c r="A544" i="49"/>
  <c r="K545" i="44"/>
  <c r="N545" i="44"/>
  <c r="L545" i="44"/>
  <c r="M545" i="44"/>
  <c r="O545" i="44" l="1"/>
  <c r="Q545" i="44" s="1"/>
  <c r="T545" i="44" s="1"/>
  <c r="I545" i="49" s="1"/>
  <c r="E545" i="49"/>
  <c r="D545" i="49"/>
  <c r="A545" i="49"/>
  <c r="K546" i="44"/>
  <c r="L546" i="44"/>
  <c r="N546" i="44"/>
  <c r="M546" i="44"/>
  <c r="O546" i="44" l="1"/>
  <c r="Q546" i="44" s="1"/>
  <c r="T546" i="44" s="1"/>
  <c r="I546" i="49" s="1"/>
  <c r="E546" i="49"/>
  <c r="D546" i="49"/>
  <c r="A546" i="49"/>
  <c r="K547" i="44"/>
  <c r="L547" i="44"/>
  <c r="N547" i="44"/>
  <c r="M547" i="44"/>
  <c r="O547" i="44" l="1"/>
  <c r="Q547" i="44" s="1"/>
  <c r="T547" i="44" s="1"/>
  <c r="I547" i="49" s="1"/>
  <c r="E547" i="49"/>
  <c r="D547" i="49"/>
  <c r="A547" i="49"/>
  <c r="K548" i="44"/>
  <c r="M548" i="44"/>
  <c r="L548" i="44"/>
  <c r="N548" i="44"/>
  <c r="O548" i="44" l="1"/>
  <c r="Q548" i="44" s="1"/>
  <c r="T548" i="44" s="1"/>
  <c r="I548" i="49" s="1"/>
  <c r="E548" i="49"/>
  <c r="D548" i="49"/>
  <c r="A548" i="49"/>
  <c r="K549" i="44"/>
  <c r="L549" i="44"/>
  <c r="N549" i="44"/>
  <c r="M549" i="44"/>
  <c r="O549" i="44" l="1"/>
  <c r="Q549" i="44" s="1"/>
  <c r="T549" i="44" s="1"/>
  <c r="I549" i="49" s="1"/>
  <c r="E549" i="49"/>
  <c r="D549" i="49"/>
  <c r="A549" i="49"/>
  <c r="K550" i="44"/>
  <c r="M550" i="44"/>
  <c r="L550" i="44"/>
  <c r="N550" i="44"/>
  <c r="O550" i="44" l="1"/>
  <c r="Q550" i="44" s="1"/>
  <c r="T550" i="44" s="1"/>
  <c r="I550" i="49" s="1"/>
  <c r="E550" i="49"/>
  <c r="D550" i="49"/>
  <c r="A550" i="49"/>
  <c r="K551" i="44"/>
  <c r="M551" i="44"/>
  <c r="N551" i="44"/>
  <c r="L551" i="44"/>
  <c r="O551" i="44" l="1"/>
  <c r="Q551" i="44" s="1"/>
  <c r="T551" i="44" s="1"/>
  <c r="I551" i="49" s="1"/>
  <c r="E551" i="49"/>
  <c r="D551" i="49"/>
  <c r="A551" i="49"/>
  <c r="K552" i="44"/>
  <c r="L552" i="44"/>
  <c r="N552" i="44"/>
  <c r="M552" i="44"/>
  <c r="O552" i="44" l="1"/>
  <c r="Q552" i="44" s="1"/>
  <c r="T552" i="44" s="1"/>
  <c r="I552" i="49" s="1"/>
  <c r="E552" i="49"/>
  <c r="D552" i="49"/>
  <c r="A552" i="49"/>
  <c r="K553" i="44"/>
  <c r="M553" i="44"/>
  <c r="N553" i="44"/>
  <c r="L553" i="44"/>
  <c r="O553" i="44" l="1"/>
  <c r="Q553" i="44" s="1"/>
  <c r="T553" i="44" s="1"/>
  <c r="I553" i="49" s="1"/>
  <c r="E553" i="49"/>
  <c r="D553" i="49"/>
  <c r="A553" i="49"/>
  <c r="K554" i="44"/>
  <c r="N554" i="44"/>
  <c r="M554" i="44"/>
  <c r="L554" i="44"/>
  <c r="O554" i="44" l="1"/>
  <c r="Q554" i="44" s="1"/>
  <c r="T554" i="44" s="1"/>
  <c r="I554" i="49" s="1"/>
  <c r="E554" i="49"/>
  <c r="D554" i="49"/>
  <c r="A554" i="49"/>
  <c r="K555" i="44"/>
  <c r="L555" i="44"/>
  <c r="M555" i="44"/>
  <c r="N555" i="44"/>
  <c r="O555" i="44" l="1"/>
  <c r="Q555" i="44" s="1"/>
  <c r="T555" i="44" s="1"/>
  <c r="I555" i="49" s="1"/>
  <c r="E555" i="49"/>
  <c r="D555" i="49"/>
  <c r="A555" i="49"/>
  <c r="K556" i="44"/>
  <c r="N556" i="44"/>
  <c r="M556" i="44"/>
  <c r="L556" i="44"/>
  <c r="O556" i="44" l="1"/>
  <c r="Q556" i="44" s="1"/>
  <c r="T556" i="44" s="1"/>
  <c r="I556" i="49" s="1"/>
  <c r="E556" i="49"/>
  <c r="D556" i="49"/>
  <c r="A556" i="49"/>
  <c r="K557" i="44"/>
  <c r="M557" i="44"/>
  <c r="L557" i="44"/>
  <c r="N557" i="44"/>
  <c r="O557" i="44" l="1"/>
  <c r="Q557" i="44" s="1"/>
  <c r="T557" i="44" s="1"/>
  <c r="I557" i="49" s="1"/>
  <c r="E557" i="49"/>
  <c r="D557" i="49"/>
  <c r="A557" i="49"/>
  <c r="K558" i="44"/>
  <c r="N558" i="44"/>
  <c r="M558" i="44"/>
  <c r="L558" i="44"/>
  <c r="O558" i="44" l="1"/>
  <c r="Q558" i="44" s="1"/>
  <c r="T558" i="44" s="1"/>
  <c r="I558" i="49" s="1"/>
  <c r="E558" i="49"/>
  <c r="D558" i="49"/>
  <c r="A558" i="49"/>
  <c r="K559" i="44"/>
  <c r="N559" i="44"/>
  <c r="L559" i="44"/>
  <c r="M559" i="44"/>
  <c r="O559" i="44" l="1"/>
  <c r="Q559" i="44" s="1"/>
  <c r="T559" i="44" s="1"/>
  <c r="I559" i="49" s="1"/>
  <c r="E559" i="49"/>
  <c r="D559" i="49"/>
  <c r="A559" i="49"/>
  <c r="K560" i="44"/>
  <c r="M560" i="44"/>
  <c r="N560" i="44"/>
  <c r="L560" i="44"/>
  <c r="O560" i="44" l="1"/>
  <c r="Q560" i="44" s="1"/>
  <c r="T560" i="44" s="1"/>
  <c r="I560" i="49" s="1"/>
  <c r="E560" i="49"/>
  <c r="D560" i="49"/>
  <c r="A560" i="49"/>
  <c r="K561" i="44"/>
  <c r="M561" i="44"/>
  <c r="L561" i="44"/>
  <c r="N561" i="44"/>
  <c r="O561" i="44" l="1"/>
  <c r="Q561" i="44" s="1"/>
  <c r="T561" i="44" s="1"/>
  <c r="I561" i="49" s="1"/>
  <c r="E561" i="49"/>
  <c r="D561" i="49"/>
  <c r="A561" i="49"/>
  <c r="K562" i="44"/>
  <c r="L562" i="44"/>
  <c r="M562" i="44"/>
  <c r="N562" i="44"/>
  <c r="O562" i="44" l="1"/>
  <c r="Q562" i="44" s="1"/>
  <c r="T562" i="44" s="1"/>
  <c r="I562" i="49" s="1"/>
  <c r="E562" i="49"/>
  <c r="D562" i="49"/>
  <c r="A562" i="49"/>
  <c r="K563" i="44"/>
  <c r="M563" i="44"/>
  <c r="N563" i="44"/>
  <c r="L563" i="44"/>
  <c r="O563" i="44" l="1"/>
  <c r="Q563" i="44" s="1"/>
  <c r="T563" i="44" s="1"/>
  <c r="I563" i="49" s="1"/>
  <c r="E563" i="49"/>
  <c r="D563" i="49"/>
  <c r="A563" i="49"/>
  <c r="K564" i="44"/>
  <c r="M564" i="44"/>
  <c r="L564" i="44"/>
  <c r="N564" i="44"/>
  <c r="O564" i="44" l="1"/>
  <c r="Q564" i="44" s="1"/>
  <c r="T564" i="44" s="1"/>
  <c r="I564" i="49" s="1"/>
  <c r="E564" i="49"/>
  <c r="D564" i="49"/>
  <c r="A564" i="49"/>
  <c r="K565" i="44"/>
  <c r="L565" i="44"/>
  <c r="N565" i="44"/>
  <c r="M565" i="44"/>
  <c r="O565" i="44" l="1"/>
  <c r="Q565" i="44" s="1"/>
  <c r="T565" i="44" s="1"/>
  <c r="I565" i="49" s="1"/>
  <c r="E565" i="49"/>
  <c r="D565" i="49"/>
  <c r="A565" i="49"/>
  <c r="K566" i="44"/>
  <c r="L566" i="44"/>
  <c r="N566" i="44"/>
  <c r="M566" i="44"/>
  <c r="O566" i="44" l="1"/>
  <c r="Q566" i="44" s="1"/>
  <c r="T566" i="44" s="1"/>
  <c r="I566" i="49" s="1"/>
  <c r="E566" i="49"/>
  <c r="D566" i="49"/>
  <c r="A566" i="49"/>
  <c r="K567" i="44"/>
  <c r="M567" i="44"/>
  <c r="L567" i="44"/>
  <c r="N567" i="44"/>
  <c r="O567" i="44" l="1"/>
  <c r="Q567" i="44" s="1"/>
  <c r="T567" i="44" s="1"/>
  <c r="I567" i="49" s="1"/>
  <c r="E567" i="49"/>
  <c r="D567" i="49"/>
  <c r="A567" i="49"/>
  <c r="K568" i="44"/>
  <c r="L568" i="44"/>
  <c r="N568" i="44"/>
  <c r="M568" i="44"/>
  <c r="O568" i="44" l="1"/>
  <c r="Q568" i="44" s="1"/>
  <c r="T568" i="44" s="1"/>
  <c r="I568" i="49" s="1"/>
  <c r="E568" i="49"/>
  <c r="D568" i="49"/>
  <c r="A568" i="49"/>
  <c r="K569" i="44"/>
  <c r="L569" i="44"/>
  <c r="M569" i="44"/>
  <c r="N569" i="44"/>
  <c r="O569" i="44" l="1"/>
  <c r="Q569" i="44" s="1"/>
  <c r="T569" i="44" s="1"/>
  <c r="I569" i="49" s="1"/>
  <c r="E569" i="49"/>
  <c r="D569" i="49"/>
  <c r="A569" i="49"/>
  <c r="K570" i="44"/>
  <c r="N570" i="44"/>
  <c r="L570" i="44"/>
  <c r="M570" i="44"/>
  <c r="O570" i="44" l="1"/>
  <c r="Q570" i="44" s="1"/>
  <c r="T570" i="44" s="1"/>
  <c r="I570" i="49" s="1"/>
  <c r="E570" i="49"/>
  <c r="D570" i="49"/>
  <c r="A570" i="49"/>
  <c r="K571" i="44"/>
  <c r="M571" i="44"/>
  <c r="N571" i="44"/>
  <c r="L571" i="44"/>
  <c r="O571" i="44" l="1"/>
  <c r="Q571" i="44" s="1"/>
  <c r="T571" i="44" s="1"/>
  <c r="I571" i="49" s="1"/>
  <c r="E571" i="49"/>
  <c r="D571" i="49"/>
  <c r="A571" i="49"/>
  <c r="K572" i="44"/>
  <c r="M572" i="44"/>
  <c r="L572" i="44"/>
  <c r="N572" i="44"/>
  <c r="O572" i="44" l="1"/>
  <c r="Q572" i="44" s="1"/>
  <c r="T572" i="44" s="1"/>
  <c r="I572" i="49" s="1"/>
  <c r="E572" i="49"/>
  <c r="D572" i="49"/>
  <c r="A572" i="49"/>
  <c r="K573" i="44"/>
  <c r="L573" i="44"/>
  <c r="M573" i="44"/>
  <c r="N573" i="44"/>
  <c r="O573" i="44" l="1"/>
  <c r="Q573" i="44" s="1"/>
  <c r="T573" i="44" s="1"/>
  <c r="I573" i="49" s="1"/>
  <c r="E573" i="49"/>
  <c r="D573" i="49"/>
  <c r="A573" i="49"/>
  <c r="K574" i="44"/>
  <c r="N574" i="44"/>
  <c r="L574" i="44"/>
  <c r="M574" i="44"/>
  <c r="O574" i="44" l="1"/>
  <c r="Q574" i="44" s="1"/>
  <c r="T574" i="44" s="1"/>
  <c r="I574" i="49" s="1"/>
  <c r="E574" i="49"/>
  <c r="D574" i="49"/>
  <c r="A574" i="49"/>
  <c r="K575" i="44"/>
  <c r="L575" i="44"/>
  <c r="N575" i="44"/>
  <c r="M575" i="44"/>
  <c r="O575" i="44" l="1"/>
  <c r="Q575" i="44" s="1"/>
  <c r="T575" i="44" s="1"/>
  <c r="I575" i="49" s="1"/>
  <c r="E575" i="49"/>
  <c r="D575" i="49"/>
  <c r="A575" i="49"/>
  <c r="K576" i="44"/>
  <c r="L576" i="44"/>
  <c r="M576" i="44"/>
  <c r="N576" i="44"/>
  <c r="O576" i="44" l="1"/>
  <c r="Q576" i="44" s="1"/>
  <c r="T576" i="44" s="1"/>
  <c r="I576" i="49" s="1"/>
  <c r="E576" i="49"/>
  <c r="D576" i="49"/>
  <c r="A576" i="49"/>
  <c r="K577" i="44"/>
  <c r="L577" i="44"/>
  <c r="M577" i="44"/>
  <c r="N577" i="44"/>
  <c r="O577" i="44" l="1"/>
  <c r="Q577" i="44" s="1"/>
  <c r="T577" i="44" s="1"/>
  <c r="I577" i="49" s="1"/>
  <c r="E577" i="49"/>
  <c r="D577" i="49"/>
  <c r="A577" i="49"/>
  <c r="K578" i="44"/>
  <c r="N578" i="44"/>
  <c r="L578" i="44"/>
  <c r="M578" i="44"/>
  <c r="O578" i="44" l="1"/>
  <c r="Q578" i="44" s="1"/>
  <c r="T578" i="44" s="1"/>
  <c r="I578" i="49" s="1"/>
  <c r="E578" i="49"/>
  <c r="A578" i="49"/>
  <c r="D578" i="49"/>
  <c r="K579" i="44"/>
  <c r="N579" i="44"/>
  <c r="M579" i="44"/>
  <c r="L579" i="44"/>
  <c r="O579" i="44" l="1"/>
  <c r="Q579" i="44" s="1"/>
  <c r="T579" i="44" s="1"/>
  <c r="I579" i="49" s="1"/>
  <c r="E579" i="49"/>
  <c r="A579" i="49"/>
  <c r="D579" i="49"/>
  <c r="K580" i="44"/>
  <c r="M580" i="44"/>
  <c r="L580" i="44"/>
  <c r="N580" i="44"/>
  <c r="O580" i="44" l="1"/>
  <c r="Q580" i="44" s="1"/>
  <c r="T580" i="44" s="1"/>
  <c r="I580" i="49" s="1"/>
  <c r="E580" i="49"/>
  <c r="A580" i="49"/>
  <c r="D580" i="49"/>
  <c r="K581" i="44"/>
  <c r="L581" i="44"/>
  <c r="M581" i="44"/>
  <c r="N581" i="44"/>
  <c r="O581" i="44" l="1"/>
  <c r="Q581" i="44" s="1"/>
  <c r="T581" i="44" s="1"/>
  <c r="I581" i="49" s="1"/>
  <c r="E581" i="49"/>
  <c r="A581" i="49"/>
  <c r="D581" i="49"/>
  <c r="K582" i="44"/>
  <c r="M582" i="44"/>
  <c r="L582" i="44"/>
  <c r="N582" i="44"/>
  <c r="O582" i="44" l="1"/>
  <c r="Q582" i="44" s="1"/>
  <c r="T582" i="44" s="1"/>
  <c r="I582" i="49" s="1"/>
  <c r="E582" i="49"/>
  <c r="A582" i="49"/>
  <c r="D582" i="49"/>
  <c r="K583" i="44"/>
  <c r="M583" i="44"/>
  <c r="L583" i="44"/>
  <c r="N583" i="44"/>
  <c r="O583" i="44" l="1"/>
  <c r="Q583" i="44" s="1"/>
  <c r="T583" i="44" s="1"/>
  <c r="I583" i="49" s="1"/>
  <c r="E583" i="49"/>
  <c r="A583" i="49"/>
  <c r="D583" i="49"/>
  <c r="K584" i="44"/>
  <c r="M584" i="44"/>
  <c r="L584" i="44"/>
  <c r="N584" i="44"/>
  <c r="O584" i="44" l="1"/>
  <c r="Q584" i="44" s="1"/>
  <c r="T584" i="44" s="1"/>
  <c r="I584" i="49" s="1"/>
  <c r="E584" i="49"/>
  <c r="A584" i="49"/>
  <c r="D584" i="49"/>
  <c r="K585" i="44"/>
  <c r="N585" i="44"/>
  <c r="M585" i="44"/>
  <c r="L585" i="44"/>
  <c r="O585" i="44" l="1"/>
  <c r="Q585" i="44" s="1"/>
  <c r="T585" i="44" s="1"/>
  <c r="I585" i="49" s="1"/>
  <c r="E585" i="49"/>
  <c r="A585" i="49"/>
  <c r="D585" i="49"/>
  <c r="K586" i="44"/>
  <c r="L586" i="44"/>
  <c r="N586" i="44"/>
  <c r="M586" i="44"/>
  <c r="O586" i="44" l="1"/>
  <c r="Q586" i="44" s="1"/>
  <c r="T586" i="44" s="1"/>
  <c r="I586" i="49" s="1"/>
  <c r="E586" i="49"/>
  <c r="A586" i="49"/>
  <c r="D586" i="49"/>
  <c r="K587" i="44"/>
  <c r="M587" i="44"/>
  <c r="L587" i="44"/>
  <c r="N587" i="44"/>
  <c r="O587" i="44" l="1"/>
  <c r="Q587" i="44" s="1"/>
  <c r="T587" i="44" s="1"/>
  <c r="I587" i="49" s="1"/>
  <c r="E587" i="49"/>
  <c r="A587" i="49"/>
  <c r="D587" i="49"/>
  <c r="K588" i="44"/>
  <c r="L588" i="44"/>
  <c r="M588" i="44"/>
  <c r="N588" i="44"/>
  <c r="O588" i="44" l="1"/>
  <c r="Q588" i="44" s="1"/>
  <c r="T588" i="44" s="1"/>
  <c r="I588" i="49" s="1"/>
  <c r="E588" i="49"/>
  <c r="A588" i="49"/>
  <c r="D588" i="49"/>
  <c r="K589" i="44"/>
  <c r="N589" i="44"/>
  <c r="L589" i="44"/>
  <c r="M589" i="44"/>
  <c r="O589" i="44" l="1"/>
  <c r="Q589" i="44" s="1"/>
  <c r="T589" i="44" s="1"/>
  <c r="I589" i="49" s="1"/>
  <c r="E589" i="49"/>
  <c r="A589" i="49"/>
  <c r="D589" i="49"/>
  <c r="K590" i="44"/>
  <c r="L590" i="44"/>
  <c r="M590" i="44"/>
  <c r="N590" i="44"/>
  <c r="O590" i="44" l="1"/>
  <c r="Q590" i="44" s="1"/>
  <c r="T590" i="44" s="1"/>
  <c r="I590" i="49" s="1"/>
  <c r="E590" i="49"/>
  <c r="A590" i="49"/>
  <c r="D590" i="49"/>
  <c r="K591" i="44"/>
  <c r="L591" i="44"/>
  <c r="N591" i="44"/>
  <c r="M591" i="44"/>
  <c r="O591" i="44" l="1"/>
  <c r="Q591" i="44" s="1"/>
  <c r="T591" i="44" s="1"/>
  <c r="I591" i="49" s="1"/>
  <c r="E591" i="49"/>
  <c r="A591" i="49"/>
  <c r="D591" i="49"/>
  <c r="K592" i="44"/>
  <c r="L592" i="44"/>
  <c r="N592" i="44"/>
  <c r="M592" i="44"/>
  <c r="O592" i="44" l="1"/>
  <c r="Q592" i="44" s="1"/>
  <c r="T592" i="44" s="1"/>
  <c r="I592" i="49" s="1"/>
  <c r="E592" i="49"/>
  <c r="A592" i="49"/>
  <c r="D592" i="49"/>
  <c r="K593" i="44"/>
  <c r="N593" i="44"/>
  <c r="M593" i="44"/>
  <c r="L593" i="44"/>
  <c r="O593" i="44" l="1"/>
  <c r="Q593" i="44" s="1"/>
  <c r="T593" i="44" s="1"/>
  <c r="I593" i="49" s="1"/>
  <c r="E593" i="49"/>
  <c r="A593" i="49"/>
  <c r="D593" i="49"/>
  <c r="K594" i="44"/>
  <c r="L594" i="44"/>
  <c r="N594" i="44"/>
  <c r="M594" i="44"/>
  <c r="O594" i="44" l="1"/>
  <c r="Q594" i="44" s="1"/>
  <c r="T594" i="44" s="1"/>
  <c r="I594" i="49" s="1"/>
  <c r="E594" i="49"/>
  <c r="A594" i="49"/>
  <c r="D594" i="49"/>
  <c r="K595" i="44"/>
  <c r="L595" i="44"/>
  <c r="N595" i="44"/>
  <c r="M595" i="44"/>
  <c r="O595" i="44" l="1"/>
  <c r="Q595" i="44" s="1"/>
  <c r="T595" i="44" s="1"/>
  <c r="I595" i="49" s="1"/>
  <c r="E595" i="49"/>
  <c r="A595" i="49"/>
  <c r="D595" i="49"/>
  <c r="K596" i="44"/>
  <c r="N596" i="44"/>
  <c r="M596" i="44"/>
  <c r="L596" i="44"/>
  <c r="O596" i="44" l="1"/>
  <c r="Q596" i="44" s="1"/>
  <c r="T596" i="44" s="1"/>
  <c r="I596" i="49" s="1"/>
  <c r="E596" i="49"/>
  <c r="A596" i="49"/>
  <c r="D596" i="49"/>
  <c r="K597" i="44"/>
  <c r="L597" i="44"/>
  <c r="M597" i="44"/>
  <c r="N597" i="44"/>
  <c r="O597" i="44" l="1"/>
  <c r="Q597" i="44" s="1"/>
  <c r="T597" i="44" s="1"/>
  <c r="I597" i="49" s="1"/>
  <c r="E597" i="49"/>
  <c r="A597" i="49"/>
  <c r="D597" i="49"/>
  <c r="K598" i="44"/>
  <c r="M598" i="44"/>
  <c r="N598" i="44"/>
  <c r="L598" i="44"/>
  <c r="O598" i="44" l="1"/>
  <c r="Q598" i="44" s="1"/>
  <c r="T598" i="44" s="1"/>
  <c r="I598" i="49" s="1"/>
  <c r="E598" i="49"/>
  <c r="A598" i="49"/>
  <c r="D598" i="49"/>
  <c r="K599" i="44"/>
  <c r="L599" i="44"/>
  <c r="M599" i="44"/>
  <c r="N599" i="44"/>
  <c r="O599" i="44" l="1"/>
  <c r="Q599" i="44" s="1"/>
  <c r="T599" i="44" s="1"/>
  <c r="I599" i="49" s="1"/>
  <c r="E599" i="49"/>
  <c r="A599" i="49"/>
  <c r="D599" i="49"/>
  <c r="K600" i="44"/>
  <c r="N600" i="44"/>
  <c r="M600" i="44"/>
  <c r="L600" i="44"/>
  <c r="O600" i="44" l="1"/>
  <c r="Q600" i="44" s="1"/>
  <c r="T600" i="44" s="1"/>
  <c r="I600" i="49" s="1"/>
  <c r="E600" i="49"/>
  <c r="A600" i="49"/>
  <c r="D600" i="49"/>
  <c r="K601" i="44"/>
  <c r="M601" i="44"/>
  <c r="N601" i="44"/>
  <c r="L601" i="44"/>
  <c r="O601" i="44" l="1"/>
  <c r="Q601" i="44" s="1"/>
  <c r="T601" i="44" s="1"/>
  <c r="I601" i="49" s="1"/>
  <c r="E601" i="49"/>
  <c r="A601" i="49"/>
  <c r="D601" i="49"/>
  <c r="K602" i="44"/>
  <c r="N602" i="44"/>
  <c r="M602" i="44"/>
  <c r="L602" i="44"/>
  <c r="O602" i="44" l="1"/>
  <c r="Q602" i="44" s="1"/>
  <c r="T602" i="44" s="1"/>
  <c r="I602" i="49" s="1"/>
  <c r="E602" i="49"/>
  <c r="A602" i="49"/>
  <c r="D602" i="49"/>
  <c r="K603" i="44"/>
  <c r="M603" i="44"/>
  <c r="N603" i="44"/>
  <c r="L603" i="44"/>
  <c r="O603" i="44" l="1"/>
  <c r="Q603" i="44" s="1"/>
  <c r="T603" i="44" s="1"/>
  <c r="I603" i="49" s="1"/>
  <c r="E603" i="49"/>
  <c r="A603" i="49"/>
  <c r="D603" i="49"/>
  <c r="K604" i="44"/>
  <c r="N604" i="44"/>
  <c r="M604" i="44"/>
  <c r="L604" i="44"/>
  <c r="O604" i="44" l="1"/>
  <c r="Q604" i="44" s="1"/>
  <c r="T604" i="44" s="1"/>
  <c r="I604" i="49" s="1"/>
  <c r="E604" i="49"/>
  <c r="A604" i="49"/>
  <c r="D604" i="49"/>
  <c r="K605" i="44"/>
  <c r="L605" i="44"/>
  <c r="N605" i="44"/>
  <c r="M605" i="44"/>
  <c r="O605" i="44" l="1"/>
  <c r="Q605" i="44" s="1"/>
  <c r="T605" i="44" s="1"/>
  <c r="I605" i="49" s="1"/>
  <c r="E605" i="49"/>
  <c r="A605" i="49"/>
  <c r="D605" i="49"/>
  <c r="K606" i="44"/>
  <c r="L606" i="44"/>
  <c r="M606" i="44"/>
  <c r="N606" i="44"/>
  <c r="O606" i="44" l="1"/>
  <c r="Q606" i="44" s="1"/>
  <c r="T606" i="44" s="1"/>
  <c r="I606" i="49" s="1"/>
  <c r="E606" i="49"/>
  <c r="A606" i="49"/>
  <c r="D606" i="49"/>
  <c r="K607" i="44"/>
  <c r="N607" i="44"/>
  <c r="L607" i="44"/>
  <c r="M607" i="44"/>
  <c r="O607" i="44" l="1"/>
  <c r="Q607" i="44" s="1"/>
  <c r="T607" i="44" s="1"/>
  <c r="I607" i="49" s="1"/>
  <c r="E607" i="49"/>
  <c r="A607" i="49"/>
  <c r="D607" i="49"/>
  <c r="K608" i="44"/>
  <c r="M608" i="44"/>
  <c r="L608" i="44"/>
  <c r="N608" i="44"/>
  <c r="O608" i="44" l="1"/>
  <c r="Q608" i="44" s="1"/>
  <c r="T608" i="44" s="1"/>
  <c r="I608" i="49" s="1"/>
  <c r="E608" i="49"/>
  <c r="A608" i="49"/>
  <c r="D608" i="49"/>
  <c r="K609" i="44"/>
  <c r="L609" i="44"/>
  <c r="M609" i="44"/>
  <c r="N609" i="44"/>
  <c r="O609" i="44" l="1"/>
  <c r="Q609" i="44" s="1"/>
  <c r="T609" i="44" s="1"/>
  <c r="I609" i="49" s="1"/>
  <c r="E609" i="49"/>
  <c r="A609" i="49"/>
  <c r="D609" i="49"/>
  <c r="K610" i="44"/>
  <c r="N610" i="44"/>
  <c r="M610" i="44"/>
  <c r="L610" i="44"/>
  <c r="O610" i="44" l="1"/>
  <c r="Q610" i="44" s="1"/>
  <c r="T610" i="44" s="1"/>
  <c r="I610" i="49" s="1"/>
  <c r="E610" i="49"/>
  <c r="A610" i="49"/>
  <c r="D610" i="49"/>
  <c r="K611" i="44"/>
  <c r="M611" i="44"/>
  <c r="N611" i="44"/>
  <c r="L611" i="44"/>
  <c r="O611" i="44" l="1"/>
  <c r="Q611" i="44" s="1"/>
  <c r="T611" i="44" s="1"/>
  <c r="I611" i="49" s="1"/>
  <c r="E611" i="49"/>
  <c r="A611" i="49"/>
  <c r="D611" i="49"/>
  <c r="K612" i="44"/>
  <c r="L612" i="44"/>
  <c r="M612" i="44"/>
  <c r="N612" i="44"/>
  <c r="O612" i="44" l="1"/>
  <c r="Q612" i="44" s="1"/>
  <c r="T612" i="44" s="1"/>
  <c r="I612" i="49" s="1"/>
  <c r="E612" i="49"/>
  <c r="A612" i="49"/>
  <c r="D612" i="49"/>
  <c r="K613" i="44"/>
  <c r="N613" i="44"/>
  <c r="M613" i="44"/>
  <c r="L613" i="44"/>
  <c r="O613" i="44" l="1"/>
  <c r="Q613" i="44" s="1"/>
  <c r="T613" i="44" s="1"/>
  <c r="I613" i="49" s="1"/>
  <c r="E613" i="49"/>
  <c r="A613" i="49"/>
  <c r="D613" i="49"/>
  <c r="K614" i="44"/>
  <c r="M614" i="44"/>
  <c r="L614" i="44"/>
  <c r="N614" i="44"/>
  <c r="O614" i="44" l="1"/>
  <c r="Q614" i="44" s="1"/>
  <c r="T614" i="44" s="1"/>
  <c r="I614" i="49" s="1"/>
  <c r="E614" i="49"/>
  <c r="A614" i="49"/>
  <c r="D614" i="49"/>
  <c r="K615" i="44"/>
  <c r="L615" i="44"/>
  <c r="N615" i="44"/>
  <c r="M615" i="44"/>
  <c r="O615" i="44" l="1"/>
  <c r="Q615" i="44" s="1"/>
  <c r="T615" i="44" s="1"/>
  <c r="I615" i="49" s="1"/>
  <c r="E615" i="49"/>
  <c r="A615" i="49"/>
  <c r="D615" i="49"/>
  <c r="K616" i="44"/>
  <c r="N616" i="44"/>
  <c r="L616" i="44"/>
  <c r="M616" i="44"/>
  <c r="O616" i="44" l="1"/>
  <c r="Q616" i="44" s="1"/>
  <c r="T616" i="44" s="1"/>
  <c r="I616" i="49" s="1"/>
  <c r="E616" i="49"/>
  <c r="A616" i="49"/>
  <c r="D616" i="49"/>
  <c r="K617" i="44"/>
  <c r="M617" i="44"/>
  <c r="L617" i="44"/>
  <c r="N617" i="44"/>
  <c r="O617" i="44" l="1"/>
  <c r="Q617" i="44" s="1"/>
  <c r="T617" i="44" s="1"/>
  <c r="I617" i="49" s="1"/>
  <c r="E617" i="49"/>
  <c r="A617" i="49"/>
  <c r="D617" i="49"/>
  <c r="K618" i="44"/>
  <c r="L618" i="44"/>
  <c r="M618" i="44"/>
  <c r="N618" i="44"/>
  <c r="O618" i="44" l="1"/>
  <c r="Q618" i="44" s="1"/>
  <c r="T618" i="44" s="1"/>
  <c r="I618" i="49" s="1"/>
  <c r="E618" i="49"/>
  <c r="A618" i="49"/>
  <c r="D618" i="49"/>
  <c r="K619" i="44"/>
  <c r="M619" i="44"/>
  <c r="N619" i="44"/>
  <c r="L619" i="44"/>
  <c r="O619" i="44" l="1"/>
  <c r="Q619" i="44" s="1"/>
  <c r="T619" i="44" s="1"/>
  <c r="I619" i="49" s="1"/>
  <c r="E619" i="49"/>
  <c r="A619" i="49"/>
  <c r="D619" i="49"/>
  <c r="K620" i="44"/>
  <c r="L620" i="44"/>
  <c r="M620" i="44"/>
  <c r="N620" i="44"/>
  <c r="O620" i="44" l="1"/>
  <c r="Q620" i="44" s="1"/>
  <c r="T620" i="44" s="1"/>
  <c r="I620" i="49" s="1"/>
  <c r="E620" i="49"/>
  <c r="A620" i="49"/>
  <c r="D620" i="49"/>
  <c r="K621" i="44"/>
  <c r="N621" i="44"/>
  <c r="L621" i="44"/>
  <c r="M621" i="44"/>
  <c r="O621" i="44" l="1"/>
  <c r="Q621" i="44" s="1"/>
  <c r="T621" i="44" s="1"/>
  <c r="I621" i="49" s="1"/>
  <c r="E621" i="49"/>
  <c r="A621" i="49"/>
  <c r="D621" i="49"/>
  <c r="K622" i="44"/>
  <c r="M622" i="44"/>
  <c r="N622" i="44"/>
  <c r="L622" i="44"/>
  <c r="O622" i="44" l="1"/>
  <c r="Q622" i="44" s="1"/>
  <c r="T622" i="44" s="1"/>
  <c r="I622" i="49" s="1"/>
  <c r="E622" i="49"/>
  <c r="A622" i="49"/>
  <c r="D622" i="49"/>
  <c r="K623" i="44"/>
  <c r="L623" i="44"/>
  <c r="N623" i="44"/>
  <c r="M623" i="44"/>
  <c r="O623" i="44" l="1"/>
  <c r="Q623" i="44" s="1"/>
  <c r="T623" i="44" s="1"/>
  <c r="I623" i="49" s="1"/>
  <c r="E623" i="49"/>
  <c r="A623" i="49"/>
  <c r="D623" i="49"/>
  <c r="K624" i="44"/>
  <c r="L624" i="44"/>
  <c r="N624" i="44"/>
  <c r="M624" i="44"/>
  <c r="O624" i="44" l="1"/>
  <c r="Q624" i="44" s="1"/>
  <c r="T624" i="44" s="1"/>
  <c r="I624" i="49" s="1"/>
  <c r="E624" i="49"/>
  <c r="A624" i="49"/>
  <c r="D624" i="49"/>
  <c r="K625" i="44"/>
  <c r="N625" i="44"/>
  <c r="L625" i="44"/>
  <c r="M625" i="44"/>
  <c r="O625" i="44" l="1"/>
  <c r="Q625" i="44" s="1"/>
  <c r="T625" i="44" s="1"/>
  <c r="I625" i="49" s="1"/>
  <c r="E625" i="49"/>
  <c r="A625" i="49"/>
  <c r="D625" i="49"/>
  <c r="K626" i="44"/>
  <c r="N626" i="44"/>
  <c r="M626" i="44"/>
  <c r="L626" i="44"/>
  <c r="O626" i="44" l="1"/>
  <c r="Q626" i="44" s="1"/>
  <c r="T626" i="44" s="1"/>
  <c r="I626" i="49" s="1"/>
  <c r="E626" i="49"/>
  <c r="A626" i="49"/>
  <c r="D626" i="49"/>
  <c r="K627" i="44"/>
  <c r="L627" i="44"/>
  <c r="N627" i="44"/>
  <c r="M627" i="44"/>
  <c r="O627" i="44" l="1"/>
  <c r="Q627" i="44" s="1"/>
  <c r="T627" i="44" s="1"/>
  <c r="I627" i="49" s="1"/>
  <c r="E627" i="49"/>
  <c r="A627" i="49"/>
  <c r="D627" i="49"/>
  <c r="K628" i="44"/>
  <c r="M628" i="44"/>
  <c r="N628" i="44"/>
  <c r="L628" i="44"/>
  <c r="O628" i="44" l="1"/>
  <c r="Q628" i="44" s="1"/>
  <c r="T628" i="44" s="1"/>
  <c r="I628" i="49" s="1"/>
  <c r="E628" i="49"/>
  <c r="A628" i="49"/>
  <c r="D628" i="49"/>
  <c r="K629" i="44"/>
  <c r="N629" i="44"/>
  <c r="M629" i="44"/>
  <c r="L629" i="44"/>
  <c r="O629" i="44" l="1"/>
  <c r="Q629" i="44" s="1"/>
  <c r="T629" i="44" s="1"/>
  <c r="I629" i="49" s="1"/>
  <c r="E629" i="49"/>
  <c r="A629" i="49"/>
  <c r="D629" i="49"/>
  <c r="K630" i="44"/>
  <c r="N630" i="44"/>
  <c r="M630" i="44"/>
  <c r="L630" i="44"/>
  <c r="O630" i="44" l="1"/>
  <c r="Q630" i="44" s="1"/>
  <c r="T630" i="44" s="1"/>
  <c r="I630" i="49" s="1"/>
  <c r="E630" i="49"/>
  <c r="A630" i="49"/>
  <c r="D630" i="49"/>
  <c r="K631" i="44"/>
  <c r="N631" i="44"/>
  <c r="L631" i="44"/>
  <c r="M631" i="44"/>
  <c r="O631" i="44" l="1"/>
  <c r="Q631" i="44" s="1"/>
  <c r="T631" i="44" s="1"/>
  <c r="I631" i="49" s="1"/>
  <c r="E631" i="49"/>
  <c r="A631" i="49"/>
  <c r="D631" i="49"/>
  <c r="K632" i="44"/>
  <c r="L632" i="44"/>
  <c r="M632" i="44"/>
  <c r="N632" i="44"/>
  <c r="O632" i="44" l="1"/>
  <c r="Q632" i="44" s="1"/>
  <c r="T632" i="44" s="1"/>
  <c r="I632" i="49" s="1"/>
  <c r="E632" i="49"/>
  <c r="A632" i="49"/>
  <c r="D632" i="49"/>
  <c r="K633" i="44"/>
  <c r="L633" i="44"/>
  <c r="N633" i="44"/>
  <c r="M633" i="44"/>
  <c r="O633" i="44" l="1"/>
  <c r="Q633" i="44" s="1"/>
  <c r="T633" i="44" s="1"/>
  <c r="I633" i="49" s="1"/>
  <c r="E633" i="49"/>
  <c r="A633" i="49"/>
  <c r="D633" i="49"/>
  <c r="K634" i="44"/>
  <c r="L634" i="44"/>
  <c r="M634" i="44"/>
  <c r="N634" i="44"/>
  <c r="O634" i="44" l="1"/>
  <c r="Q634" i="44" s="1"/>
  <c r="T634" i="44" s="1"/>
  <c r="I634" i="49" s="1"/>
  <c r="E634" i="49"/>
  <c r="A634" i="49"/>
  <c r="D634" i="49"/>
  <c r="K635" i="44"/>
  <c r="M635" i="44"/>
  <c r="L635" i="44"/>
  <c r="N635" i="44"/>
  <c r="O635" i="44" l="1"/>
  <c r="Q635" i="44" s="1"/>
  <c r="T635" i="44" s="1"/>
  <c r="I635" i="49" s="1"/>
  <c r="E635" i="49"/>
  <c r="A635" i="49"/>
  <c r="D635" i="49"/>
  <c r="K636" i="44"/>
  <c r="N636" i="44"/>
  <c r="M636" i="44"/>
  <c r="L636" i="44"/>
  <c r="O636" i="44" l="1"/>
  <c r="Q636" i="44" s="1"/>
  <c r="T636" i="44" s="1"/>
  <c r="I636" i="49" s="1"/>
  <c r="E636" i="49"/>
  <c r="A636" i="49"/>
  <c r="D636" i="49"/>
  <c r="K637" i="44"/>
  <c r="M637" i="44"/>
  <c r="N637" i="44"/>
  <c r="L637" i="44"/>
  <c r="O637" i="44" l="1"/>
  <c r="Q637" i="44" s="1"/>
  <c r="T637" i="44" s="1"/>
  <c r="I637" i="49" s="1"/>
  <c r="E637" i="49"/>
  <c r="A637" i="49"/>
  <c r="D637" i="49"/>
  <c r="K638" i="44"/>
  <c r="N638" i="44"/>
  <c r="L638" i="44"/>
  <c r="M638" i="44"/>
  <c r="O638" i="44" l="1"/>
  <c r="Q638" i="44" s="1"/>
  <c r="T638" i="44" s="1"/>
  <c r="I638" i="49" s="1"/>
  <c r="E638" i="49"/>
  <c r="A638" i="49"/>
  <c r="D638" i="49"/>
  <c r="K639" i="44"/>
  <c r="L639" i="44"/>
  <c r="M639" i="44"/>
  <c r="N639" i="44"/>
  <c r="O639" i="44" l="1"/>
  <c r="Q639" i="44" s="1"/>
  <c r="T639" i="44" s="1"/>
  <c r="I639" i="49" s="1"/>
  <c r="E639" i="49"/>
  <c r="A639" i="49"/>
  <c r="D639" i="49"/>
  <c r="K640" i="44"/>
  <c r="L640" i="44"/>
  <c r="N640" i="44"/>
  <c r="M640" i="44"/>
  <c r="O640" i="44" l="1"/>
  <c r="Q640" i="44" s="1"/>
  <c r="T640" i="44" s="1"/>
  <c r="I640" i="49" s="1"/>
  <c r="E640" i="49"/>
  <c r="A640" i="49"/>
  <c r="D640" i="49"/>
  <c r="K641" i="44"/>
  <c r="M641" i="44"/>
  <c r="N641" i="44"/>
  <c r="L641" i="44"/>
  <c r="O641" i="44" l="1"/>
  <c r="Q641" i="44" s="1"/>
  <c r="T641" i="44" s="1"/>
  <c r="I641" i="49" s="1"/>
  <c r="E641" i="49"/>
  <c r="A641" i="49"/>
  <c r="D641" i="49"/>
  <c r="K642" i="44"/>
  <c r="N642" i="44"/>
  <c r="M642" i="44"/>
  <c r="L642" i="44"/>
  <c r="O642" i="44" l="1"/>
  <c r="Q642" i="44" s="1"/>
  <c r="T642" i="44" s="1"/>
  <c r="I642" i="49" s="1"/>
  <c r="E642" i="49"/>
  <c r="A642" i="49"/>
  <c r="D642" i="49"/>
  <c r="K643" i="44"/>
  <c r="M643" i="44"/>
  <c r="L643" i="44"/>
  <c r="N643" i="44"/>
  <c r="O643" i="44" l="1"/>
  <c r="Q643" i="44" s="1"/>
  <c r="T643" i="44" s="1"/>
  <c r="I643" i="49" s="1"/>
  <c r="E643" i="49"/>
  <c r="A643" i="49"/>
  <c r="D643" i="49"/>
  <c r="K644" i="44"/>
  <c r="N644" i="44"/>
  <c r="L644" i="44"/>
  <c r="M644" i="44"/>
  <c r="O644" i="44" l="1"/>
  <c r="Q644" i="44" s="1"/>
  <c r="T644" i="44" s="1"/>
  <c r="I644" i="49" s="1"/>
  <c r="E644" i="49"/>
  <c r="A644" i="49"/>
  <c r="D644" i="49"/>
  <c r="K645" i="44"/>
  <c r="L645" i="44"/>
  <c r="N645" i="44"/>
  <c r="M645" i="44"/>
  <c r="O645" i="44" l="1"/>
  <c r="Q645" i="44" s="1"/>
  <c r="T645" i="44" s="1"/>
  <c r="I645" i="49" s="1"/>
  <c r="E645" i="49"/>
  <c r="A645" i="49"/>
  <c r="D645" i="49"/>
  <c r="K646" i="44"/>
  <c r="M646" i="44"/>
  <c r="L646" i="44"/>
  <c r="N646" i="44"/>
  <c r="O646" i="44" l="1"/>
  <c r="Q646" i="44" s="1"/>
  <c r="T646" i="44" s="1"/>
  <c r="I646" i="49" s="1"/>
  <c r="E646" i="49"/>
  <c r="A646" i="49"/>
  <c r="D646" i="49"/>
  <c r="K647" i="44"/>
  <c r="L647" i="44"/>
  <c r="M647" i="44"/>
  <c r="N647" i="44"/>
  <c r="O647" i="44" l="1"/>
  <c r="Q647" i="44" s="1"/>
  <c r="T647" i="44" s="1"/>
  <c r="I647" i="49" s="1"/>
  <c r="E647" i="49"/>
  <c r="A647" i="49"/>
  <c r="D647" i="49"/>
  <c r="K648" i="44"/>
  <c r="N648" i="44"/>
  <c r="L648" i="44"/>
  <c r="M648" i="44"/>
  <c r="O648" i="44" l="1"/>
  <c r="Q648" i="44" s="1"/>
  <c r="T648" i="44" s="1"/>
  <c r="I648" i="49" s="1"/>
  <c r="E648" i="49"/>
  <c r="A648" i="49"/>
  <c r="D648" i="49"/>
  <c r="K649" i="44"/>
  <c r="N649" i="44"/>
  <c r="L649" i="44"/>
  <c r="M649" i="44"/>
  <c r="O649" i="44" l="1"/>
  <c r="Q649" i="44" s="1"/>
  <c r="T649" i="44" s="1"/>
  <c r="I649" i="49" s="1"/>
  <c r="E649" i="49"/>
  <c r="A649" i="49"/>
  <c r="D649" i="49"/>
  <c r="K650" i="44"/>
  <c r="M650" i="44"/>
  <c r="N650" i="44"/>
  <c r="L650" i="44"/>
  <c r="O650" i="44" l="1"/>
  <c r="Q650" i="44" s="1"/>
  <c r="T650" i="44" s="1"/>
  <c r="I650" i="49" s="1"/>
  <c r="E650" i="49"/>
  <c r="D650" i="49"/>
  <c r="A650" i="49"/>
  <c r="K651" i="44"/>
  <c r="M651" i="44"/>
  <c r="N651" i="44"/>
  <c r="L651" i="44"/>
  <c r="O651" i="44" l="1"/>
  <c r="Q651" i="44" s="1"/>
  <c r="T651" i="44" s="1"/>
  <c r="I651" i="49" s="1"/>
  <c r="E651" i="49"/>
  <c r="D651" i="49"/>
  <c r="A651" i="49"/>
  <c r="K652" i="44"/>
  <c r="L652" i="44"/>
  <c r="M652" i="44"/>
  <c r="N652" i="44"/>
  <c r="O652" i="44" l="1"/>
  <c r="Q652" i="44" s="1"/>
  <c r="T652" i="44" s="1"/>
  <c r="I652" i="49" s="1"/>
  <c r="E652" i="49"/>
  <c r="D652" i="49"/>
  <c r="A652" i="49"/>
  <c r="K653" i="44"/>
  <c r="N653" i="44"/>
  <c r="L653" i="44"/>
  <c r="M653" i="44"/>
  <c r="O653" i="44" l="1"/>
  <c r="Q653" i="44" s="1"/>
  <c r="T653" i="44" s="1"/>
  <c r="I653" i="49" s="1"/>
  <c r="E653" i="49"/>
  <c r="D653" i="49"/>
  <c r="A653" i="49"/>
  <c r="K654" i="44"/>
  <c r="M654" i="44"/>
  <c r="N654" i="44"/>
  <c r="L654" i="44"/>
  <c r="O654" i="44" l="1"/>
  <c r="Q654" i="44" s="1"/>
  <c r="T654" i="44" s="1"/>
  <c r="I654" i="49" s="1"/>
  <c r="E654" i="49"/>
  <c r="D654" i="49"/>
  <c r="A654" i="49"/>
  <c r="K655" i="44"/>
  <c r="L655" i="44"/>
  <c r="N655" i="44"/>
  <c r="M655" i="44"/>
  <c r="O655" i="44" l="1"/>
  <c r="Q655" i="44" s="1"/>
  <c r="T655" i="44" s="1"/>
  <c r="I655" i="49" s="1"/>
  <c r="E655" i="49"/>
  <c r="D655" i="49"/>
  <c r="A655" i="49"/>
  <c r="K656" i="44"/>
  <c r="M656" i="44"/>
  <c r="L656" i="44"/>
  <c r="N656" i="44"/>
  <c r="O656" i="44" l="1"/>
  <c r="Q656" i="44" s="1"/>
  <c r="T656" i="44" s="1"/>
  <c r="I656" i="49" s="1"/>
  <c r="E656" i="49"/>
  <c r="D656" i="49"/>
  <c r="A656" i="49"/>
  <c r="K657" i="44"/>
  <c r="M657" i="44"/>
  <c r="L657" i="44"/>
  <c r="N657" i="44"/>
  <c r="O657" i="44" l="1"/>
  <c r="Q657" i="44" s="1"/>
  <c r="T657" i="44" s="1"/>
  <c r="I657" i="49" s="1"/>
  <c r="E657" i="49"/>
  <c r="D657" i="49"/>
  <c r="A657" i="49"/>
  <c r="K658" i="44"/>
  <c r="L658" i="44"/>
  <c r="M658" i="44"/>
  <c r="N658" i="44"/>
  <c r="O658" i="44" l="1"/>
  <c r="Q658" i="44" s="1"/>
  <c r="T658" i="44" s="1"/>
  <c r="I658" i="49" s="1"/>
  <c r="E658" i="49"/>
  <c r="D658" i="49"/>
  <c r="A658" i="49"/>
  <c r="K659" i="44"/>
  <c r="N659" i="44"/>
  <c r="M659" i="44"/>
  <c r="L659" i="44"/>
  <c r="O659" i="44" l="1"/>
  <c r="Q659" i="44" s="1"/>
  <c r="T659" i="44" s="1"/>
  <c r="I659" i="49" s="1"/>
  <c r="E659" i="49"/>
  <c r="D659" i="49"/>
  <c r="A659" i="49"/>
  <c r="K660" i="44"/>
  <c r="N660" i="44"/>
  <c r="M660" i="44"/>
  <c r="L660" i="44"/>
  <c r="O660" i="44" l="1"/>
  <c r="Q660" i="44" s="1"/>
  <c r="T660" i="44" s="1"/>
  <c r="I660" i="49" s="1"/>
  <c r="E660" i="49"/>
  <c r="D660" i="49"/>
  <c r="A660" i="49"/>
  <c r="K661" i="44"/>
  <c r="N661" i="44"/>
  <c r="L661" i="44"/>
  <c r="M661" i="44"/>
  <c r="O661" i="44" l="1"/>
  <c r="Q661" i="44" s="1"/>
  <c r="T661" i="44" s="1"/>
  <c r="I661" i="49" s="1"/>
  <c r="E661" i="49"/>
  <c r="D661" i="49"/>
  <c r="A661" i="49"/>
  <c r="K662" i="44"/>
  <c r="L662" i="44"/>
  <c r="N662" i="44"/>
  <c r="M662" i="44"/>
  <c r="O662" i="44" l="1"/>
  <c r="Q662" i="44" s="1"/>
  <c r="T662" i="44" s="1"/>
  <c r="I662" i="49" s="1"/>
  <c r="E662" i="49"/>
  <c r="D662" i="49"/>
  <c r="A662" i="49"/>
  <c r="K663" i="44"/>
  <c r="N663" i="44"/>
  <c r="M663" i="44"/>
  <c r="L663" i="44"/>
  <c r="O663" i="44" l="1"/>
  <c r="Q663" i="44" s="1"/>
  <c r="T663" i="44" s="1"/>
  <c r="I663" i="49" s="1"/>
  <c r="E663" i="49"/>
  <c r="D663" i="49"/>
  <c r="A663" i="49"/>
  <c r="K664" i="44"/>
  <c r="M664" i="44"/>
  <c r="L664" i="44"/>
  <c r="N664" i="44"/>
  <c r="O664" i="44" l="1"/>
  <c r="Q664" i="44" s="1"/>
  <c r="T664" i="44" s="1"/>
  <c r="I664" i="49" s="1"/>
  <c r="E664" i="49"/>
  <c r="D664" i="49"/>
  <c r="A664" i="49"/>
  <c r="K665" i="44"/>
  <c r="N665" i="44"/>
  <c r="M665" i="44"/>
  <c r="L665" i="44"/>
  <c r="O665" i="44" l="1"/>
  <c r="Q665" i="44" s="1"/>
  <c r="T665" i="44" s="1"/>
  <c r="I665" i="49" s="1"/>
  <c r="E665" i="49"/>
  <c r="D665" i="49"/>
  <c r="A665" i="49"/>
  <c r="K666" i="44"/>
  <c r="N666" i="44"/>
  <c r="L666" i="44"/>
  <c r="M666" i="44"/>
  <c r="O666" i="44" l="1"/>
  <c r="Q666" i="44" s="1"/>
  <c r="T666" i="44" s="1"/>
  <c r="I666" i="49" s="1"/>
  <c r="E666" i="49"/>
  <c r="D666" i="49"/>
  <c r="A666" i="49"/>
  <c r="K667" i="44"/>
  <c r="M667" i="44"/>
  <c r="L667" i="44"/>
  <c r="N667" i="44"/>
  <c r="O667" i="44" l="1"/>
  <c r="Q667" i="44" s="1"/>
  <c r="T667" i="44" s="1"/>
  <c r="I667" i="49" s="1"/>
  <c r="E667" i="49"/>
  <c r="D667" i="49"/>
  <c r="A667" i="49"/>
  <c r="K668" i="44"/>
  <c r="L668" i="44"/>
  <c r="M668" i="44"/>
  <c r="N668" i="44"/>
  <c r="O668" i="44" l="1"/>
  <c r="Q668" i="44" s="1"/>
  <c r="T668" i="44" s="1"/>
  <c r="I668" i="49" s="1"/>
  <c r="E668" i="49"/>
  <c r="D668" i="49"/>
  <c r="A668" i="49"/>
  <c r="K669" i="44"/>
  <c r="N669" i="44"/>
  <c r="L669" i="44"/>
  <c r="M669" i="44"/>
  <c r="O669" i="44" l="1"/>
  <c r="Q669" i="44" s="1"/>
  <c r="T669" i="44" s="1"/>
  <c r="I669" i="49" s="1"/>
  <c r="E669" i="49"/>
  <c r="D669" i="49"/>
  <c r="A669" i="49"/>
  <c r="K670" i="44"/>
  <c r="L670" i="44"/>
  <c r="M670" i="44"/>
  <c r="N670" i="44"/>
  <c r="O670" i="44" l="1"/>
  <c r="Q670" i="44" s="1"/>
  <c r="T670" i="44" s="1"/>
  <c r="I670" i="49" s="1"/>
  <c r="E670" i="49"/>
  <c r="D670" i="49"/>
  <c r="A670" i="49"/>
  <c r="K671" i="44"/>
  <c r="L671" i="44"/>
  <c r="N671" i="44"/>
  <c r="M671" i="44"/>
  <c r="O671" i="44" l="1"/>
  <c r="Q671" i="44" s="1"/>
  <c r="T671" i="44" s="1"/>
  <c r="I671" i="49" s="1"/>
  <c r="E671" i="49"/>
  <c r="D671" i="49"/>
  <c r="A671" i="49"/>
  <c r="K672" i="44"/>
  <c r="N672" i="44"/>
  <c r="L672" i="44"/>
  <c r="M672" i="44"/>
  <c r="O672" i="44" l="1"/>
  <c r="Q672" i="44" s="1"/>
  <c r="T672" i="44" s="1"/>
  <c r="I672" i="49" s="1"/>
  <c r="E672" i="49"/>
  <c r="D672" i="49"/>
  <c r="A672" i="49"/>
  <c r="K673" i="44"/>
  <c r="M673" i="44"/>
  <c r="N673" i="44"/>
  <c r="L673" i="44"/>
  <c r="O673" i="44" l="1"/>
  <c r="Q673" i="44" s="1"/>
  <c r="T673" i="44" s="1"/>
  <c r="I673" i="49" s="1"/>
  <c r="E673" i="49"/>
  <c r="D673" i="49"/>
  <c r="A673" i="49"/>
  <c r="K674" i="44"/>
  <c r="N674" i="44"/>
  <c r="M674" i="44"/>
  <c r="L674" i="44"/>
  <c r="O674" i="44" l="1"/>
  <c r="Q674" i="44" s="1"/>
  <c r="T674" i="44" s="1"/>
  <c r="I674" i="49" s="1"/>
  <c r="E674" i="49"/>
  <c r="A674" i="49"/>
  <c r="D674" i="49"/>
  <c r="K675" i="44"/>
  <c r="L675" i="44"/>
  <c r="M675" i="44"/>
  <c r="N675" i="44"/>
  <c r="O675" i="44" l="1"/>
  <c r="Q675" i="44" s="1"/>
  <c r="T675" i="44" s="1"/>
  <c r="I675" i="49" s="1"/>
  <c r="E675" i="49"/>
  <c r="A675" i="49"/>
  <c r="D675" i="49"/>
  <c r="K676" i="44"/>
  <c r="N676" i="44"/>
  <c r="L676" i="44"/>
  <c r="M676" i="44"/>
  <c r="O676" i="44" l="1"/>
  <c r="Q676" i="44" s="1"/>
  <c r="T676" i="44" s="1"/>
  <c r="I676" i="49" s="1"/>
  <c r="E676" i="49"/>
  <c r="A676" i="49"/>
  <c r="D676" i="49"/>
  <c r="K677" i="44"/>
  <c r="M677" i="44"/>
  <c r="N677" i="44"/>
  <c r="L677" i="44"/>
  <c r="O677" i="44" l="1"/>
  <c r="Q677" i="44" s="1"/>
  <c r="T677" i="44" s="1"/>
  <c r="I677" i="49" s="1"/>
  <c r="E677" i="49"/>
  <c r="A677" i="49"/>
  <c r="D677" i="49"/>
  <c r="K678" i="44"/>
  <c r="N678" i="44"/>
  <c r="L678" i="44"/>
  <c r="M678" i="44"/>
  <c r="O678" i="44" l="1"/>
  <c r="Q678" i="44" s="1"/>
  <c r="T678" i="44" s="1"/>
  <c r="I678" i="49" s="1"/>
  <c r="E678" i="49"/>
  <c r="A678" i="49"/>
  <c r="D678" i="49"/>
  <c r="K679" i="44"/>
  <c r="L679" i="44"/>
  <c r="M679" i="44"/>
  <c r="N679" i="44"/>
  <c r="O679" i="44" l="1"/>
  <c r="Q679" i="44" s="1"/>
  <c r="T679" i="44" s="1"/>
  <c r="I679" i="49" s="1"/>
  <c r="E679" i="49"/>
  <c r="A679" i="49"/>
  <c r="D679" i="49"/>
  <c r="K680" i="44"/>
  <c r="N680" i="44"/>
  <c r="L680" i="44"/>
  <c r="M680" i="44"/>
  <c r="O680" i="44" l="1"/>
  <c r="Q680" i="44" s="1"/>
  <c r="T680" i="44" s="1"/>
  <c r="I680" i="49" s="1"/>
  <c r="E680" i="49"/>
  <c r="A680" i="49"/>
  <c r="D680" i="49"/>
  <c r="K681" i="44"/>
  <c r="M681" i="44"/>
  <c r="N681" i="44"/>
  <c r="L681" i="44"/>
  <c r="O681" i="44" l="1"/>
  <c r="Q681" i="44" s="1"/>
  <c r="T681" i="44" s="1"/>
  <c r="I681" i="49" s="1"/>
  <c r="E681" i="49"/>
  <c r="A681" i="49"/>
  <c r="D681" i="49"/>
  <c r="K682" i="44"/>
  <c r="M682" i="44"/>
  <c r="N682" i="44"/>
  <c r="L682" i="44"/>
  <c r="O682" i="44" l="1"/>
  <c r="Q682" i="44" s="1"/>
  <c r="T682" i="44" s="1"/>
  <c r="I682" i="49" s="1"/>
  <c r="E682" i="49"/>
  <c r="A682" i="49"/>
  <c r="D682" i="49"/>
  <c r="K683" i="44"/>
  <c r="N683" i="44"/>
  <c r="M683" i="44"/>
  <c r="L683" i="44"/>
  <c r="O683" i="44" l="1"/>
  <c r="Q683" i="44" s="1"/>
  <c r="T683" i="44" s="1"/>
  <c r="I683" i="49" s="1"/>
  <c r="E683" i="49"/>
  <c r="A683" i="49"/>
  <c r="D683" i="49"/>
  <c r="K684" i="44"/>
  <c r="L684" i="44"/>
  <c r="N684" i="44"/>
  <c r="M684" i="44"/>
  <c r="O684" i="44" l="1"/>
  <c r="Q684" i="44" s="1"/>
  <c r="T684" i="44" s="1"/>
  <c r="I684" i="49" s="1"/>
  <c r="E684" i="49"/>
  <c r="A684" i="49"/>
  <c r="D684" i="49"/>
  <c r="K685" i="44"/>
  <c r="N685" i="44"/>
  <c r="L685" i="44"/>
  <c r="M685" i="44"/>
  <c r="O685" i="44" l="1"/>
  <c r="Q685" i="44" s="1"/>
  <c r="T685" i="44" s="1"/>
  <c r="I685" i="49" s="1"/>
  <c r="E685" i="49"/>
  <c r="A685" i="49"/>
  <c r="D685" i="49"/>
  <c r="K686" i="44"/>
  <c r="N686" i="44"/>
  <c r="M686" i="44"/>
  <c r="L686" i="44"/>
  <c r="O686" i="44" l="1"/>
  <c r="Q686" i="44" s="1"/>
  <c r="T686" i="44" s="1"/>
  <c r="I686" i="49" s="1"/>
  <c r="E686" i="49"/>
  <c r="A686" i="49"/>
  <c r="D686" i="49"/>
  <c r="K687" i="44"/>
  <c r="L687" i="44"/>
  <c r="N687" i="44"/>
  <c r="M687" i="44"/>
  <c r="O687" i="44" l="1"/>
  <c r="Q687" i="44" s="1"/>
  <c r="T687" i="44" s="1"/>
  <c r="I687" i="49" s="1"/>
  <c r="E687" i="49"/>
  <c r="A687" i="49"/>
  <c r="D687" i="49"/>
  <c r="K688" i="44"/>
  <c r="M688" i="44"/>
  <c r="L688" i="44"/>
  <c r="N688" i="44"/>
  <c r="O688" i="44" l="1"/>
  <c r="Q688" i="44" s="1"/>
  <c r="T688" i="44" s="1"/>
  <c r="I688" i="49" s="1"/>
  <c r="E688" i="49"/>
  <c r="A688" i="49"/>
  <c r="D688" i="49"/>
  <c r="K689" i="44"/>
  <c r="M689" i="44"/>
  <c r="L689" i="44"/>
  <c r="N689" i="44"/>
  <c r="O689" i="44" l="1"/>
  <c r="Q689" i="44" s="1"/>
  <c r="T689" i="44" s="1"/>
  <c r="I689" i="49" s="1"/>
  <c r="E689" i="49"/>
  <c r="A689" i="49"/>
  <c r="D689" i="49"/>
  <c r="K690" i="44"/>
  <c r="N690" i="44"/>
  <c r="L690" i="44"/>
  <c r="M690" i="44"/>
  <c r="O690" i="44" l="1"/>
  <c r="Q690" i="44" s="1"/>
  <c r="T690" i="44" s="1"/>
  <c r="I690" i="49" s="1"/>
  <c r="E690" i="49"/>
  <c r="A690" i="49"/>
  <c r="D690" i="49"/>
  <c r="K691" i="44"/>
  <c r="N691" i="44"/>
  <c r="M691" i="44"/>
  <c r="L691" i="44"/>
  <c r="O691" i="44" l="1"/>
  <c r="Q691" i="44" s="1"/>
  <c r="T691" i="44" s="1"/>
  <c r="I691" i="49" s="1"/>
  <c r="E691" i="49"/>
  <c r="A691" i="49"/>
  <c r="D691" i="49"/>
  <c r="K692" i="44"/>
  <c r="M692" i="44"/>
  <c r="N692" i="44"/>
  <c r="L692" i="44"/>
  <c r="O692" i="44" l="1"/>
  <c r="Q692" i="44" s="1"/>
  <c r="T692" i="44" s="1"/>
  <c r="I692" i="49" s="1"/>
  <c r="E692" i="49"/>
  <c r="A692" i="49"/>
  <c r="D692" i="49"/>
  <c r="K693" i="44"/>
  <c r="M693" i="44"/>
  <c r="N693" i="44"/>
  <c r="L693" i="44"/>
  <c r="O693" i="44" l="1"/>
  <c r="Q693" i="44" s="1"/>
  <c r="T693" i="44" s="1"/>
  <c r="I693" i="49" s="1"/>
  <c r="E693" i="49"/>
  <c r="A693" i="49"/>
  <c r="D693" i="49"/>
  <c r="K694" i="44"/>
  <c r="L694" i="44"/>
  <c r="M694" i="44"/>
  <c r="N694" i="44"/>
  <c r="O694" i="44" l="1"/>
  <c r="Q694" i="44" s="1"/>
  <c r="T694" i="44" s="1"/>
  <c r="I694" i="49" s="1"/>
  <c r="E694" i="49"/>
  <c r="A694" i="49"/>
  <c r="D694" i="49"/>
  <c r="K695" i="44"/>
  <c r="L695" i="44"/>
  <c r="N695" i="44"/>
  <c r="M695" i="44"/>
  <c r="O695" i="44" l="1"/>
  <c r="Q695" i="44" s="1"/>
  <c r="T695" i="44" s="1"/>
  <c r="I695" i="49" s="1"/>
  <c r="E695" i="49"/>
  <c r="A695" i="49"/>
  <c r="D695" i="49"/>
  <c r="K696" i="44"/>
  <c r="N696" i="44"/>
  <c r="M696" i="44"/>
  <c r="L696" i="44"/>
  <c r="O696" i="44" l="1"/>
  <c r="Q696" i="44" s="1"/>
  <c r="T696" i="44" s="1"/>
  <c r="I696" i="49" s="1"/>
  <c r="E696" i="49"/>
  <c r="A696" i="49"/>
  <c r="D696" i="49"/>
  <c r="K697" i="44"/>
  <c r="L697" i="44"/>
  <c r="N697" i="44"/>
  <c r="M697" i="44"/>
  <c r="O697" i="44" l="1"/>
  <c r="Q697" i="44" s="1"/>
  <c r="T697" i="44" s="1"/>
  <c r="I697" i="49" s="1"/>
  <c r="E697" i="49"/>
  <c r="A697" i="49"/>
  <c r="D697" i="49"/>
  <c r="K698" i="44"/>
  <c r="L698" i="44"/>
  <c r="M698" i="44"/>
  <c r="N698" i="44"/>
  <c r="O698" i="44" l="1"/>
  <c r="Q698" i="44" s="1"/>
  <c r="T698" i="44" s="1"/>
  <c r="I698" i="49" s="1"/>
  <c r="E698" i="49"/>
  <c r="A698" i="49"/>
  <c r="D698" i="49"/>
  <c r="K699" i="44"/>
  <c r="L699" i="44"/>
  <c r="N699" i="44"/>
  <c r="M699" i="44"/>
  <c r="O699" i="44" l="1"/>
  <c r="Q699" i="44" s="1"/>
  <c r="T699" i="44" s="1"/>
  <c r="I699" i="49" s="1"/>
  <c r="E699" i="49"/>
  <c r="A699" i="49"/>
  <c r="D699" i="49"/>
  <c r="K700" i="44"/>
  <c r="N700" i="44"/>
  <c r="M700" i="44"/>
  <c r="L700" i="44"/>
  <c r="O700" i="44" l="1"/>
  <c r="Q700" i="44" s="1"/>
  <c r="T700" i="44" s="1"/>
  <c r="I700" i="49" s="1"/>
  <c r="E700" i="49"/>
  <c r="A700" i="49"/>
  <c r="D700" i="49"/>
  <c r="K701" i="44"/>
  <c r="N701" i="44"/>
  <c r="L701" i="44"/>
  <c r="M701" i="44"/>
  <c r="O701" i="44" l="1"/>
  <c r="Q701" i="44" s="1"/>
  <c r="T701" i="44" s="1"/>
  <c r="I701" i="49" s="1"/>
  <c r="E701" i="49"/>
  <c r="A701" i="49"/>
  <c r="D701" i="49"/>
  <c r="K702" i="44"/>
  <c r="L702" i="44"/>
  <c r="M702" i="44"/>
  <c r="N702" i="44"/>
  <c r="O702" i="44" l="1"/>
  <c r="Q702" i="44" s="1"/>
  <c r="T702" i="44" s="1"/>
  <c r="I702" i="49" s="1"/>
  <c r="E702" i="49"/>
  <c r="A702" i="49"/>
  <c r="D702" i="49"/>
  <c r="K703" i="44"/>
  <c r="M703" i="44"/>
  <c r="N703" i="44"/>
  <c r="L703" i="44"/>
  <c r="O703" i="44" l="1"/>
  <c r="Q703" i="44" s="1"/>
  <c r="T703" i="44" s="1"/>
  <c r="I703" i="49" s="1"/>
  <c r="E703" i="49"/>
  <c r="A703" i="49"/>
  <c r="D703" i="49"/>
  <c r="K704" i="44"/>
  <c r="L704" i="44"/>
  <c r="M704" i="44"/>
  <c r="N704" i="44"/>
  <c r="O704" i="44" l="1"/>
  <c r="Q704" i="44" s="1"/>
  <c r="T704" i="44" s="1"/>
  <c r="I704" i="49" s="1"/>
  <c r="E704" i="49"/>
  <c r="A704" i="49"/>
  <c r="D704" i="49"/>
  <c r="K705" i="44"/>
  <c r="L705" i="44"/>
  <c r="M705" i="44"/>
  <c r="N705" i="44"/>
  <c r="O705" i="44" l="1"/>
  <c r="Q705" i="44" s="1"/>
  <c r="T705" i="44" s="1"/>
  <c r="I705" i="49" s="1"/>
  <c r="E705" i="49"/>
  <c r="A705" i="49"/>
  <c r="D705" i="49"/>
  <c r="K706" i="44"/>
  <c r="M706" i="44"/>
  <c r="L706" i="44"/>
  <c r="N706" i="44"/>
  <c r="O706" i="44" l="1"/>
  <c r="Q706" i="44" s="1"/>
  <c r="T706" i="44" s="1"/>
  <c r="I706" i="49" s="1"/>
  <c r="E706" i="49"/>
  <c r="A706" i="49"/>
  <c r="D706" i="49"/>
  <c r="K707" i="44"/>
  <c r="N707" i="44"/>
  <c r="M707" i="44"/>
  <c r="L707" i="44"/>
  <c r="O707" i="44" l="1"/>
  <c r="Q707" i="44" s="1"/>
  <c r="T707" i="44" s="1"/>
  <c r="I707" i="49" s="1"/>
  <c r="E707" i="49"/>
  <c r="A707" i="49"/>
  <c r="D707" i="49"/>
  <c r="K708" i="44"/>
  <c r="L708" i="44"/>
  <c r="N708" i="44"/>
  <c r="M708" i="44"/>
  <c r="O708" i="44" l="1"/>
  <c r="Q708" i="44" s="1"/>
  <c r="T708" i="44" s="1"/>
  <c r="I708" i="49" s="1"/>
  <c r="E708" i="49"/>
  <c r="A708" i="49"/>
  <c r="D708" i="49"/>
  <c r="K709" i="44"/>
  <c r="M709" i="44"/>
  <c r="N709" i="44"/>
  <c r="L709" i="44"/>
  <c r="O709" i="44" l="1"/>
  <c r="Q709" i="44" s="1"/>
  <c r="T709" i="44" s="1"/>
  <c r="I709" i="49" s="1"/>
  <c r="E709" i="49"/>
  <c r="A709" i="49"/>
  <c r="D709" i="49"/>
  <c r="K710" i="44"/>
  <c r="N710" i="44"/>
  <c r="M710" i="44"/>
  <c r="L710" i="44"/>
  <c r="O710" i="44" l="1"/>
  <c r="Q710" i="44" s="1"/>
  <c r="T710" i="44" s="1"/>
  <c r="I710" i="49" s="1"/>
  <c r="E710" i="49"/>
  <c r="A710" i="49"/>
  <c r="D710" i="49"/>
  <c r="K711" i="44"/>
  <c r="L711" i="44"/>
  <c r="M711" i="44"/>
  <c r="N711" i="44"/>
  <c r="O711" i="44" l="1"/>
  <c r="Q711" i="44" s="1"/>
  <c r="T711" i="44" s="1"/>
  <c r="I711" i="49" s="1"/>
  <c r="E711" i="49"/>
  <c r="A711" i="49"/>
  <c r="D711" i="49"/>
  <c r="K712" i="44"/>
  <c r="N712" i="44"/>
  <c r="L712" i="44"/>
  <c r="M712" i="44"/>
  <c r="O712" i="44" l="1"/>
  <c r="Q712" i="44" s="1"/>
  <c r="T712" i="44" s="1"/>
  <c r="I712" i="49" s="1"/>
  <c r="E712" i="49"/>
  <c r="A712" i="49"/>
  <c r="D712" i="49"/>
  <c r="K713" i="44"/>
  <c r="M713" i="44"/>
  <c r="N713" i="44"/>
  <c r="L713" i="44"/>
  <c r="O713" i="44" l="1"/>
  <c r="Q713" i="44" s="1"/>
  <c r="T713" i="44" s="1"/>
  <c r="I713" i="49" s="1"/>
  <c r="E713" i="49"/>
  <c r="A713" i="49"/>
  <c r="D713" i="49"/>
  <c r="K714" i="44"/>
  <c r="M714" i="44"/>
  <c r="L714" i="44"/>
  <c r="N714" i="44"/>
  <c r="O714" i="44" l="1"/>
  <c r="Q714" i="44" s="1"/>
  <c r="T714" i="44" s="1"/>
  <c r="I714" i="49" s="1"/>
  <c r="E714" i="49"/>
  <c r="A714" i="49"/>
  <c r="D714" i="49"/>
  <c r="K715" i="44"/>
  <c r="N715" i="44"/>
  <c r="M715" i="44"/>
  <c r="L715" i="44"/>
  <c r="O715" i="44" l="1"/>
  <c r="Q715" i="44" s="1"/>
  <c r="T715" i="44" s="1"/>
  <c r="I715" i="49" s="1"/>
  <c r="E715" i="49"/>
  <c r="A715" i="49"/>
  <c r="D715" i="49"/>
  <c r="K716" i="44"/>
  <c r="N716" i="44"/>
  <c r="M716" i="44"/>
  <c r="L716" i="44"/>
  <c r="O716" i="44" l="1"/>
  <c r="Q716" i="44" s="1"/>
  <c r="T716" i="44" s="1"/>
  <c r="I716" i="49" s="1"/>
  <c r="E716" i="49"/>
  <c r="A716" i="49"/>
  <c r="D716" i="49"/>
  <c r="K717" i="44"/>
  <c r="M717" i="44"/>
  <c r="L717" i="44"/>
  <c r="N717" i="44"/>
  <c r="O717" i="44" l="1"/>
  <c r="Q717" i="44" s="1"/>
  <c r="T717" i="44" s="1"/>
  <c r="I717" i="49" s="1"/>
  <c r="E717" i="49"/>
  <c r="A717" i="49"/>
  <c r="D717" i="49"/>
  <c r="K718" i="44"/>
  <c r="M718" i="44"/>
  <c r="N718" i="44"/>
  <c r="L718" i="44"/>
  <c r="O718" i="44" l="1"/>
  <c r="Q718" i="44" s="1"/>
  <c r="T718" i="44" s="1"/>
  <c r="I718" i="49" s="1"/>
  <c r="E718" i="49"/>
  <c r="A718" i="49"/>
  <c r="D718" i="49"/>
  <c r="K719" i="44"/>
  <c r="L719" i="44"/>
  <c r="N719" i="44"/>
  <c r="M719" i="44"/>
  <c r="O719" i="44" l="1"/>
  <c r="Q719" i="44" s="1"/>
  <c r="T719" i="44" s="1"/>
  <c r="I719" i="49" s="1"/>
  <c r="E719" i="49"/>
  <c r="A719" i="49"/>
  <c r="D719" i="49"/>
  <c r="K720" i="44"/>
  <c r="N720" i="44"/>
  <c r="M720" i="44"/>
  <c r="L720" i="44"/>
  <c r="O720" i="44" l="1"/>
  <c r="Q720" i="44" s="1"/>
  <c r="T720" i="44" s="1"/>
  <c r="I720" i="49" s="1"/>
  <c r="E720" i="49"/>
  <c r="A720" i="49"/>
  <c r="D720" i="49"/>
  <c r="K721" i="44"/>
  <c r="L721" i="44"/>
  <c r="M721" i="44"/>
  <c r="N721" i="44"/>
  <c r="O721" i="44" l="1"/>
  <c r="Q721" i="44" s="1"/>
  <c r="T721" i="44" s="1"/>
  <c r="I721" i="49" s="1"/>
  <c r="E721" i="49"/>
  <c r="A721" i="49"/>
  <c r="D721" i="49"/>
  <c r="K722" i="44"/>
  <c r="N722" i="44"/>
  <c r="L722" i="44"/>
  <c r="M722" i="44"/>
  <c r="O722" i="44" l="1"/>
  <c r="Q722" i="44" s="1"/>
  <c r="T722" i="44" s="1"/>
  <c r="I722" i="49" s="1"/>
  <c r="E722" i="49"/>
  <c r="A722" i="49"/>
  <c r="D722" i="49"/>
  <c r="K723" i="44"/>
  <c r="N723" i="44"/>
  <c r="L723" i="44"/>
  <c r="M723" i="44"/>
  <c r="O723" i="44" l="1"/>
  <c r="Q723" i="44" s="1"/>
  <c r="T723" i="44" s="1"/>
  <c r="I723" i="49" s="1"/>
  <c r="E723" i="49"/>
  <c r="A723" i="49"/>
  <c r="D723" i="49"/>
  <c r="K724" i="44"/>
  <c r="N724" i="44"/>
  <c r="L724" i="44"/>
  <c r="M724" i="44"/>
  <c r="O724" i="44" l="1"/>
  <c r="Q724" i="44" s="1"/>
  <c r="T724" i="44" s="1"/>
  <c r="I724" i="49" s="1"/>
  <c r="E724" i="49"/>
  <c r="A724" i="49"/>
  <c r="D724" i="49"/>
  <c r="K725" i="44"/>
  <c r="N725" i="44"/>
  <c r="M725" i="44"/>
  <c r="L725" i="44"/>
  <c r="O725" i="44" l="1"/>
  <c r="Q725" i="44" s="1"/>
  <c r="T725" i="44" s="1"/>
  <c r="I725" i="49" s="1"/>
  <c r="E725" i="49"/>
  <c r="A725" i="49"/>
  <c r="D725" i="49"/>
  <c r="K726" i="44"/>
  <c r="L726" i="44"/>
  <c r="M726" i="44"/>
  <c r="N726" i="44"/>
  <c r="O726" i="44" l="1"/>
  <c r="Q726" i="44" s="1"/>
  <c r="T726" i="44" s="1"/>
  <c r="I726" i="49" s="1"/>
  <c r="E726" i="49"/>
  <c r="A726" i="49"/>
  <c r="D726" i="49"/>
  <c r="K727" i="44"/>
  <c r="L727" i="44"/>
  <c r="N727" i="44"/>
  <c r="M727" i="44"/>
  <c r="O727" i="44" l="1"/>
  <c r="Q727" i="44" s="1"/>
  <c r="T727" i="44" s="1"/>
  <c r="I727" i="49" s="1"/>
  <c r="E727" i="49"/>
  <c r="A727" i="49"/>
  <c r="D727" i="49"/>
  <c r="K728" i="44"/>
  <c r="M728" i="44"/>
  <c r="N728" i="44"/>
  <c r="L728" i="44"/>
  <c r="O728" i="44" l="1"/>
  <c r="Q728" i="44" s="1"/>
  <c r="T728" i="44" s="1"/>
  <c r="I728" i="49" s="1"/>
  <c r="E728" i="49"/>
  <c r="A728" i="49"/>
  <c r="D728" i="49"/>
  <c r="K729" i="44"/>
  <c r="N729" i="44"/>
  <c r="L729" i="44"/>
  <c r="M729" i="44"/>
  <c r="O729" i="44" l="1"/>
  <c r="Q729" i="44" s="1"/>
  <c r="T729" i="44" s="1"/>
  <c r="I729" i="49" s="1"/>
  <c r="E729" i="49"/>
  <c r="A729" i="49"/>
  <c r="D729" i="49"/>
  <c r="K730" i="44"/>
  <c r="L730" i="44"/>
  <c r="M730" i="44"/>
  <c r="N730" i="44"/>
  <c r="O730" i="44" l="1"/>
  <c r="Q730" i="44" s="1"/>
  <c r="T730" i="44" s="1"/>
  <c r="I730" i="49" s="1"/>
  <c r="E730" i="49"/>
  <c r="A730" i="49"/>
  <c r="D730" i="49"/>
  <c r="K731" i="44"/>
  <c r="L731" i="44"/>
  <c r="M731" i="44"/>
  <c r="N731" i="44"/>
  <c r="O731" i="44" l="1"/>
  <c r="Q731" i="44" s="1"/>
  <c r="T731" i="44" s="1"/>
  <c r="I731" i="49" s="1"/>
  <c r="E731" i="49"/>
  <c r="A731" i="49"/>
  <c r="D731" i="49"/>
  <c r="K732" i="44"/>
  <c r="L732" i="44"/>
  <c r="N732" i="44"/>
  <c r="M732" i="44"/>
  <c r="O732" i="44" l="1"/>
  <c r="Q732" i="44" s="1"/>
  <c r="T732" i="44" s="1"/>
  <c r="I732" i="49" s="1"/>
  <c r="E732" i="49"/>
  <c r="A732" i="49"/>
  <c r="D732" i="49"/>
  <c r="K733" i="44"/>
  <c r="M733" i="44"/>
  <c r="N733" i="44"/>
  <c r="L733" i="44"/>
  <c r="O733" i="44" l="1"/>
  <c r="Q733" i="44" s="1"/>
  <c r="T733" i="44" s="1"/>
  <c r="I733" i="49" s="1"/>
  <c r="E733" i="49"/>
  <c r="A733" i="49"/>
  <c r="D733" i="49"/>
  <c r="K734" i="44"/>
  <c r="M734" i="44"/>
  <c r="L734" i="44"/>
  <c r="N734" i="44"/>
  <c r="O734" i="44" l="1"/>
  <c r="Q734" i="44" s="1"/>
  <c r="T734" i="44" s="1"/>
  <c r="I734" i="49" s="1"/>
  <c r="E734" i="49"/>
  <c r="A734" i="49"/>
  <c r="D734" i="49"/>
  <c r="K735" i="44"/>
  <c r="L735" i="44"/>
  <c r="N735" i="44"/>
  <c r="M735" i="44"/>
  <c r="O735" i="44" l="1"/>
  <c r="Q735" i="44" s="1"/>
  <c r="T735" i="44" s="1"/>
  <c r="I735" i="49" s="1"/>
  <c r="E735" i="49"/>
  <c r="A735" i="49"/>
  <c r="D735" i="49"/>
  <c r="K736" i="44"/>
  <c r="M736" i="44"/>
  <c r="L736" i="44"/>
  <c r="N736" i="44"/>
  <c r="O736" i="44" l="1"/>
  <c r="Q736" i="44" s="1"/>
  <c r="T736" i="44" s="1"/>
  <c r="I736" i="49" s="1"/>
  <c r="E736" i="49"/>
  <c r="A736" i="49"/>
  <c r="D736" i="49"/>
  <c r="K737" i="44"/>
  <c r="M737" i="44"/>
  <c r="L737" i="44"/>
  <c r="N737" i="44"/>
  <c r="O737" i="44" l="1"/>
  <c r="Q737" i="44" s="1"/>
  <c r="T737" i="44" s="1"/>
  <c r="I737" i="49" s="1"/>
  <c r="E737" i="49"/>
  <c r="A737" i="49"/>
  <c r="D737" i="49"/>
  <c r="K738" i="44"/>
  <c r="M738" i="44"/>
  <c r="N738" i="44"/>
  <c r="L738" i="44"/>
  <c r="O738" i="44" l="1"/>
  <c r="Q738" i="44" s="1"/>
  <c r="T738" i="44" s="1"/>
  <c r="I738" i="49" s="1"/>
  <c r="E738" i="49"/>
  <c r="A738" i="49"/>
  <c r="D738" i="49"/>
  <c r="K739" i="44"/>
  <c r="L739" i="44"/>
  <c r="N739" i="44"/>
  <c r="M739" i="44"/>
  <c r="O739" i="44" l="1"/>
  <c r="Q739" i="44" s="1"/>
  <c r="T739" i="44" s="1"/>
  <c r="I739" i="49" s="1"/>
  <c r="E739" i="49"/>
  <c r="A739" i="49"/>
  <c r="D739" i="49"/>
  <c r="K740" i="44"/>
  <c r="M740" i="44"/>
  <c r="L740" i="44"/>
  <c r="N740" i="44"/>
  <c r="O740" i="44" l="1"/>
  <c r="Q740" i="44" s="1"/>
  <c r="T740" i="44" s="1"/>
  <c r="I740" i="49" s="1"/>
  <c r="E740" i="49"/>
  <c r="A740" i="49"/>
  <c r="D740" i="49"/>
  <c r="K741" i="44"/>
  <c r="L741" i="44"/>
  <c r="N741" i="44"/>
  <c r="M741" i="44"/>
  <c r="O741" i="44" l="1"/>
  <c r="Q741" i="44" s="1"/>
  <c r="T741" i="44" s="1"/>
  <c r="I741" i="49" s="1"/>
  <c r="E741" i="49"/>
  <c r="A741" i="49"/>
  <c r="D741" i="49"/>
  <c r="K742" i="44"/>
  <c r="L742" i="44"/>
  <c r="N742" i="44"/>
  <c r="M742" i="44"/>
  <c r="O742" i="44" l="1"/>
  <c r="Q742" i="44" s="1"/>
  <c r="T742" i="44" s="1"/>
  <c r="I742" i="49" s="1"/>
  <c r="E742" i="49"/>
  <c r="A742" i="49"/>
  <c r="D742" i="49"/>
  <c r="K743" i="44"/>
  <c r="L743" i="44"/>
  <c r="M743" i="44"/>
  <c r="N743" i="44"/>
  <c r="O743" i="44" l="1"/>
  <c r="Q743" i="44" s="1"/>
  <c r="T743" i="44" s="1"/>
  <c r="I743" i="49" s="1"/>
  <c r="E743" i="49"/>
  <c r="A743" i="49"/>
  <c r="D743" i="49"/>
  <c r="K744" i="44"/>
  <c r="N744" i="44"/>
  <c r="M744" i="44"/>
  <c r="L744" i="44"/>
  <c r="O744" i="44" l="1"/>
  <c r="Q744" i="44" s="1"/>
  <c r="T744" i="44" s="1"/>
  <c r="I744" i="49" s="1"/>
  <c r="E744" i="49"/>
  <c r="A744" i="49"/>
  <c r="D744" i="49"/>
  <c r="K745" i="44"/>
  <c r="M745" i="44"/>
  <c r="L745" i="44"/>
  <c r="N745" i="44"/>
  <c r="O745" i="44" l="1"/>
  <c r="Q745" i="44" s="1"/>
  <c r="T745" i="44" s="1"/>
  <c r="I745" i="49" s="1"/>
  <c r="E745" i="49"/>
  <c r="A745" i="49"/>
  <c r="D745" i="49"/>
  <c r="K746" i="44"/>
  <c r="M746" i="44"/>
  <c r="N746" i="44"/>
  <c r="L746" i="44"/>
  <c r="O746" i="44" l="1"/>
  <c r="Q746" i="44" s="1"/>
  <c r="T746" i="44" s="1"/>
  <c r="I746" i="49" s="1"/>
  <c r="E746" i="49"/>
  <c r="A746" i="49"/>
  <c r="D746" i="49"/>
  <c r="K747" i="44"/>
  <c r="L747" i="44"/>
  <c r="M747" i="44"/>
  <c r="N747" i="44"/>
  <c r="O747" i="44" l="1"/>
  <c r="Q747" i="44" s="1"/>
  <c r="T747" i="44" s="1"/>
  <c r="I747" i="49" s="1"/>
  <c r="E747" i="49"/>
  <c r="A747" i="49"/>
  <c r="D747" i="49"/>
  <c r="K748" i="44"/>
  <c r="M748" i="44"/>
  <c r="L748" i="44"/>
  <c r="N748" i="44"/>
  <c r="O748" i="44" l="1"/>
  <c r="Q748" i="44" s="1"/>
  <c r="T748" i="44" s="1"/>
  <c r="I748" i="49" s="1"/>
  <c r="E748" i="49"/>
  <c r="A748" i="49"/>
  <c r="D748" i="49"/>
  <c r="K749" i="44"/>
  <c r="N749" i="44"/>
  <c r="L749" i="44"/>
  <c r="M749" i="44"/>
  <c r="O749" i="44" l="1"/>
  <c r="Q749" i="44" s="1"/>
  <c r="T749" i="44" s="1"/>
  <c r="I749" i="49" s="1"/>
  <c r="E749" i="49"/>
  <c r="A749" i="49"/>
  <c r="D749" i="49"/>
  <c r="K750" i="44"/>
  <c r="L750" i="44"/>
  <c r="M750" i="44"/>
  <c r="N750" i="44"/>
  <c r="O750" i="44" l="1"/>
  <c r="Q750" i="44" s="1"/>
  <c r="T750" i="44" s="1"/>
  <c r="I750" i="49" s="1"/>
  <c r="E750" i="49"/>
  <c r="A750" i="49"/>
  <c r="D750" i="49"/>
  <c r="K751" i="44"/>
  <c r="M751" i="44"/>
  <c r="L751" i="44"/>
  <c r="N751" i="44"/>
  <c r="O751" i="44" l="1"/>
  <c r="Q751" i="44" s="1"/>
  <c r="T751" i="44" s="1"/>
  <c r="I751" i="49" s="1"/>
  <c r="E751" i="49"/>
  <c r="A751" i="49"/>
  <c r="D751" i="49"/>
  <c r="K752" i="44"/>
  <c r="N752" i="44"/>
  <c r="L752" i="44"/>
  <c r="M752" i="44"/>
  <c r="O752" i="44" l="1"/>
  <c r="Q752" i="44" s="1"/>
  <c r="T752" i="44" s="1"/>
  <c r="I752" i="49" s="1"/>
  <c r="E752" i="49"/>
  <c r="A752" i="49"/>
  <c r="D752" i="49"/>
  <c r="K753" i="44"/>
  <c r="L753" i="44"/>
  <c r="N753" i="44"/>
  <c r="M753" i="44"/>
  <c r="O753" i="44" l="1"/>
  <c r="Q753" i="44" s="1"/>
  <c r="T753" i="44" s="1"/>
  <c r="I753" i="49" s="1"/>
  <c r="E753" i="49"/>
  <c r="A753" i="49"/>
  <c r="D753" i="49"/>
  <c r="K754" i="44"/>
  <c r="M754" i="44"/>
  <c r="N754" i="44"/>
  <c r="L754" i="44"/>
  <c r="O754" i="44" l="1"/>
  <c r="Q754" i="44" s="1"/>
  <c r="T754" i="44" s="1"/>
  <c r="I754" i="49" s="1"/>
  <c r="E754" i="49"/>
  <c r="A754" i="49"/>
  <c r="D754" i="49"/>
  <c r="K755" i="44"/>
  <c r="L755" i="44"/>
  <c r="M755" i="44"/>
  <c r="N755" i="44"/>
  <c r="O755" i="44" l="1"/>
  <c r="Q755" i="44" s="1"/>
  <c r="T755" i="44" s="1"/>
  <c r="I755" i="49" s="1"/>
  <c r="E755" i="49"/>
  <c r="A755" i="49"/>
  <c r="D755" i="49"/>
  <c r="K756" i="44"/>
  <c r="L756" i="44"/>
  <c r="N756" i="44"/>
  <c r="M756" i="44"/>
  <c r="O756" i="44" l="1"/>
  <c r="Q756" i="44" s="1"/>
  <c r="T756" i="44" s="1"/>
  <c r="I756" i="49" s="1"/>
  <c r="E756" i="49"/>
  <c r="A756" i="49"/>
  <c r="D756" i="49"/>
  <c r="K757" i="44"/>
  <c r="L757" i="44"/>
  <c r="N757" i="44"/>
  <c r="M757" i="44"/>
  <c r="O757" i="44" l="1"/>
  <c r="Q757" i="44" s="1"/>
  <c r="T757" i="44" s="1"/>
  <c r="I757" i="49" s="1"/>
  <c r="E757" i="49"/>
  <c r="A757" i="49"/>
  <c r="D757" i="49"/>
  <c r="K758" i="44"/>
  <c r="M758" i="44"/>
  <c r="L758" i="44"/>
  <c r="N758" i="44"/>
  <c r="O758" i="44" l="1"/>
  <c r="Q758" i="44" s="1"/>
  <c r="T758" i="44" s="1"/>
  <c r="I758" i="49" s="1"/>
  <c r="E758" i="49"/>
  <c r="A758" i="49"/>
  <c r="D758" i="49"/>
  <c r="K759" i="44"/>
  <c r="N759" i="44"/>
  <c r="L759" i="44"/>
  <c r="M759" i="44"/>
  <c r="O759" i="44" l="1"/>
  <c r="Q759" i="44" s="1"/>
  <c r="T759" i="44" s="1"/>
  <c r="I759" i="49" s="1"/>
  <c r="E759" i="49"/>
  <c r="A759" i="49"/>
  <c r="D759" i="49"/>
  <c r="K760" i="44"/>
  <c r="N760" i="44"/>
  <c r="M760" i="44"/>
  <c r="L760" i="44"/>
  <c r="O760" i="44" l="1"/>
  <c r="Q760" i="44" s="1"/>
  <c r="T760" i="44" s="1"/>
  <c r="I760" i="49" s="1"/>
  <c r="E760" i="49"/>
  <c r="A760" i="49"/>
  <c r="D760" i="49"/>
  <c r="K761" i="44"/>
  <c r="N761" i="44"/>
  <c r="L761" i="44"/>
  <c r="M761" i="44"/>
  <c r="O761" i="44" l="1"/>
  <c r="Q761" i="44" s="1"/>
  <c r="T761" i="44" s="1"/>
  <c r="I761" i="49" s="1"/>
  <c r="E761" i="49"/>
  <c r="A761" i="49"/>
  <c r="D761" i="49"/>
  <c r="K762" i="44"/>
  <c r="N762" i="44"/>
  <c r="M762" i="44"/>
  <c r="L762" i="44"/>
  <c r="O762" i="44" l="1"/>
  <c r="Q762" i="44" s="1"/>
  <c r="T762" i="44" s="1"/>
  <c r="I762" i="49" s="1"/>
  <c r="E762" i="49"/>
  <c r="A762" i="49"/>
  <c r="D762" i="49"/>
  <c r="K763" i="44"/>
  <c r="M763" i="44"/>
  <c r="L763" i="44"/>
  <c r="N763" i="44"/>
  <c r="O763" i="44" l="1"/>
  <c r="Q763" i="44" s="1"/>
  <c r="T763" i="44" s="1"/>
  <c r="I763" i="49" s="1"/>
  <c r="E763" i="49"/>
  <c r="A763" i="49"/>
  <c r="D763" i="49"/>
  <c r="K764" i="44"/>
  <c r="M764" i="44"/>
  <c r="N764" i="44"/>
  <c r="L764" i="44"/>
  <c r="O764" i="44" l="1"/>
  <c r="Q764" i="44" s="1"/>
  <c r="T764" i="44" s="1"/>
  <c r="I764" i="49" s="1"/>
  <c r="E764" i="49"/>
  <c r="A764" i="49"/>
  <c r="D764" i="49"/>
  <c r="K765" i="44"/>
  <c r="N765" i="44"/>
  <c r="L765" i="44"/>
  <c r="M765" i="44"/>
  <c r="O765" i="44" l="1"/>
  <c r="Q765" i="44" s="1"/>
  <c r="T765" i="44" s="1"/>
  <c r="I765" i="49" s="1"/>
  <c r="E765" i="49"/>
  <c r="A765" i="49"/>
  <c r="D765" i="49"/>
  <c r="K766" i="44"/>
  <c r="N766" i="44"/>
  <c r="L766" i="44"/>
  <c r="M766" i="44"/>
  <c r="O766" i="44" l="1"/>
  <c r="Q766" i="44" s="1"/>
  <c r="T766" i="44" s="1"/>
  <c r="I766" i="49" s="1"/>
  <c r="E766" i="49"/>
  <c r="A766" i="49"/>
  <c r="D766" i="49"/>
  <c r="K767" i="44"/>
  <c r="L767" i="44"/>
  <c r="M767" i="44"/>
  <c r="N767" i="44"/>
  <c r="O767" i="44" l="1"/>
  <c r="Q767" i="44" s="1"/>
  <c r="T767" i="44" s="1"/>
  <c r="I767" i="49" s="1"/>
  <c r="E767" i="49"/>
  <c r="A767" i="49"/>
  <c r="D767" i="49"/>
  <c r="K768" i="44"/>
  <c r="M768" i="44"/>
  <c r="N768" i="44"/>
  <c r="L768" i="44"/>
  <c r="O768" i="44" l="1"/>
  <c r="Q768" i="44" s="1"/>
  <c r="T768" i="44" s="1"/>
  <c r="I768" i="49" s="1"/>
  <c r="E768" i="49"/>
  <c r="A768" i="49"/>
  <c r="D768" i="49"/>
  <c r="K769" i="44"/>
  <c r="L769" i="44"/>
  <c r="M769" i="44"/>
  <c r="N769" i="44"/>
  <c r="O769" i="44" l="1"/>
  <c r="Q769" i="44" s="1"/>
  <c r="T769" i="44" s="1"/>
  <c r="I769" i="49" s="1"/>
  <c r="E769" i="49"/>
  <c r="A769" i="49"/>
  <c r="D769" i="49"/>
  <c r="K770" i="44"/>
  <c r="M770" i="44"/>
  <c r="N770" i="44"/>
  <c r="L770" i="44"/>
  <c r="O770" i="44" l="1"/>
  <c r="Q770" i="44" s="1"/>
  <c r="T770" i="44" s="1"/>
  <c r="I770" i="49" s="1"/>
  <c r="E770" i="49"/>
  <c r="A770" i="49"/>
  <c r="D770" i="49"/>
  <c r="K771" i="44"/>
  <c r="M771" i="44"/>
  <c r="L771" i="44"/>
  <c r="N771" i="44"/>
  <c r="O771" i="44" l="1"/>
  <c r="Q771" i="44" s="1"/>
  <c r="T771" i="44" s="1"/>
  <c r="I771" i="49" s="1"/>
  <c r="E771" i="49"/>
  <c r="A771" i="49"/>
  <c r="D771" i="49"/>
  <c r="K772" i="44"/>
  <c r="N772" i="44"/>
  <c r="M772" i="44"/>
  <c r="L772" i="44"/>
  <c r="O772" i="44" l="1"/>
  <c r="Q772" i="44" s="1"/>
  <c r="T772" i="44" s="1"/>
  <c r="I772" i="49" s="1"/>
  <c r="E772" i="49"/>
  <c r="A772" i="49"/>
  <c r="D772" i="49"/>
  <c r="K773" i="44"/>
  <c r="N773" i="44"/>
  <c r="L773" i="44"/>
  <c r="M773" i="44"/>
  <c r="O773" i="44" l="1"/>
  <c r="Q773" i="44" s="1"/>
  <c r="T773" i="44" s="1"/>
  <c r="I773" i="49" s="1"/>
  <c r="E773" i="49"/>
  <c r="A773" i="49"/>
  <c r="D773" i="49"/>
  <c r="K774" i="44"/>
  <c r="M774" i="44"/>
  <c r="N774" i="44"/>
  <c r="L774" i="44"/>
  <c r="O774" i="44" l="1"/>
  <c r="Q774" i="44" s="1"/>
  <c r="T774" i="44" s="1"/>
  <c r="I774" i="49" s="1"/>
  <c r="E774" i="49"/>
  <c r="A774" i="49"/>
  <c r="D774" i="49"/>
  <c r="K775" i="44"/>
  <c r="L775" i="44"/>
  <c r="N775" i="44"/>
  <c r="M775" i="44"/>
  <c r="O775" i="44" l="1"/>
  <c r="Q775" i="44" s="1"/>
  <c r="T775" i="44" s="1"/>
  <c r="I775" i="49" s="1"/>
  <c r="E775" i="49"/>
  <c r="A775" i="49"/>
  <c r="D775" i="49"/>
  <c r="K776" i="44"/>
  <c r="L776" i="44"/>
  <c r="M776" i="44"/>
  <c r="N776" i="44"/>
  <c r="O776" i="44" l="1"/>
  <c r="Q776" i="44" s="1"/>
  <c r="T776" i="44" s="1"/>
  <c r="I776" i="49" s="1"/>
  <c r="E776" i="49"/>
  <c r="A776" i="49"/>
  <c r="D776" i="49"/>
  <c r="K777" i="44"/>
  <c r="M777" i="44"/>
  <c r="N777" i="44"/>
  <c r="L777" i="44"/>
  <c r="O777" i="44" l="1"/>
  <c r="Q777" i="44" s="1"/>
  <c r="T777" i="44" s="1"/>
  <c r="I777" i="49" s="1"/>
  <c r="E777" i="49"/>
  <c r="A777" i="49"/>
  <c r="D777" i="49"/>
  <c r="K778" i="44"/>
  <c r="N778" i="44"/>
  <c r="M778" i="44"/>
  <c r="L778" i="44"/>
  <c r="O778" i="44" l="1"/>
  <c r="Q778" i="44" s="1"/>
  <c r="T778" i="44" s="1"/>
  <c r="I778" i="49" s="1"/>
  <c r="E778" i="49"/>
  <c r="A778" i="49"/>
  <c r="D778" i="49"/>
  <c r="K779" i="44"/>
  <c r="M779" i="44"/>
  <c r="L779" i="44"/>
  <c r="N779" i="44"/>
  <c r="O779" i="44" l="1"/>
  <c r="Q779" i="44" s="1"/>
  <c r="T779" i="44" s="1"/>
  <c r="I779" i="49" s="1"/>
  <c r="E779" i="49"/>
  <c r="A779" i="49"/>
  <c r="D779" i="49"/>
  <c r="K780" i="44"/>
  <c r="N780" i="44"/>
  <c r="M780" i="44"/>
  <c r="L780" i="44"/>
  <c r="O780" i="44" l="1"/>
  <c r="Q780" i="44" s="1"/>
  <c r="T780" i="44" s="1"/>
  <c r="I780" i="49" s="1"/>
  <c r="E780" i="49"/>
  <c r="A780" i="49"/>
  <c r="D780" i="49"/>
  <c r="K781" i="44"/>
  <c r="M781" i="44"/>
  <c r="L781" i="44"/>
  <c r="N781" i="44"/>
  <c r="O781" i="44" l="1"/>
  <c r="Q781" i="44" s="1"/>
  <c r="T781" i="44" s="1"/>
  <c r="I781" i="49" s="1"/>
  <c r="E781" i="49"/>
  <c r="A781" i="49"/>
  <c r="D781" i="49"/>
  <c r="K782" i="44"/>
  <c r="M782" i="44"/>
  <c r="N782" i="44"/>
  <c r="L782" i="44"/>
  <c r="O782" i="44" l="1"/>
  <c r="Q782" i="44" s="1"/>
  <c r="T782" i="44" s="1"/>
  <c r="I782" i="49" s="1"/>
  <c r="E782" i="49"/>
  <c r="A782" i="49"/>
  <c r="D782" i="49"/>
  <c r="K783" i="44"/>
  <c r="M783" i="44"/>
  <c r="L783" i="44"/>
  <c r="N783" i="44"/>
  <c r="O783" i="44" l="1"/>
  <c r="Q783" i="44" s="1"/>
  <c r="T783" i="44" s="1"/>
  <c r="I783" i="49" s="1"/>
  <c r="E783" i="49"/>
  <c r="A783" i="49"/>
  <c r="D783" i="49"/>
  <c r="K784" i="44"/>
  <c r="M784" i="44"/>
  <c r="L784" i="44"/>
  <c r="N784" i="44"/>
  <c r="O784" i="44" l="1"/>
  <c r="Q784" i="44" s="1"/>
  <c r="T784" i="44" s="1"/>
  <c r="I784" i="49" s="1"/>
  <c r="E784" i="49"/>
  <c r="A784" i="49"/>
  <c r="D784" i="49"/>
  <c r="K785" i="44"/>
  <c r="N785" i="44"/>
  <c r="L785" i="44"/>
  <c r="M785" i="44"/>
  <c r="O785" i="44" l="1"/>
  <c r="Q785" i="44" s="1"/>
  <c r="T785" i="44" s="1"/>
  <c r="I785" i="49" s="1"/>
  <c r="E785" i="49"/>
  <c r="A785" i="49"/>
  <c r="D785" i="49"/>
  <c r="K786" i="44"/>
  <c r="L786" i="44"/>
  <c r="N786" i="44"/>
  <c r="M786" i="44"/>
  <c r="O786" i="44" l="1"/>
  <c r="Q786" i="44" s="1"/>
  <c r="T786" i="44" s="1"/>
  <c r="I786" i="49" s="1"/>
  <c r="E786" i="49"/>
  <c r="A786" i="49"/>
  <c r="D786" i="49"/>
  <c r="K787" i="44"/>
  <c r="N787" i="44"/>
  <c r="L787" i="44"/>
  <c r="M787" i="44"/>
  <c r="O787" i="44" l="1"/>
  <c r="Q787" i="44" s="1"/>
  <c r="T787" i="44" s="1"/>
  <c r="I787" i="49" s="1"/>
  <c r="E787" i="49"/>
  <c r="A787" i="49"/>
  <c r="D787" i="49"/>
  <c r="K788" i="44"/>
  <c r="M788" i="44"/>
  <c r="L788" i="44"/>
  <c r="N788" i="44"/>
  <c r="O788" i="44" l="1"/>
  <c r="Q788" i="44" s="1"/>
  <c r="T788" i="44" s="1"/>
  <c r="I788" i="49" s="1"/>
  <c r="E788" i="49"/>
  <c r="A788" i="49"/>
  <c r="D788" i="49"/>
  <c r="K789" i="44"/>
  <c r="M789" i="44"/>
  <c r="N789" i="44"/>
  <c r="L789" i="44"/>
  <c r="O789" i="44" l="1"/>
  <c r="Q789" i="44" s="1"/>
  <c r="T789" i="44" s="1"/>
  <c r="I789" i="49" s="1"/>
  <c r="E789" i="49"/>
  <c r="A789" i="49"/>
  <c r="D789" i="49"/>
  <c r="K790" i="44"/>
  <c r="L790" i="44"/>
  <c r="N790" i="44"/>
  <c r="M790" i="44"/>
  <c r="O790" i="44" l="1"/>
  <c r="Q790" i="44" s="1"/>
  <c r="T790" i="44" s="1"/>
  <c r="I790" i="49" s="1"/>
  <c r="E790" i="49"/>
  <c r="A790" i="49"/>
  <c r="D790" i="49"/>
  <c r="K791" i="44"/>
  <c r="N791" i="44"/>
  <c r="M791" i="44"/>
  <c r="L791" i="44"/>
  <c r="O791" i="44" l="1"/>
  <c r="Q791" i="44" s="1"/>
  <c r="T791" i="44" s="1"/>
  <c r="I791" i="49" s="1"/>
  <c r="E791" i="49"/>
  <c r="A791" i="49"/>
  <c r="D791" i="49"/>
  <c r="K792" i="44"/>
  <c r="N792" i="44"/>
  <c r="L792" i="44"/>
  <c r="M792" i="44"/>
  <c r="O792" i="44" l="1"/>
  <c r="Q792" i="44" s="1"/>
  <c r="T792" i="44" s="1"/>
  <c r="I792" i="49" s="1"/>
  <c r="E792" i="49"/>
  <c r="A792" i="49"/>
  <c r="D792" i="49"/>
  <c r="K793" i="44"/>
  <c r="L793" i="44"/>
  <c r="M793" i="44"/>
  <c r="N793" i="44"/>
  <c r="O793" i="44" l="1"/>
  <c r="Q793" i="44" s="1"/>
  <c r="T793" i="44" s="1"/>
  <c r="I793" i="49" s="1"/>
  <c r="E793" i="49"/>
  <c r="A793" i="49"/>
  <c r="D793" i="49"/>
  <c r="K794" i="44"/>
  <c r="M794" i="44"/>
  <c r="N794" i="44"/>
  <c r="L794" i="44"/>
  <c r="O794" i="44" l="1"/>
  <c r="Q794" i="44" s="1"/>
  <c r="T794" i="44" s="1"/>
  <c r="I794" i="49" s="1"/>
  <c r="E794" i="49"/>
  <c r="A794" i="49"/>
  <c r="D794" i="49"/>
  <c r="K795" i="44"/>
  <c r="L795" i="44"/>
  <c r="N795" i="44"/>
  <c r="M795" i="44"/>
  <c r="O795" i="44" l="1"/>
  <c r="Q795" i="44" s="1"/>
  <c r="T795" i="44" s="1"/>
  <c r="I795" i="49" s="1"/>
  <c r="E795" i="49"/>
  <c r="A795" i="49"/>
  <c r="D795" i="49"/>
  <c r="K796" i="44"/>
  <c r="L796" i="44"/>
  <c r="N796" i="44"/>
  <c r="M796" i="44"/>
  <c r="O796" i="44" l="1"/>
  <c r="Q796" i="44" s="1"/>
  <c r="T796" i="44" s="1"/>
  <c r="I796" i="49" s="1"/>
  <c r="E796" i="49"/>
  <c r="A796" i="49"/>
  <c r="D796" i="49"/>
  <c r="K797" i="44"/>
  <c r="L797" i="44"/>
  <c r="M797" i="44"/>
  <c r="N797" i="44"/>
  <c r="O797" i="44" l="1"/>
  <c r="Q797" i="44" s="1"/>
  <c r="T797" i="44" s="1"/>
  <c r="I797" i="49" s="1"/>
  <c r="E797" i="49"/>
  <c r="A797" i="49"/>
  <c r="D797" i="49"/>
  <c r="K798" i="44"/>
  <c r="L798" i="44"/>
  <c r="N798" i="44"/>
  <c r="M798" i="44"/>
  <c r="O798" i="44" l="1"/>
  <c r="Q798" i="44" s="1"/>
  <c r="T798" i="44" s="1"/>
  <c r="I798" i="49" s="1"/>
  <c r="E798" i="49"/>
  <c r="A798" i="49"/>
  <c r="D798" i="49"/>
  <c r="K799" i="44"/>
  <c r="L799" i="44"/>
  <c r="M799" i="44"/>
  <c r="N799" i="44"/>
  <c r="O799" i="44" l="1"/>
  <c r="Q799" i="44" s="1"/>
  <c r="T799" i="44" s="1"/>
  <c r="I799" i="49" s="1"/>
  <c r="E799" i="49"/>
  <c r="A799" i="49"/>
  <c r="D799" i="49"/>
  <c r="K800" i="44"/>
  <c r="M800" i="44"/>
  <c r="N800" i="44"/>
  <c r="L800" i="44"/>
  <c r="O800" i="44" l="1"/>
  <c r="Q800" i="44" s="1"/>
  <c r="T800" i="44" s="1"/>
  <c r="I800" i="49" s="1"/>
  <c r="E800" i="49"/>
  <c r="A800" i="49"/>
  <c r="D800" i="49"/>
  <c r="K801" i="44"/>
  <c r="M801" i="44"/>
  <c r="N801" i="44"/>
  <c r="L801" i="44"/>
  <c r="O801" i="44" l="1"/>
  <c r="Q801" i="44" s="1"/>
  <c r="T801" i="44" s="1"/>
  <c r="I801" i="49" s="1"/>
  <c r="E801" i="49"/>
  <c r="A801" i="49"/>
  <c r="D801" i="49"/>
  <c r="K802" i="44"/>
  <c r="L802" i="44"/>
  <c r="M802" i="44"/>
  <c r="N802" i="44"/>
  <c r="O802" i="44" l="1"/>
  <c r="Q802" i="44" s="1"/>
  <c r="T802" i="44" s="1"/>
  <c r="I802" i="49" s="1"/>
  <c r="E802" i="49"/>
  <c r="A802" i="49"/>
  <c r="D802" i="49"/>
  <c r="K803" i="44"/>
  <c r="N803" i="44"/>
  <c r="M803" i="44"/>
  <c r="L803" i="44"/>
  <c r="O803" i="44" l="1"/>
  <c r="Q803" i="44" s="1"/>
  <c r="T803" i="44" s="1"/>
  <c r="I803" i="49" s="1"/>
  <c r="E803" i="49"/>
  <c r="A803" i="49"/>
  <c r="D803" i="49"/>
  <c r="K804" i="44"/>
  <c r="N804" i="44"/>
  <c r="M804" i="44"/>
  <c r="L804" i="44"/>
  <c r="O804" i="44" l="1"/>
  <c r="Q804" i="44" s="1"/>
  <c r="T804" i="44" s="1"/>
  <c r="I804" i="49" s="1"/>
  <c r="E804" i="49"/>
  <c r="A804" i="49"/>
  <c r="D804" i="49"/>
  <c r="K805" i="44"/>
  <c r="M805" i="44"/>
  <c r="L805" i="44"/>
  <c r="N805" i="44"/>
  <c r="O805" i="44" l="1"/>
  <c r="Q805" i="44" s="1"/>
  <c r="T805" i="44" s="1"/>
  <c r="I805" i="49" s="1"/>
  <c r="E805" i="49"/>
  <c r="A805" i="49"/>
  <c r="D805" i="49"/>
  <c r="K806" i="44"/>
  <c r="M806" i="44"/>
  <c r="L806" i="44"/>
  <c r="N806" i="44"/>
  <c r="O806" i="44" l="1"/>
  <c r="Q806" i="44" s="1"/>
  <c r="T806" i="44" s="1"/>
  <c r="I806" i="49" s="1"/>
  <c r="E806" i="49"/>
  <c r="A806" i="49"/>
  <c r="D806" i="49"/>
  <c r="K807" i="44"/>
  <c r="N807" i="44"/>
  <c r="L807" i="44"/>
  <c r="M807" i="44"/>
  <c r="O807" i="44" l="1"/>
  <c r="Q807" i="44" s="1"/>
  <c r="T807" i="44" s="1"/>
  <c r="I807" i="49" s="1"/>
  <c r="E807" i="49"/>
  <c r="A807" i="49"/>
  <c r="D807" i="49"/>
  <c r="K808" i="44"/>
  <c r="N808" i="44"/>
  <c r="M808" i="44"/>
  <c r="L808" i="44"/>
  <c r="O808" i="44" l="1"/>
  <c r="Q808" i="44" s="1"/>
  <c r="T808" i="44" s="1"/>
  <c r="I808" i="49" s="1"/>
  <c r="E808" i="49"/>
  <c r="A808" i="49"/>
  <c r="D808" i="49"/>
  <c r="K809" i="44"/>
  <c r="N809" i="44"/>
  <c r="M809" i="44"/>
  <c r="A809" i="49" l="1"/>
  <c r="D809" i="49"/>
  <c r="K810" i="44"/>
  <c r="L809" i="44"/>
  <c r="L810" i="44"/>
  <c r="M810" i="44"/>
  <c r="E809" i="49" l="1"/>
  <c r="O809" i="44"/>
  <c r="Q809" i="44" s="1"/>
  <c r="T809" i="44" s="1"/>
  <c r="I809" i="49" s="1"/>
  <c r="E810" i="49"/>
  <c r="D810" i="49"/>
  <c r="K811" i="44"/>
  <c r="L811" i="44"/>
  <c r="N811" i="44"/>
  <c r="M811" i="44"/>
  <c r="N810" i="44"/>
  <c r="O810" i="44" l="1"/>
  <c r="Q810" i="44" s="1"/>
  <c r="T810" i="44" s="1"/>
  <c r="I810" i="49" s="1"/>
  <c r="A810" i="49"/>
  <c r="O811" i="44"/>
  <c r="Q811" i="44" s="1"/>
  <c r="T811" i="44" s="1"/>
  <c r="I811" i="49" s="1"/>
  <c r="E811" i="49"/>
  <c r="A811" i="49"/>
  <c r="D811" i="49"/>
  <c r="K812" i="44"/>
  <c r="L812" i="44"/>
  <c r="M812" i="44"/>
  <c r="E812" i="49" l="1"/>
  <c r="D812" i="49"/>
  <c r="K813" i="44"/>
  <c r="L813" i="44"/>
  <c r="N812" i="44"/>
  <c r="A812" i="49" l="1"/>
  <c r="O812" i="44"/>
  <c r="Q812" i="44" s="1"/>
  <c r="T812" i="44" s="1"/>
  <c r="I812" i="49" s="1"/>
  <c r="E813" i="49"/>
  <c r="K814" i="44"/>
  <c r="L814" i="44"/>
  <c r="M813" i="44"/>
  <c r="N813" i="44"/>
  <c r="N814" i="44"/>
  <c r="O813" i="44" l="1"/>
  <c r="Q813" i="44" s="1"/>
  <c r="T813" i="44" s="1"/>
  <c r="I813" i="49" s="1"/>
  <c r="D813" i="49"/>
  <c r="A813" i="49"/>
  <c r="E814" i="49"/>
  <c r="A814" i="49"/>
  <c r="K815" i="44"/>
  <c r="M815" i="44"/>
  <c r="L815" i="44"/>
  <c r="N815" i="44"/>
  <c r="M814" i="44"/>
  <c r="O814" i="44" l="1"/>
  <c r="Q814" i="44" s="1"/>
  <c r="T814" i="44" s="1"/>
  <c r="I814" i="49" s="1"/>
  <c r="D814" i="49"/>
  <c r="O815" i="44"/>
  <c r="Q815" i="44" s="1"/>
  <c r="T815" i="44" s="1"/>
  <c r="I815" i="49" s="1"/>
  <c r="E815" i="49"/>
  <c r="A815" i="49"/>
  <c r="D815" i="49"/>
  <c r="K816" i="44"/>
  <c r="L816" i="44"/>
  <c r="N816" i="44"/>
  <c r="E816" i="49" l="1"/>
  <c r="A816" i="49"/>
  <c r="K817" i="44"/>
  <c r="L817" i="44"/>
  <c r="M816" i="44"/>
  <c r="M817" i="44"/>
  <c r="O816" i="44" l="1"/>
  <c r="Q816" i="44" s="1"/>
  <c r="T816" i="44" s="1"/>
  <c r="I816" i="49" s="1"/>
  <c r="D816" i="49"/>
  <c r="E817" i="49"/>
  <c r="D817" i="49"/>
  <c r="K818" i="44"/>
  <c r="L818" i="44"/>
  <c r="N818" i="44"/>
  <c r="N817" i="44"/>
  <c r="M818" i="44"/>
  <c r="A817" i="49" l="1"/>
  <c r="O817" i="44"/>
  <c r="Q817" i="44" s="1"/>
  <c r="T817" i="44" s="1"/>
  <c r="I817" i="49" s="1"/>
  <c r="O818" i="44"/>
  <c r="Q818" i="44" s="1"/>
  <c r="T818" i="44" s="1"/>
  <c r="I818" i="49" s="1"/>
  <c r="E818" i="49"/>
  <c r="A818" i="49"/>
  <c r="D818" i="49"/>
  <c r="K819" i="44"/>
  <c r="M819" i="44"/>
  <c r="N819" i="44"/>
  <c r="L819" i="44"/>
  <c r="O819" i="44" l="1"/>
  <c r="Q819" i="44" s="1"/>
  <c r="T819" i="44" s="1"/>
  <c r="I819" i="49" s="1"/>
  <c r="E819" i="49"/>
  <c r="A819" i="49"/>
  <c r="D819" i="49"/>
  <c r="K820" i="44"/>
  <c r="L820" i="44"/>
  <c r="M820" i="44"/>
  <c r="N820" i="44"/>
  <c r="O820" i="44" l="1"/>
  <c r="Q820" i="44" s="1"/>
  <c r="T820" i="44" s="1"/>
  <c r="I820" i="49" s="1"/>
  <c r="E820" i="49"/>
  <c r="A820" i="49"/>
  <c r="D820" i="49"/>
  <c r="K821" i="44"/>
  <c r="N821" i="44"/>
  <c r="M821" i="44"/>
  <c r="L821" i="44"/>
  <c r="O821" i="44" l="1"/>
  <c r="Q821" i="44" s="1"/>
  <c r="T821" i="44" s="1"/>
  <c r="I821" i="49" s="1"/>
  <c r="E821" i="49"/>
  <c r="A821" i="49"/>
  <c r="D821" i="49"/>
  <c r="K822" i="44"/>
  <c r="M822" i="44"/>
  <c r="N822" i="44"/>
  <c r="L822" i="44"/>
  <c r="O822" i="44" l="1"/>
  <c r="Q822" i="44" s="1"/>
  <c r="T822" i="44" s="1"/>
  <c r="I822" i="49" s="1"/>
  <c r="E822" i="49"/>
  <c r="A822" i="49"/>
  <c r="D822" i="49"/>
  <c r="K823" i="44"/>
  <c r="N823" i="44"/>
  <c r="L823" i="44"/>
  <c r="M823" i="44"/>
  <c r="O823" i="44" l="1"/>
  <c r="Q823" i="44" s="1"/>
  <c r="T823" i="44" s="1"/>
  <c r="I823" i="49" s="1"/>
  <c r="E823" i="49"/>
  <c r="A823" i="49"/>
  <c r="D823" i="49"/>
  <c r="K824" i="44"/>
  <c r="N824" i="44"/>
  <c r="L824" i="44"/>
  <c r="M824" i="44"/>
  <c r="O824" i="44" l="1"/>
  <c r="Q824" i="44" s="1"/>
  <c r="T824" i="44" s="1"/>
  <c r="I824" i="49" s="1"/>
  <c r="E824" i="49"/>
  <c r="A824" i="49"/>
  <c r="D824" i="49"/>
  <c r="K825" i="44"/>
  <c r="M825" i="44"/>
  <c r="N825" i="44"/>
  <c r="L825" i="44"/>
  <c r="O825" i="44" l="1"/>
  <c r="Q825" i="44" s="1"/>
  <c r="T825" i="44" s="1"/>
  <c r="I825" i="49" s="1"/>
  <c r="E825" i="49"/>
  <c r="A825" i="49"/>
  <c r="D825" i="49"/>
  <c r="K826" i="44"/>
  <c r="M826" i="44"/>
  <c r="L826" i="44"/>
  <c r="N826" i="44"/>
  <c r="O826" i="44" l="1"/>
  <c r="Q826" i="44" s="1"/>
  <c r="T826" i="44" s="1"/>
  <c r="I826" i="49" s="1"/>
  <c r="E826" i="49"/>
  <c r="A826" i="49"/>
  <c r="D826" i="49"/>
  <c r="K827" i="44"/>
  <c r="M827" i="44"/>
  <c r="N827" i="44"/>
  <c r="L827" i="44"/>
  <c r="O827" i="44" l="1"/>
  <c r="Q827" i="44" s="1"/>
  <c r="T827" i="44" s="1"/>
  <c r="I827" i="49" s="1"/>
  <c r="E827" i="49"/>
  <c r="A827" i="49"/>
  <c r="D827" i="49"/>
  <c r="K828" i="44"/>
  <c r="L828" i="44"/>
  <c r="M828" i="44"/>
  <c r="N828" i="44"/>
  <c r="O828" i="44" l="1"/>
  <c r="Q828" i="44" s="1"/>
  <c r="T828" i="44" s="1"/>
  <c r="I828" i="49" s="1"/>
  <c r="E828" i="49"/>
  <c r="A828" i="49"/>
  <c r="D828" i="49"/>
  <c r="K829" i="44"/>
  <c r="L829" i="44"/>
  <c r="N829" i="44"/>
  <c r="E829" i="49" l="1"/>
  <c r="A829" i="49"/>
  <c r="K830" i="44"/>
  <c r="M829" i="44"/>
  <c r="N830" i="44"/>
  <c r="L830" i="44"/>
  <c r="D829" i="49" l="1"/>
  <c r="O829" i="44"/>
  <c r="Q829" i="44" s="1"/>
  <c r="T829" i="44" s="1"/>
  <c r="I829" i="49" s="1"/>
  <c r="E830" i="49"/>
  <c r="A830" i="49"/>
  <c r="K831" i="44"/>
  <c r="M830" i="44"/>
  <c r="M831" i="44"/>
  <c r="L831" i="44"/>
  <c r="N831" i="44"/>
  <c r="O830" i="44" l="1"/>
  <c r="Q830" i="44" s="1"/>
  <c r="T830" i="44" s="1"/>
  <c r="I830" i="49" s="1"/>
  <c r="D830" i="49"/>
  <c r="O831" i="44"/>
  <c r="Q831" i="44" s="1"/>
  <c r="T831" i="44" s="1"/>
  <c r="I831" i="49" s="1"/>
  <c r="E831" i="49"/>
  <c r="A831" i="49"/>
  <c r="D831" i="49"/>
  <c r="K832" i="44"/>
  <c r="N832" i="44"/>
  <c r="M832" i="44"/>
  <c r="A832" i="49" l="1"/>
  <c r="D832" i="49"/>
  <c r="K833" i="44"/>
  <c r="L832" i="44"/>
  <c r="M833" i="44"/>
  <c r="L833" i="44"/>
  <c r="O832" i="44" l="1"/>
  <c r="Q832" i="44" s="1"/>
  <c r="T832" i="44" s="1"/>
  <c r="I832" i="49" s="1"/>
  <c r="E832" i="49"/>
  <c r="E833" i="49"/>
  <c r="D833" i="49"/>
  <c r="K834" i="44"/>
  <c r="M834" i="44"/>
  <c r="N834" i="44"/>
  <c r="N833" i="44"/>
  <c r="L834" i="44"/>
  <c r="A833" i="49" l="1"/>
  <c r="O833" i="44"/>
  <c r="Q833" i="44" s="1"/>
  <c r="T833" i="44" s="1"/>
  <c r="I833" i="49" s="1"/>
  <c r="O834" i="44"/>
  <c r="Q834" i="44" s="1"/>
  <c r="T834" i="44" s="1"/>
  <c r="I834" i="49" s="1"/>
  <c r="E834" i="49"/>
  <c r="A834" i="49"/>
  <c r="D834" i="49"/>
  <c r="K835" i="44"/>
  <c r="L835" i="44"/>
  <c r="N835" i="44"/>
  <c r="M835" i="44"/>
  <c r="O835" i="44" l="1"/>
  <c r="Q835" i="44" s="1"/>
  <c r="T835" i="44" s="1"/>
  <c r="I835" i="49" s="1"/>
  <c r="E835" i="49"/>
  <c r="A835" i="49"/>
  <c r="D835" i="49"/>
  <c r="K836" i="44"/>
  <c r="N836" i="44"/>
  <c r="M836" i="44"/>
  <c r="L836" i="44"/>
  <c r="O836" i="44" l="1"/>
  <c r="Q836" i="44" s="1"/>
  <c r="T836" i="44" s="1"/>
  <c r="I836" i="49" s="1"/>
  <c r="E836" i="49"/>
  <c r="A836" i="49"/>
  <c r="D836" i="49"/>
  <c r="K837" i="44"/>
  <c r="M837" i="44"/>
  <c r="L837" i="44"/>
  <c r="N837" i="44"/>
  <c r="O837" i="44" l="1"/>
  <c r="Q837" i="44" s="1"/>
  <c r="T837" i="44" s="1"/>
  <c r="I837" i="49" s="1"/>
  <c r="E837" i="49"/>
  <c r="A837" i="49"/>
  <c r="D837" i="49"/>
  <c r="K838" i="44"/>
  <c r="N838" i="44"/>
  <c r="L838" i="44"/>
  <c r="M838" i="44"/>
  <c r="O838" i="44" l="1"/>
  <c r="Q838" i="44" s="1"/>
  <c r="T838" i="44" s="1"/>
  <c r="I838" i="49" s="1"/>
  <c r="E838" i="49"/>
  <c r="A838" i="49"/>
  <c r="D838" i="49"/>
  <c r="K839" i="44"/>
  <c r="N839" i="44"/>
  <c r="M839" i="44"/>
  <c r="L839" i="44"/>
  <c r="O839" i="44" l="1"/>
  <c r="Q839" i="44" s="1"/>
  <c r="T839" i="44" s="1"/>
  <c r="I839" i="49" s="1"/>
  <c r="E839" i="49"/>
  <c r="A839" i="49"/>
  <c r="D839" i="49"/>
  <c r="K840" i="44"/>
  <c r="N840" i="44"/>
  <c r="L840" i="44"/>
  <c r="M840" i="44"/>
  <c r="O840" i="44" l="1"/>
  <c r="Q840" i="44" s="1"/>
  <c r="T840" i="44" s="1"/>
  <c r="I840" i="49" s="1"/>
  <c r="E840" i="49"/>
  <c r="A840" i="49"/>
  <c r="D840" i="49"/>
  <c r="K841" i="44"/>
  <c r="M841" i="44"/>
  <c r="L841" i="44"/>
  <c r="N841" i="44"/>
  <c r="O841" i="44" l="1"/>
  <c r="Q841" i="44" s="1"/>
  <c r="T841" i="44" s="1"/>
  <c r="I841" i="49" s="1"/>
  <c r="E841" i="49"/>
  <c r="A841" i="49"/>
  <c r="D841" i="49"/>
  <c r="K842" i="44"/>
  <c r="L842" i="44"/>
  <c r="N842" i="44"/>
  <c r="M842" i="44"/>
  <c r="O842" i="44" l="1"/>
  <c r="Q842" i="44" s="1"/>
  <c r="T842" i="44" s="1"/>
  <c r="I842" i="49" s="1"/>
  <c r="E842" i="49"/>
  <c r="A842" i="49"/>
  <c r="D842" i="49"/>
  <c r="K843" i="44"/>
  <c r="M843" i="44"/>
  <c r="L843" i="44"/>
  <c r="N843" i="44"/>
  <c r="O843" i="44" l="1"/>
  <c r="Q843" i="44" s="1"/>
  <c r="T843" i="44" s="1"/>
  <c r="I843" i="49" s="1"/>
  <c r="E843" i="49"/>
  <c r="A843" i="49"/>
  <c r="D843" i="49"/>
  <c r="K844" i="44"/>
  <c r="M844" i="44"/>
  <c r="L844" i="44"/>
  <c r="N844" i="44"/>
  <c r="O844" i="44" l="1"/>
  <c r="Q844" i="44" s="1"/>
  <c r="T844" i="44" s="1"/>
  <c r="I844" i="49" s="1"/>
  <c r="E844" i="49"/>
  <c r="A844" i="49"/>
  <c r="D844" i="49"/>
  <c r="K845" i="44"/>
  <c r="N845" i="44"/>
  <c r="L845" i="44"/>
  <c r="M845" i="44"/>
  <c r="O845" i="44" l="1"/>
  <c r="Q845" i="44" s="1"/>
  <c r="T845" i="44" s="1"/>
  <c r="I845" i="49" s="1"/>
  <c r="E845" i="49"/>
  <c r="A845" i="49"/>
  <c r="D845" i="49"/>
  <c r="K846" i="44"/>
  <c r="M846" i="44"/>
  <c r="N846" i="44"/>
  <c r="L846" i="44"/>
  <c r="O846" i="44" l="1"/>
  <c r="Q846" i="44" s="1"/>
  <c r="T846" i="44" s="1"/>
  <c r="I846" i="49" s="1"/>
  <c r="E846" i="49"/>
  <c r="A846" i="49"/>
  <c r="D846" i="49"/>
  <c r="K847" i="44"/>
  <c r="N847" i="44"/>
  <c r="L847" i="44"/>
  <c r="M847" i="44"/>
  <c r="O847" i="44" l="1"/>
  <c r="Q847" i="44" s="1"/>
  <c r="T847" i="44" s="1"/>
  <c r="I847" i="49" s="1"/>
  <c r="E847" i="49"/>
  <c r="A847" i="49"/>
  <c r="D847" i="49"/>
  <c r="K848" i="44"/>
  <c r="L848" i="44"/>
  <c r="N848" i="44"/>
  <c r="M848" i="44"/>
  <c r="O848" i="44" l="1"/>
  <c r="Q848" i="44" s="1"/>
  <c r="T848" i="44" s="1"/>
  <c r="I848" i="49" s="1"/>
  <c r="E848" i="49"/>
  <c r="A848" i="49"/>
  <c r="D848" i="49"/>
  <c r="K849" i="44"/>
  <c r="M849" i="44"/>
  <c r="L849" i="44"/>
  <c r="N849" i="44"/>
  <c r="O849" i="44" l="1"/>
  <c r="Q849" i="44" s="1"/>
  <c r="T849" i="44" s="1"/>
  <c r="I849" i="49" s="1"/>
  <c r="E849" i="49"/>
  <c r="A849" i="49"/>
  <c r="D849" i="49"/>
  <c r="K850" i="44"/>
  <c r="N850" i="44"/>
  <c r="L850" i="44"/>
  <c r="M850" i="44"/>
  <c r="O850" i="44" l="1"/>
  <c r="Q850" i="44" s="1"/>
  <c r="T850" i="44" s="1"/>
  <c r="I850" i="49" s="1"/>
  <c r="E850" i="49"/>
  <c r="A850" i="49"/>
  <c r="D850" i="49"/>
  <c r="K851" i="44"/>
  <c r="L851" i="44"/>
  <c r="N851" i="44"/>
  <c r="M851" i="44"/>
  <c r="O851" i="44" l="1"/>
  <c r="Q851" i="44" s="1"/>
  <c r="T851" i="44" s="1"/>
  <c r="I851" i="49" s="1"/>
  <c r="E851" i="49"/>
  <c r="A851" i="49"/>
  <c r="D851" i="49"/>
  <c r="K852" i="44"/>
  <c r="N852" i="44"/>
  <c r="M852" i="44"/>
  <c r="L852" i="44"/>
  <c r="O852" i="44" l="1"/>
  <c r="Q852" i="44" s="1"/>
  <c r="T852" i="44" s="1"/>
  <c r="I852" i="49" s="1"/>
  <c r="E852" i="49"/>
  <c r="A852" i="49"/>
  <c r="D852" i="49"/>
  <c r="K853" i="44"/>
  <c r="M853" i="44"/>
  <c r="N853" i="44"/>
  <c r="L853" i="44"/>
  <c r="O853" i="44" l="1"/>
  <c r="Q853" i="44" s="1"/>
  <c r="T853" i="44" s="1"/>
  <c r="I853" i="49" s="1"/>
  <c r="E853" i="49"/>
  <c r="A853" i="49"/>
  <c r="D853" i="49"/>
  <c r="K854" i="44"/>
  <c r="M854" i="44"/>
  <c r="N854" i="44"/>
  <c r="L854" i="44"/>
  <c r="O854" i="44" l="1"/>
  <c r="Q854" i="44" s="1"/>
  <c r="T854" i="44" s="1"/>
  <c r="I854" i="49" s="1"/>
  <c r="E854" i="49"/>
  <c r="A854" i="49"/>
  <c r="D854" i="49"/>
  <c r="K855" i="44"/>
  <c r="L855" i="44"/>
  <c r="M855" i="44"/>
  <c r="N855" i="44"/>
  <c r="O855" i="44" l="1"/>
  <c r="Q855" i="44" s="1"/>
  <c r="T855" i="44" s="1"/>
  <c r="I855" i="49" s="1"/>
  <c r="E855" i="49"/>
  <c r="A855" i="49"/>
  <c r="D855" i="49"/>
  <c r="K856" i="44"/>
  <c r="N856" i="44"/>
  <c r="L856" i="44"/>
  <c r="M856" i="44"/>
  <c r="O856" i="44" l="1"/>
  <c r="Q856" i="44" s="1"/>
  <c r="T856" i="44" s="1"/>
  <c r="I856" i="49" s="1"/>
  <c r="E856" i="49"/>
  <c r="A856" i="49"/>
  <c r="D856" i="49"/>
  <c r="K857" i="44"/>
  <c r="M857" i="44"/>
  <c r="L857" i="44"/>
  <c r="N857" i="44"/>
  <c r="O857" i="44" l="1"/>
  <c r="Q857" i="44" s="1"/>
  <c r="T857" i="44" s="1"/>
  <c r="I857" i="49" s="1"/>
  <c r="E857" i="49"/>
  <c r="A857" i="49"/>
  <c r="D857" i="49"/>
  <c r="K858" i="44"/>
  <c r="L858" i="44"/>
  <c r="M858" i="44"/>
  <c r="N858" i="44"/>
  <c r="O858" i="44" l="1"/>
  <c r="Q858" i="44" s="1"/>
  <c r="T858" i="44" s="1"/>
  <c r="I858" i="49" s="1"/>
  <c r="E858" i="49"/>
  <c r="A858" i="49"/>
  <c r="D858" i="49"/>
  <c r="K859" i="44"/>
  <c r="M859" i="44"/>
  <c r="N859" i="44"/>
  <c r="L859" i="44"/>
  <c r="O859" i="44" l="1"/>
  <c r="Q859" i="44" s="1"/>
  <c r="T859" i="44" s="1"/>
  <c r="I859" i="49" s="1"/>
  <c r="E859" i="49"/>
  <c r="A859" i="49"/>
  <c r="D859" i="49"/>
  <c r="K860" i="44"/>
  <c r="N860" i="44"/>
  <c r="M860" i="44"/>
  <c r="L860" i="44"/>
  <c r="O860" i="44" l="1"/>
  <c r="Q860" i="44" s="1"/>
  <c r="T860" i="44" s="1"/>
  <c r="I860" i="49" s="1"/>
  <c r="E860" i="49"/>
  <c r="A860" i="49"/>
  <c r="D860" i="49"/>
  <c r="K861" i="44"/>
  <c r="N861" i="44"/>
  <c r="L861" i="44"/>
  <c r="M861" i="44"/>
  <c r="O861" i="44" l="1"/>
  <c r="Q861" i="44" s="1"/>
  <c r="T861" i="44" s="1"/>
  <c r="I861" i="49" s="1"/>
  <c r="E861" i="49"/>
  <c r="A861" i="49"/>
  <c r="D861" i="49"/>
  <c r="K862" i="44"/>
  <c r="N862" i="44"/>
  <c r="M862" i="44"/>
  <c r="L862" i="44"/>
  <c r="O862" i="44" l="1"/>
  <c r="Q862" i="44" s="1"/>
  <c r="T862" i="44" s="1"/>
  <c r="I862" i="49" s="1"/>
  <c r="E862" i="49"/>
  <c r="A862" i="49"/>
  <c r="D862" i="49"/>
  <c r="K863" i="44"/>
  <c r="M863" i="44"/>
  <c r="L863" i="44"/>
  <c r="N863" i="44"/>
  <c r="O863" i="44" l="1"/>
  <c r="Q863" i="44" s="1"/>
  <c r="T863" i="44" s="1"/>
  <c r="I863" i="49" s="1"/>
  <c r="E863" i="49"/>
  <c r="A863" i="49"/>
  <c r="D863" i="49"/>
  <c r="K864" i="44"/>
  <c r="L864" i="44"/>
  <c r="N864" i="44"/>
  <c r="M864" i="44"/>
  <c r="O864" i="44" l="1"/>
  <c r="Q864" i="44" s="1"/>
  <c r="T864" i="44" s="1"/>
  <c r="I864" i="49" s="1"/>
  <c r="E864" i="49"/>
  <c r="A864" i="49"/>
  <c r="D864" i="49"/>
  <c r="K865" i="44"/>
  <c r="L865" i="44"/>
  <c r="M865" i="44"/>
  <c r="N865" i="44"/>
  <c r="O865" i="44" l="1"/>
  <c r="Q865" i="44" s="1"/>
  <c r="T865" i="44" s="1"/>
  <c r="I865" i="49" s="1"/>
  <c r="E865" i="49"/>
  <c r="A865" i="49"/>
  <c r="D865" i="49"/>
  <c r="K866" i="44"/>
  <c r="L866" i="44"/>
  <c r="N866" i="44"/>
  <c r="M866" i="44"/>
  <c r="O866" i="44" l="1"/>
  <c r="Q866" i="44" s="1"/>
  <c r="T866" i="44" s="1"/>
  <c r="I866" i="49" s="1"/>
  <c r="E866" i="49"/>
  <c r="A866" i="49"/>
  <c r="D866" i="49"/>
  <c r="K867" i="44"/>
  <c r="M867" i="44"/>
  <c r="N867" i="44"/>
  <c r="L867" i="44"/>
  <c r="O867" i="44" l="1"/>
  <c r="Q867" i="44" s="1"/>
  <c r="T867" i="44" s="1"/>
  <c r="I867" i="49" s="1"/>
  <c r="E867" i="49"/>
  <c r="A867" i="49"/>
  <c r="D867" i="49"/>
  <c r="K868" i="44"/>
  <c r="L868" i="44"/>
  <c r="M868" i="44"/>
  <c r="N868" i="44"/>
  <c r="O868" i="44" l="1"/>
  <c r="Q868" i="44" s="1"/>
  <c r="T868" i="44" s="1"/>
  <c r="I868" i="49" s="1"/>
  <c r="E868" i="49"/>
  <c r="A868" i="49"/>
  <c r="D868" i="49"/>
  <c r="K869" i="44"/>
  <c r="N869" i="44"/>
  <c r="L869" i="44"/>
  <c r="M869" i="44"/>
  <c r="O869" i="44" l="1"/>
  <c r="Q869" i="44" s="1"/>
  <c r="T869" i="44" s="1"/>
  <c r="I869" i="49" s="1"/>
  <c r="E869" i="49"/>
  <c r="A869" i="49"/>
  <c r="D869" i="49"/>
  <c r="K870" i="44"/>
  <c r="L870" i="44"/>
  <c r="M870" i="44"/>
  <c r="N870" i="44"/>
  <c r="O870" i="44" l="1"/>
  <c r="Q870" i="44" s="1"/>
  <c r="T870" i="44" s="1"/>
  <c r="I870" i="49" s="1"/>
  <c r="E870" i="49"/>
  <c r="A870" i="49"/>
  <c r="D870" i="49"/>
  <c r="K871" i="44"/>
  <c r="M871" i="44"/>
  <c r="N871" i="44"/>
  <c r="L871" i="44"/>
  <c r="O871" i="44" l="1"/>
  <c r="Q871" i="44" s="1"/>
  <c r="T871" i="44" s="1"/>
  <c r="I871" i="49" s="1"/>
  <c r="E871" i="49"/>
  <c r="A871" i="49"/>
  <c r="D871" i="49"/>
  <c r="K872" i="44"/>
  <c r="L872" i="44"/>
  <c r="M872" i="44"/>
  <c r="N872" i="44"/>
  <c r="O872" i="44" l="1"/>
  <c r="Q872" i="44" s="1"/>
  <c r="T872" i="44" s="1"/>
  <c r="I872" i="49" s="1"/>
  <c r="E872" i="49"/>
  <c r="A872" i="49"/>
  <c r="D872" i="49"/>
  <c r="K873" i="44"/>
  <c r="N873" i="44"/>
  <c r="L873" i="44"/>
  <c r="M873" i="44"/>
  <c r="O873" i="44" l="1"/>
  <c r="Q873" i="44" s="1"/>
  <c r="T873" i="44" s="1"/>
  <c r="I873" i="49" s="1"/>
  <c r="E873" i="49"/>
  <c r="A873" i="49"/>
  <c r="D873" i="49"/>
  <c r="K874" i="44"/>
  <c r="N874" i="44"/>
  <c r="L874" i="44"/>
  <c r="M874" i="44"/>
  <c r="O874" i="44" l="1"/>
  <c r="Q874" i="44" s="1"/>
  <c r="T874" i="44" s="1"/>
  <c r="I874" i="49" s="1"/>
  <c r="E874" i="49"/>
  <c r="A874" i="49"/>
  <c r="D874" i="49"/>
  <c r="K875" i="44"/>
  <c r="L875" i="44"/>
  <c r="M875" i="44"/>
  <c r="N875" i="44"/>
  <c r="O875" i="44" l="1"/>
  <c r="Q875" i="44" s="1"/>
  <c r="T875" i="44" s="1"/>
  <c r="I875" i="49" s="1"/>
  <c r="E875" i="49"/>
  <c r="A875" i="49"/>
  <c r="D875" i="49"/>
  <c r="K876" i="44"/>
  <c r="N876" i="44"/>
  <c r="M876" i="44"/>
  <c r="L876" i="44"/>
  <c r="O876" i="44" l="1"/>
  <c r="Q876" i="44" s="1"/>
  <c r="T876" i="44" s="1"/>
  <c r="I876" i="49" s="1"/>
  <c r="E876" i="49"/>
  <c r="A876" i="49"/>
  <c r="D876" i="49"/>
  <c r="K877" i="44"/>
  <c r="N877" i="44"/>
  <c r="L877" i="44"/>
  <c r="M877" i="44"/>
  <c r="O877" i="44" l="1"/>
  <c r="Q877" i="44" s="1"/>
  <c r="T877" i="44" s="1"/>
  <c r="I877" i="49" s="1"/>
  <c r="E877" i="49"/>
  <c r="A877" i="49"/>
  <c r="D877" i="49"/>
  <c r="K878" i="44"/>
  <c r="L878" i="44"/>
  <c r="N878" i="44"/>
  <c r="M878" i="44"/>
  <c r="O878" i="44" l="1"/>
  <c r="Q878" i="44" s="1"/>
  <c r="T878" i="44" s="1"/>
  <c r="I878" i="49" s="1"/>
  <c r="E878" i="49"/>
  <c r="A878" i="49"/>
  <c r="D878" i="49"/>
  <c r="K879" i="44"/>
  <c r="N879" i="44"/>
  <c r="L879" i="44"/>
  <c r="M879" i="44"/>
  <c r="O879" i="44" l="1"/>
  <c r="Q879" i="44" s="1"/>
  <c r="T879" i="44" s="1"/>
  <c r="I879" i="49" s="1"/>
  <c r="E879" i="49"/>
  <c r="A879" i="49"/>
  <c r="D879" i="49"/>
  <c r="K880" i="44"/>
  <c r="M880" i="44"/>
  <c r="L880" i="44"/>
  <c r="N880" i="44"/>
  <c r="O880" i="44" l="1"/>
  <c r="Q880" i="44" s="1"/>
  <c r="T880" i="44" s="1"/>
  <c r="I880" i="49" s="1"/>
  <c r="E880" i="49"/>
  <c r="A880" i="49"/>
  <c r="D880" i="49"/>
  <c r="K881" i="44"/>
  <c r="N881" i="44"/>
  <c r="L881" i="44"/>
  <c r="M881" i="44"/>
  <c r="O881" i="44" l="1"/>
  <c r="Q881" i="44" s="1"/>
  <c r="T881" i="44" s="1"/>
  <c r="I881" i="49" s="1"/>
  <c r="E881" i="49"/>
  <c r="A881" i="49"/>
  <c r="D881" i="49"/>
  <c r="K882" i="44"/>
  <c r="M882" i="44"/>
  <c r="L882" i="44"/>
  <c r="N882" i="44"/>
  <c r="O882" i="44" l="1"/>
  <c r="Q882" i="44" s="1"/>
  <c r="T882" i="44" s="1"/>
  <c r="I882" i="49" s="1"/>
  <c r="E882" i="49"/>
  <c r="A882" i="49"/>
  <c r="D882" i="49"/>
  <c r="K883" i="44"/>
  <c r="L883" i="44"/>
  <c r="M883" i="44"/>
  <c r="N883" i="44"/>
  <c r="O883" i="44" l="1"/>
  <c r="Q883" i="44" s="1"/>
  <c r="T883" i="44" s="1"/>
  <c r="I883" i="49" s="1"/>
  <c r="E883" i="49"/>
  <c r="A883" i="49"/>
  <c r="D883" i="49"/>
  <c r="K884" i="44"/>
  <c r="L884" i="44"/>
  <c r="M884" i="44"/>
  <c r="N884" i="44"/>
  <c r="O884" i="44" l="1"/>
  <c r="Q884" i="44" s="1"/>
  <c r="T884" i="44" s="1"/>
  <c r="I884" i="49" s="1"/>
  <c r="E884" i="49"/>
  <c r="A884" i="49"/>
  <c r="D884" i="49"/>
  <c r="K885" i="44"/>
  <c r="M885" i="44"/>
  <c r="N885" i="44"/>
  <c r="L885" i="44"/>
  <c r="O885" i="44" l="1"/>
  <c r="Q885" i="44" s="1"/>
  <c r="T885" i="44" s="1"/>
  <c r="I885" i="49" s="1"/>
  <c r="E885" i="49"/>
  <c r="A885" i="49"/>
  <c r="D885" i="49"/>
  <c r="K886" i="44"/>
  <c r="N886" i="44"/>
  <c r="M886" i="44"/>
  <c r="L886" i="44"/>
  <c r="O886" i="44" l="1"/>
  <c r="Q886" i="44" s="1"/>
  <c r="T886" i="44" s="1"/>
  <c r="I886" i="49" s="1"/>
  <c r="E886" i="49"/>
  <c r="A886" i="49"/>
  <c r="D886" i="49"/>
  <c r="K887" i="44"/>
  <c r="N887" i="44"/>
  <c r="L887" i="44"/>
  <c r="M887" i="44"/>
  <c r="O887" i="44" l="1"/>
  <c r="Q887" i="44" s="1"/>
  <c r="T887" i="44" s="1"/>
  <c r="I887" i="49" s="1"/>
  <c r="E887" i="49"/>
  <c r="A887" i="49"/>
  <c r="D887" i="49"/>
  <c r="K888" i="44"/>
  <c r="N888" i="44"/>
  <c r="M888" i="44"/>
  <c r="L888" i="44"/>
  <c r="O888" i="44" l="1"/>
  <c r="Q888" i="44" s="1"/>
  <c r="T888" i="44" s="1"/>
  <c r="I888" i="49" s="1"/>
  <c r="E888" i="49"/>
  <c r="A888" i="49"/>
  <c r="D888" i="49"/>
  <c r="K889" i="44"/>
  <c r="N889" i="44"/>
  <c r="M889" i="44"/>
  <c r="L889" i="44"/>
  <c r="O889" i="44" l="1"/>
  <c r="Q889" i="44" s="1"/>
  <c r="T889" i="44" s="1"/>
  <c r="I889" i="49" s="1"/>
  <c r="E889" i="49"/>
  <c r="A889" i="49"/>
  <c r="D889" i="49"/>
  <c r="K890" i="44"/>
  <c r="M890" i="44"/>
  <c r="N890" i="44"/>
  <c r="L890" i="44"/>
  <c r="O890" i="44" l="1"/>
  <c r="Q890" i="44" s="1"/>
  <c r="T890" i="44" s="1"/>
  <c r="I890" i="49" s="1"/>
  <c r="E890" i="49"/>
  <c r="D890" i="49"/>
  <c r="A890" i="49"/>
  <c r="K891" i="44"/>
  <c r="N891" i="44"/>
  <c r="L891" i="44"/>
  <c r="M891" i="44"/>
  <c r="O891" i="44" l="1"/>
  <c r="Q891" i="44" s="1"/>
  <c r="T891" i="44" s="1"/>
  <c r="I891" i="49" s="1"/>
  <c r="E891" i="49"/>
  <c r="D891" i="49"/>
  <c r="A891" i="49"/>
  <c r="K892" i="44"/>
  <c r="M892" i="44"/>
  <c r="N892" i="44"/>
  <c r="L892" i="44"/>
  <c r="O892" i="44" l="1"/>
  <c r="Q892" i="44" s="1"/>
  <c r="T892" i="44" s="1"/>
  <c r="I892" i="49" s="1"/>
  <c r="E892" i="49"/>
  <c r="D892" i="49"/>
  <c r="A892" i="49"/>
  <c r="K893" i="44"/>
  <c r="M893" i="44"/>
  <c r="N893" i="44"/>
  <c r="L893" i="44"/>
  <c r="O893" i="44" l="1"/>
  <c r="Q893" i="44" s="1"/>
  <c r="T893" i="44" s="1"/>
  <c r="I893" i="49" s="1"/>
  <c r="E893" i="49"/>
  <c r="D893" i="49"/>
  <c r="A893" i="49"/>
  <c r="K894" i="44"/>
  <c r="L894" i="44"/>
  <c r="M894" i="44"/>
  <c r="N894" i="44"/>
  <c r="O894" i="44" l="1"/>
  <c r="Q894" i="44" s="1"/>
  <c r="T894" i="44" s="1"/>
  <c r="I894" i="49" s="1"/>
  <c r="E894" i="49"/>
  <c r="D894" i="49"/>
  <c r="A894" i="49"/>
  <c r="K895" i="44"/>
  <c r="M895" i="44"/>
  <c r="L895" i="44"/>
  <c r="N895" i="44"/>
  <c r="O895" i="44" l="1"/>
  <c r="Q895" i="44" s="1"/>
  <c r="T895" i="44" s="1"/>
  <c r="I895" i="49" s="1"/>
  <c r="E895" i="49"/>
  <c r="D895" i="49"/>
  <c r="A895" i="49"/>
  <c r="K896" i="44"/>
  <c r="L896" i="44"/>
  <c r="M896" i="44"/>
  <c r="N896" i="44"/>
  <c r="O896" i="44" l="1"/>
  <c r="Q896" i="44" s="1"/>
  <c r="T896" i="44" s="1"/>
  <c r="I896" i="49" s="1"/>
  <c r="E896" i="49"/>
  <c r="D896" i="49"/>
  <c r="A896" i="49"/>
  <c r="K897" i="44"/>
  <c r="L897" i="44"/>
  <c r="N897" i="44"/>
  <c r="M897" i="44"/>
  <c r="O897" i="44" l="1"/>
  <c r="Q897" i="44" s="1"/>
  <c r="T897" i="44" s="1"/>
  <c r="I897" i="49" s="1"/>
  <c r="E897" i="49"/>
  <c r="D897" i="49"/>
  <c r="A897" i="49"/>
  <c r="K898" i="44"/>
  <c r="L898" i="44"/>
  <c r="M898" i="44"/>
  <c r="N898" i="44"/>
  <c r="O898" i="44" l="1"/>
  <c r="Q898" i="44" s="1"/>
  <c r="T898" i="44" s="1"/>
  <c r="I898" i="49" s="1"/>
  <c r="E898" i="49"/>
  <c r="D898" i="49"/>
  <c r="A898" i="49"/>
  <c r="K899" i="44"/>
  <c r="L899" i="44"/>
  <c r="N899" i="44"/>
  <c r="M899" i="44"/>
  <c r="O899" i="44" l="1"/>
  <c r="Q899" i="44" s="1"/>
  <c r="T899" i="44" s="1"/>
  <c r="I899" i="49" s="1"/>
  <c r="E899" i="49"/>
  <c r="D899" i="49"/>
  <c r="A899" i="49"/>
  <c r="K900" i="44"/>
  <c r="N900" i="44"/>
  <c r="M900" i="44"/>
  <c r="L900" i="44"/>
  <c r="O900" i="44" l="1"/>
  <c r="Q900" i="44" s="1"/>
  <c r="T900" i="44" s="1"/>
  <c r="I900" i="49" s="1"/>
  <c r="E900" i="49"/>
  <c r="D900" i="49"/>
  <c r="A900" i="49"/>
  <c r="K901" i="44"/>
  <c r="M901" i="44"/>
  <c r="N901" i="44"/>
  <c r="L901" i="44"/>
  <c r="O901" i="44" l="1"/>
  <c r="Q901" i="44" s="1"/>
  <c r="T901" i="44" s="1"/>
  <c r="I901" i="49" s="1"/>
  <c r="E901" i="49"/>
  <c r="D901" i="49"/>
  <c r="A901" i="49"/>
  <c r="K902" i="44"/>
  <c r="L902" i="44"/>
  <c r="M902" i="44"/>
  <c r="N902" i="44"/>
  <c r="O902" i="44" l="1"/>
  <c r="Q902" i="44" s="1"/>
  <c r="T902" i="44" s="1"/>
  <c r="I902" i="49" s="1"/>
  <c r="E902" i="49"/>
  <c r="D902" i="49"/>
  <c r="A902" i="49"/>
  <c r="K903" i="44"/>
  <c r="M903" i="44"/>
  <c r="N903" i="44"/>
  <c r="L903" i="44"/>
  <c r="O903" i="44" l="1"/>
  <c r="Q903" i="44" s="1"/>
  <c r="T903" i="44" s="1"/>
  <c r="I903" i="49" s="1"/>
  <c r="E903" i="49"/>
  <c r="D903" i="49"/>
  <c r="A903" i="49"/>
  <c r="K904" i="44"/>
  <c r="N904" i="44"/>
  <c r="M904" i="44"/>
  <c r="L904" i="44"/>
  <c r="O904" i="44" l="1"/>
  <c r="Q904" i="44" s="1"/>
  <c r="T904" i="44" s="1"/>
  <c r="I904" i="49" s="1"/>
  <c r="E904" i="49"/>
  <c r="D904" i="49"/>
  <c r="A904" i="49"/>
  <c r="K905" i="44"/>
  <c r="L905" i="44"/>
  <c r="M905" i="44"/>
  <c r="N905" i="44"/>
  <c r="O905" i="44" l="1"/>
  <c r="Q905" i="44" s="1"/>
  <c r="T905" i="44" s="1"/>
  <c r="I905" i="49" s="1"/>
  <c r="E905" i="49"/>
  <c r="D905" i="49"/>
  <c r="A905" i="49"/>
  <c r="K906" i="44"/>
  <c r="L906" i="44"/>
  <c r="N906" i="44"/>
  <c r="M906" i="44"/>
  <c r="O906" i="44" l="1"/>
  <c r="Q906" i="44" s="1"/>
  <c r="T906" i="44" s="1"/>
  <c r="I906" i="49" s="1"/>
  <c r="E906" i="49"/>
  <c r="D906" i="49"/>
  <c r="A906" i="49"/>
  <c r="K907" i="44"/>
  <c r="L907" i="44"/>
  <c r="N907" i="44"/>
  <c r="M907" i="44"/>
  <c r="O907" i="44" l="1"/>
  <c r="Q907" i="44" s="1"/>
  <c r="T907" i="44" s="1"/>
  <c r="I907" i="49" s="1"/>
  <c r="E907" i="49"/>
  <c r="D907" i="49"/>
  <c r="A907" i="49"/>
  <c r="K908" i="44"/>
  <c r="M908" i="44"/>
  <c r="N908" i="44"/>
  <c r="L908" i="44"/>
  <c r="O908" i="44" l="1"/>
  <c r="Q908" i="44" s="1"/>
  <c r="T908" i="44" s="1"/>
  <c r="I908" i="49" s="1"/>
  <c r="E908" i="49"/>
  <c r="D908" i="49"/>
  <c r="A908" i="49"/>
  <c r="K909" i="44"/>
  <c r="L909" i="44"/>
  <c r="M909" i="44"/>
  <c r="N909" i="44"/>
  <c r="O909" i="44" l="1"/>
  <c r="Q909" i="44" s="1"/>
  <c r="T909" i="44" s="1"/>
  <c r="I909" i="49" s="1"/>
  <c r="E909" i="49"/>
  <c r="D909" i="49"/>
  <c r="A909" i="49"/>
  <c r="K910" i="44"/>
  <c r="L910" i="44"/>
  <c r="N910" i="44"/>
  <c r="M910" i="44"/>
  <c r="O910" i="44" l="1"/>
  <c r="Q910" i="44" s="1"/>
  <c r="T910" i="44" s="1"/>
  <c r="I910" i="49" s="1"/>
  <c r="E910" i="49"/>
  <c r="D910" i="49"/>
  <c r="A910" i="49"/>
  <c r="K911" i="44"/>
  <c r="L911" i="44"/>
  <c r="M911" i="44"/>
  <c r="N911" i="44"/>
  <c r="O911" i="44" l="1"/>
  <c r="Q911" i="44" s="1"/>
  <c r="T911" i="44" s="1"/>
  <c r="I911" i="49" s="1"/>
  <c r="E911" i="49"/>
  <c r="D911" i="49"/>
  <c r="A911" i="49"/>
  <c r="K912" i="44"/>
  <c r="L912" i="44"/>
  <c r="M912" i="44"/>
  <c r="N912" i="44"/>
  <c r="O912" i="44" l="1"/>
  <c r="Q912" i="44" s="1"/>
  <c r="T912" i="44" s="1"/>
  <c r="I912" i="49" s="1"/>
  <c r="E912" i="49"/>
  <c r="D912" i="49"/>
  <c r="A912" i="49"/>
  <c r="K913" i="44"/>
  <c r="N913" i="44"/>
  <c r="M913" i="44"/>
  <c r="L913" i="44"/>
  <c r="O913" i="44" l="1"/>
  <c r="Q913" i="44" s="1"/>
  <c r="T913" i="44" s="1"/>
  <c r="I913" i="49" s="1"/>
  <c r="E913" i="49"/>
  <c r="D913" i="49"/>
  <c r="A913" i="49"/>
  <c r="K914" i="44"/>
  <c r="L914" i="44"/>
  <c r="N914" i="44"/>
  <c r="M914" i="44"/>
  <c r="O914" i="44" l="1"/>
  <c r="Q914" i="44" s="1"/>
  <c r="T914" i="44" s="1"/>
  <c r="I914" i="49" s="1"/>
  <c r="E914" i="49"/>
  <c r="A914" i="49"/>
  <c r="D914" i="49"/>
  <c r="K915" i="44"/>
  <c r="L915" i="44"/>
  <c r="N915" i="44"/>
  <c r="M915" i="44"/>
  <c r="O915" i="44" l="1"/>
  <c r="Q915" i="44" s="1"/>
  <c r="T915" i="44" s="1"/>
  <c r="I915" i="49" s="1"/>
  <c r="E915" i="49"/>
  <c r="A915" i="49"/>
  <c r="D915" i="49"/>
  <c r="K916" i="44"/>
  <c r="N916" i="44"/>
  <c r="M916" i="44"/>
  <c r="L916" i="44"/>
  <c r="O916" i="44" l="1"/>
  <c r="Q916" i="44" s="1"/>
  <c r="T916" i="44" s="1"/>
  <c r="I916" i="49" s="1"/>
  <c r="E916" i="49"/>
  <c r="A916" i="49"/>
  <c r="D916" i="49"/>
  <c r="K917" i="44"/>
  <c r="N917" i="44"/>
  <c r="M917" i="44"/>
  <c r="L917" i="44"/>
  <c r="O917" i="44" l="1"/>
  <c r="Q917" i="44" s="1"/>
  <c r="T917" i="44" s="1"/>
  <c r="I917" i="49" s="1"/>
  <c r="E917" i="49"/>
  <c r="A917" i="49"/>
  <c r="D917" i="49"/>
  <c r="K918" i="44"/>
  <c r="L918" i="44"/>
  <c r="M918" i="44"/>
  <c r="N918" i="44"/>
  <c r="O918" i="44" l="1"/>
  <c r="Q918" i="44" s="1"/>
  <c r="T918" i="44" s="1"/>
  <c r="I918" i="49" s="1"/>
  <c r="E918" i="49"/>
  <c r="A918" i="49"/>
  <c r="D918" i="49"/>
  <c r="K919" i="44"/>
  <c r="N919" i="44"/>
  <c r="M919" i="44"/>
  <c r="L919" i="44"/>
  <c r="O919" i="44" l="1"/>
  <c r="Q919" i="44" s="1"/>
  <c r="T919" i="44" s="1"/>
  <c r="I919" i="49" s="1"/>
  <c r="E919" i="49"/>
  <c r="A919" i="49"/>
  <c r="D919" i="49"/>
  <c r="K920" i="44"/>
  <c r="L920" i="44"/>
  <c r="N920" i="44"/>
  <c r="M920" i="44"/>
  <c r="O920" i="44" l="1"/>
  <c r="Q920" i="44" s="1"/>
  <c r="T920" i="44" s="1"/>
  <c r="I920" i="49" s="1"/>
  <c r="E920" i="49"/>
  <c r="A920" i="49"/>
  <c r="D920" i="49"/>
  <c r="K921" i="44"/>
  <c r="N921" i="44"/>
  <c r="L921" i="44"/>
  <c r="M921" i="44"/>
  <c r="O921" i="44" l="1"/>
  <c r="Q921" i="44" s="1"/>
  <c r="T921" i="44" s="1"/>
  <c r="I921" i="49" s="1"/>
  <c r="E921" i="49"/>
  <c r="A921" i="49"/>
  <c r="D921" i="49"/>
  <c r="K922" i="44"/>
  <c r="N922" i="44"/>
  <c r="L922" i="44"/>
  <c r="M922" i="44"/>
  <c r="O922" i="44" l="1"/>
  <c r="Q922" i="44" s="1"/>
  <c r="T922" i="44" s="1"/>
  <c r="I922" i="49" s="1"/>
  <c r="E922" i="49"/>
  <c r="A922" i="49"/>
  <c r="D922" i="49"/>
  <c r="K923" i="44"/>
  <c r="N923" i="44"/>
  <c r="M923" i="44"/>
  <c r="L923" i="44"/>
  <c r="O923" i="44" l="1"/>
  <c r="Q923" i="44" s="1"/>
  <c r="T923" i="44" s="1"/>
  <c r="I923" i="49" s="1"/>
  <c r="E923" i="49"/>
  <c r="A923" i="49"/>
  <c r="D923" i="49"/>
  <c r="K924" i="44"/>
  <c r="N924" i="44"/>
  <c r="M924" i="44"/>
  <c r="L924" i="44"/>
  <c r="O924" i="44" l="1"/>
  <c r="Q924" i="44" s="1"/>
  <c r="T924" i="44" s="1"/>
  <c r="I924" i="49" s="1"/>
  <c r="E924" i="49"/>
  <c r="A924" i="49"/>
  <c r="D924" i="49"/>
  <c r="K925" i="44"/>
  <c r="N925" i="44"/>
  <c r="L925" i="44"/>
  <c r="M925" i="44"/>
  <c r="O925" i="44" l="1"/>
  <c r="Q925" i="44" s="1"/>
  <c r="T925" i="44" s="1"/>
  <c r="I925" i="49" s="1"/>
  <c r="E925" i="49"/>
  <c r="A925" i="49"/>
  <c r="D925" i="49"/>
  <c r="K926" i="44"/>
  <c r="M926" i="44"/>
  <c r="N926" i="44"/>
  <c r="L926" i="44"/>
  <c r="O926" i="44" l="1"/>
  <c r="Q926" i="44" s="1"/>
  <c r="T926" i="44" s="1"/>
  <c r="I926" i="49" s="1"/>
  <c r="E926" i="49"/>
  <c r="A926" i="49"/>
  <c r="D926" i="49"/>
  <c r="K927" i="44"/>
  <c r="N927" i="44"/>
  <c r="L927" i="44"/>
  <c r="M927" i="44"/>
  <c r="O927" i="44" l="1"/>
  <c r="Q927" i="44" s="1"/>
  <c r="T927" i="44" s="1"/>
  <c r="I927" i="49" s="1"/>
  <c r="E927" i="49"/>
  <c r="A927" i="49"/>
  <c r="D927" i="49"/>
  <c r="K928" i="44"/>
  <c r="L928" i="44"/>
  <c r="M928" i="44"/>
  <c r="N928" i="44"/>
  <c r="O928" i="44" l="1"/>
  <c r="Q928" i="44" s="1"/>
  <c r="T928" i="44" s="1"/>
  <c r="I928" i="49" s="1"/>
  <c r="E928" i="49"/>
  <c r="A928" i="49"/>
  <c r="D928" i="49"/>
  <c r="K929" i="44"/>
  <c r="M929" i="44"/>
  <c r="L929" i="44"/>
  <c r="N929" i="44"/>
  <c r="O929" i="44" l="1"/>
  <c r="Q929" i="44" s="1"/>
  <c r="T929" i="44" s="1"/>
  <c r="I929" i="49" s="1"/>
  <c r="E929" i="49"/>
  <c r="A929" i="49"/>
  <c r="D929" i="49"/>
  <c r="K930" i="44"/>
  <c r="L930" i="44"/>
  <c r="N930" i="44"/>
  <c r="M930" i="44"/>
  <c r="O930" i="44" l="1"/>
  <c r="Q930" i="44" s="1"/>
  <c r="T930" i="44" s="1"/>
  <c r="I930" i="49" s="1"/>
  <c r="E930" i="49"/>
  <c r="A930" i="49"/>
  <c r="D930" i="49"/>
  <c r="K931" i="44"/>
  <c r="N931" i="44"/>
  <c r="M931" i="44"/>
  <c r="L931" i="44"/>
  <c r="O931" i="44" l="1"/>
  <c r="Q931" i="44" s="1"/>
  <c r="T931" i="44" s="1"/>
  <c r="I931" i="49" s="1"/>
  <c r="E931" i="49"/>
  <c r="A931" i="49"/>
  <c r="D931" i="49"/>
  <c r="K932" i="44"/>
  <c r="M932" i="44"/>
  <c r="L932" i="44"/>
  <c r="N932" i="44"/>
  <c r="O932" i="44" l="1"/>
  <c r="Q932" i="44" s="1"/>
  <c r="T932" i="44" s="1"/>
  <c r="I932" i="49" s="1"/>
  <c r="E932" i="49"/>
  <c r="A932" i="49"/>
  <c r="D932" i="49"/>
  <c r="K933" i="44"/>
  <c r="N933" i="44"/>
  <c r="L933" i="44"/>
  <c r="M933" i="44"/>
  <c r="O933" i="44" l="1"/>
  <c r="Q933" i="44" s="1"/>
  <c r="T933" i="44" s="1"/>
  <c r="I933" i="49" s="1"/>
  <c r="E933" i="49"/>
  <c r="A933" i="49"/>
  <c r="D933" i="49"/>
  <c r="K934" i="44"/>
  <c r="L934" i="44"/>
  <c r="M934" i="44"/>
  <c r="E934" i="49" l="1"/>
  <c r="D934" i="49"/>
  <c r="K935" i="44"/>
  <c r="M935" i="44"/>
  <c r="N935" i="44"/>
  <c r="N934" i="44"/>
  <c r="L935" i="44"/>
  <c r="A934" i="49" l="1"/>
  <c r="O934" i="44"/>
  <c r="Q934" i="44" s="1"/>
  <c r="T934" i="44" s="1"/>
  <c r="I934" i="49" s="1"/>
  <c r="O935" i="44"/>
  <c r="Q935" i="44" s="1"/>
  <c r="T935" i="44" s="1"/>
  <c r="I935" i="49" s="1"/>
  <c r="E935" i="49"/>
  <c r="A935" i="49"/>
  <c r="D935" i="49"/>
  <c r="K936" i="44"/>
  <c r="L936" i="44"/>
  <c r="M936" i="44"/>
  <c r="N936" i="44"/>
  <c r="O936" i="44" l="1"/>
  <c r="Q936" i="44" s="1"/>
  <c r="T936" i="44" s="1"/>
  <c r="I936" i="49" s="1"/>
  <c r="E936" i="49"/>
  <c r="A936" i="49"/>
  <c r="D936" i="49"/>
  <c r="K937" i="44"/>
  <c r="M937" i="44"/>
  <c r="N937" i="44"/>
  <c r="L937" i="44"/>
  <c r="O937" i="44" l="1"/>
  <c r="Q937" i="44" s="1"/>
  <c r="T937" i="44" s="1"/>
  <c r="I937" i="49" s="1"/>
  <c r="E937" i="49"/>
  <c r="A937" i="49"/>
  <c r="D937" i="49"/>
  <c r="K938" i="44"/>
  <c r="N938" i="44"/>
  <c r="L938" i="44"/>
  <c r="M938" i="44"/>
  <c r="O938" i="44" l="1"/>
  <c r="Q938" i="44" s="1"/>
  <c r="T938" i="44" s="1"/>
  <c r="I938" i="49" s="1"/>
  <c r="E938" i="49"/>
  <c r="D938" i="49"/>
  <c r="A938" i="49"/>
  <c r="K939" i="44"/>
  <c r="N939" i="44"/>
  <c r="M939" i="44"/>
  <c r="L939" i="44"/>
  <c r="O939" i="44" l="1"/>
  <c r="Q939" i="44" s="1"/>
  <c r="T939" i="44" s="1"/>
  <c r="I939" i="49" s="1"/>
  <c r="E939" i="49"/>
  <c r="D939" i="49"/>
  <c r="A939" i="49"/>
  <c r="K940" i="44"/>
  <c r="M940" i="44"/>
  <c r="N940" i="44"/>
  <c r="L940" i="44"/>
  <c r="O940" i="44" l="1"/>
  <c r="Q940" i="44" s="1"/>
  <c r="T940" i="44" s="1"/>
  <c r="I940" i="49" s="1"/>
  <c r="E940" i="49"/>
  <c r="D940" i="49"/>
  <c r="A940" i="49"/>
  <c r="K941" i="44"/>
  <c r="M941" i="44"/>
  <c r="N941" i="44"/>
  <c r="L941" i="44"/>
  <c r="O941" i="44" l="1"/>
  <c r="Q941" i="44" s="1"/>
  <c r="T941" i="44" s="1"/>
  <c r="I941" i="49" s="1"/>
  <c r="E941" i="49"/>
  <c r="D941" i="49"/>
  <c r="A941" i="49"/>
  <c r="K942" i="44"/>
  <c r="L942" i="44"/>
  <c r="N942" i="44"/>
  <c r="M942" i="44"/>
  <c r="O942" i="44" l="1"/>
  <c r="Q942" i="44" s="1"/>
  <c r="T942" i="44" s="1"/>
  <c r="I942" i="49" s="1"/>
  <c r="E942" i="49"/>
  <c r="D942" i="49"/>
  <c r="A942" i="49"/>
  <c r="K943" i="44"/>
  <c r="M943" i="44"/>
  <c r="L943" i="44"/>
  <c r="N943" i="44"/>
  <c r="O943" i="44" l="1"/>
  <c r="Q943" i="44" s="1"/>
  <c r="T943" i="44" s="1"/>
  <c r="I943" i="49" s="1"/>
  <c r="E943" i="49"/>
  <c r="D943" i="49"/>
  <c r="A943" i="49"/>
  <c r="K944" i="44"/>
  <c r="N944" i="44"/>
  <c r="L944" i="44"/>
  <c r="M944" i="44"/>
  <c r="O944" i="44" l="1"/>
  <c r="Q944" i="44" s="1"/>
  <c r="T944" i="44" s="1"/>
  <c r="I944" i="49" s="1"/>
  <c r="E944" i="49"/>
  <c r="D944" i="49"/>
  <c r="A944" i="49"/>
  <c r="K945" i="44"/>
  <c r="N945" i="44"/>
  <c r="M945" i="44"/>
  <c r="L945" i="44"/>
  <c r="O945" i="44" l="1"/>
  <c r="Q945" i="44" s="1"/>
  <c r="T945" i="44" s="1"/>
  <c r="I945" i="49" s="1"/>
  <c r="E945" i="49"/>
  <c r="D945" i="49"/>
  <c r="A945" i="49"/>
  <c r="K946" i="44"/>
  <c r="L946" i="44"/>
  <c r="M946" i="44"/>
  <c r="N946" i="44"/>
  <c r="O946" i="44" l="1"/>
  <c r="Q946" i="44" s="1"/>
  <c r="T946" i="44" s="1"/>
  <c r="I946" i="49" s="1"/>
  <c r="E946" i="49"/>
  <c r="D946" i="49"/>
  <c r="A946" i="49"/>
  <c r="K947" i="44"/>
  <c r="L947" i="44"/>
  <c r="M947" i="44"/>
  <c r="N947" i="44"/>
  <c r="O947" i="44" l="1"/>
  <c r="Q947" i="44" s="1"/>
  <c r="T947" i="44" s="1"/>
  <c r="I947" i="49" s="1"/>
  <c r="E947" i="49"/>
  <c r="D947" i="49"/>
  <c r="A947" i="49"/>
  <c r="K948" i="44"/>
  <c r="L948" i="44"/>
  <c r="M948" i="44"/>
  <c r="N948" i="44"/>
  <c r="O948" i="44" l="1"/>
  <c r="Q948" i="44" s="1"/>
  <c r="T948" i="44" s="1"/>
  <c r="I948" i="49" s="1"/>
  <c r="E948" i="49"/>
  <c r="D948" i="49"/>
  <c r="A948" i="49"/>
  <c r="K949" i="44"/>
  <c r="M949" i="44"/>
  <c r="L949" i="44"/>
  <c r="N949" i="44"/>
  <c r="O949" i="44" l="1"/>
  <c r="Q949" i="44" s="1"/>
  <c r="T949" i="44" s="1"/>
  <c r="I949" i="49" s="1"/>
  <c r="E949" i="49"/>
  <c r="D949" i="49"/>
  <c r="A949" i="49"/>
  <c r="K950" i="44"/>
  <c r="L950" i="44"/>
  <c r="M950" i="44"/>
  <c r="N950" i="44"/>
  <c r="O950" i="44" l="1"/>
  <c r="Q950" i="44" s="1"/>
  <c r="T950" i="44" s="1"/>
  <c r="I950" i="49" s="1"/>
  <c r="E950" i="49"/>
  <c r="D950" i="49"/>
  <c r="A950" i="49"/>
  <c r="K951" i="44"/>
  <c r="M951" i="44"/>
  <c r="N951" i="44"/>
  <c r="L951" i="44"/>
  <c r="O951" i="44" l="1"/>
  <c r="Q951" i="44" s="1"/>
  <c r="T951" i="44" s="1"/>
  <c r="I951" i="49" s="1"/>
  <c r="E951" i="49"/>
  <c r="D951" i="49"/>
  <c r="A951" i="49"/>
  <c r="K952" i="44"/>
  <c r="L952" i="44"/>
  <c r="M952" i="44"/>
  <c r="N952" i="44"/>
  <c r="O952" i="44" l="1"/>
  <c r="Q952" i="44" s="1"/>
  <c r="T952" i="44" s="1"/>
  <c r="I952" i="49" s="1"/>
  <c r="E952" i="49"/>
  <c r="D952" i="49"/>
  <c r="A952" i="49"/>
  <c r="K953" i="44"/>
  <c r="L953" i="44"/>
  <c r="N953" i="44"/>
  <c r="M953" i="44"/>
  <c r="O953" i="44" l="1"/>
  <c r="Q953" i="44" s="1"/>
  <c r="T953" i="44" s="1"/>
  <c r="I953" i="49" s="1"/>
  <c r="E953" i="49"/>
  <c r="D953" i="49"/>
  <c r="A953" i="49"/>
  <c r="K954" i="44"/>
  <c r="N954" i="44"/>
  <c r="M954" i="44"/>
  <c r="L954" i="44"/>
  <c r="O954" i="44" l="1"/>
  <c r="Q954" i="44" s="1"/>
  <c r="T954" i="44" s="1"/>
  <c r="I954" i="49" s="1"/>
  <c r="E954" i="49"/>
  <c r="D954" i="49"/>
  <c r="A954" i="49"/>
  <c r="K955" i="44"/>
  <c r="M955" i="44"/>
  <c r="L955" i="44"/>
  <c r="N955" i="44"/>
  <c r="O955" i="44" l="1"/>
  <c r="Q955" i="44" s="1"/>
  <c r="T955" i="44" s="1"/>
  <c r="I955" i="49" s="1"/>
  <c r="E955" i="49"/>
  <c r="D955" i="49"/>
  <c r="A955" i="49"/>
  <c r="K956" i="44"/>
  <c r="L956" i="44"/>
  <c r="M956" i="44"/>
  <c r="N956" i="44"/>
  <c r="O956" i="44" l="1"/>
  <c r="Q956" i="44" s="1"/>
  <c r="T956" i="44" s="1"/>
  <c r="I956" i="49" s="1"/>
  <c r="E956" i="49"/>
  <c r="D956" i="49"/>
  <c r="A956" i="49"/>
  <c r="K957" i="44"/>
  <c r="M957" i="44"/>
  <c r="N957" i="44"/>
  <c r="L957" i="44"/>
  <c r="O957" i="44" l="1"/>
  <c r="Q957" i="44" s="1"/>
  <c r="T957" i="44" s="1"/>
  <c r="I957" i="49" s="1"/>
  <c r="E957" i="49"/>
  <c r="D957" i="49"/>
  <c r="A957" i="49"/>
  <c r="K958" i="44"/>
  <c r="L958" i="44"/>
  <c r="M958" i="44"/>
  <c r="N958" i="44"/>
  <c r="O958" i="44" l="1"/>
  <c r="Q958" i="44" s="1"/>
  <c r="T958" i="44" s="1"/>
  <c r="I958" i="49" s="1"/>
  <c r="E958" i="49"/>
  <c r="D958" i="49"/>
  <c r="A958" i="49"/>
  <c r="K959" i="44"/>
  <c r="N959" i="44"/>
  <c r="M959" i="44"/>
  <c r="L959" i="44"/>
  <c r="O959" i="44" l="1"/>
  <c r="Q959" i="44" s="1"/>
  <c r="T959" i="44" s="1"/>
  <c r="I959" i="49" s="1"/>
  <c r="E959" i="49"/>
  <c r="D959" i="49"/>
  <c r="A959" i="49"/>
  <c r="K960" i="44"/>
  <c r="L960" i="44"/>
  <c r="N960" i="44"/>
  <c r="M960" i="44"/>
  <c r="O960" i="44" l="1"/>
  <c r="Q960" i="44" s="1"/>
  <c r="T960" i="44" s="1"/>
  <c r="I960" i="49" s="1"/>
  <c r="E960" i="49"/>
  <c r="D960" i="49"/>
  <c r="A960" i="49"/>
  <c r="K961" i="44"/>
  <c r="M961" i="44"/>
  <c r="L961" i="44"/>
  <c r="N961" i="44"/>
  <c r="O961" i="44" l="1"/>
  <c r="Q961" i="44" s="1"/>
  <c r="T961" i="44" s="1"/>
  <c r="I961" i="49" s="1"/>
  <c r="E961" i="49"/>
  <c r="D961" i="49"/>
  <c r="A961" i="49"/>
  <c r="K962" i="44"/>
  <c r="N962" i="44"/>
  <c r="L962" i="44"/>
  <c r="M962" i="44"/>
  <c r="O962" i="44" l="1"/>
  <c r="Q962" i="44" s="1"/>
  <c r="T962" i="44" s="1"/>
  <c r="I962" i="49" s="1"/>
  <c r="E962" i="49"/>
  <c r="D962" i="49"/>
  <c r="A962" i="49"/>
  <c r="K963" i="44"/>
  <c r="L963" i="44"/>
  <c r="M963" i="44"/>
  <c r="N963" i="44"/>
  <c r="O963" i="44" l="1"/>
  <c r="Q963" i="44" s="1"/>
  <c r="T963" i="44" s="1"/>
  <c r="I963" i="49" s="1"/>
  <c r="E963" i="49"/>
  <c r="D963" i="49"/>
  <c r="A963" i="49"/>
  <c r="K964" i="44"/>
  <c r="L964" i="44"/>
  <c r="N964" i="44"/>
  <c r="M964" i="44"/>
  <c r="O964" i="44" l="1"/>
  <c r="Q964" i="44" s="1"/>
  <c r="T964" i="44" s="1"/>
  <c r="I964" i="49" s="1"/>
  <c r="E964" i="49"/>
  <c r="D964" i="49"/>
  <c r="A964" i="49"/>
  <c r="K965" i="44"/>
  <c r="M965" i="44"/>
  <c r="N965" i="44"/>
  <c r="L965" i="44"/>
  <c r="O965" i="44" l="1"/>
  <c r="Q965" i="44" s="1"/>
  <c r="T965" i="44" s="1"/>
  <c r="I965" i="49" s="1"/>
  <c r="E965" i="49"/>
  <c r="D965" i="49"/>
  <c r="A965" i="49"/>
  <c r="K966" i="44"/>
  <c r="N966" i="44"/>
  <c r="M966" i="44"/>
  <c r="L966" i="44"/>
  <c r="O966" i="44" l="1"/>
  <c r="Q966" i="44" s="1"/>
  <c r="T966" i="44" s="1"/>
  <c r="I966" i="49" s="1"/>
  <c r="E966" i="49"/>
  <c r="D966" i="49"/>
  <c r="A966" i="49"/>
  <c r="K967" i="44"/>
  <c r="L967" i="44"/>
  <c r="N967" i="44"/>
  <c r="M967" i="44"/>
  <c r="O967" i="44" l="1"/>
  <c r="Q967" i="44" s="1"/>
  <c r="T967" i="44" s="1"/>
  <c r="I967" i="49" s="1"/>
  <c r="E967" i="49"/>
  <c r="D967" i="49"/>
  <c r="A967" i="49"/>
  <c r="K968" i="44"/>
  <c r="N968" i="44"/>
  <c r="L968" i="44"/>
  <c r="M968" i="44"/>
  <c r="O968" i="44" l="1"/>
  <c r="Q968" i="44" s="1"/>
  <c r="T968" i="44" s="1"/>
  <c r="I968" i="49" s="1"/>
  <c r="E968" i="49"/>
  <c r="D968" i="49"/>
  <c r="A968" i="49"/>
  <c r="K969" i="44"/>
  <c r="L969" i="44"/>
  <c r="N969" i="44"/>
  <c r="M969" i="44"/>
  <c r="O969" i="44" l="1"/>
  <c r="Q969" i="44" s="1"/>
  <c r="T969" i="44" s="1"/>
  <c r="I969" i="49" s="1"/>
  <c r="E969" i="49"/>
  <c r="D969" i="49"/>
  <c r="A969" i="49"/>
  <c r="K970" i="44"/>
  <c r="N970" i="44"/>
  <c r="L970" i="44"/>
  <c r="M970" i="44"/>
  <c r="O970" i="44" l="1"/>
  <c r="Q970" i="44" s="1"/>
  <c r="T970" i="44" s="1"/>
  <c r="I970" i="49" s="1"/>
  <c r="E970" i="49"/>
  <c r="D970" i="49"/>
  <c r="A970" i="49"/>
  <c r="K971" i="44"/>
  <c r="M971" i="44"/>
  <c r="L971" i="44"/>
  <c r="N971" i="44"/>
  <c r="O971" i="44" l="1"/>
  <c r="Q971" i="44" s="1"/>
  <c r="T971" i="44" s="1"/>
  <c r="I971" i="49" s="1"/>
  <c r="E971" i="49"/>
  <c r="D971" i="49"/>
  <c r="A971" i="49"/>
  <c r="K972" i="44"/>
  <c r="L972" i="44"/>
  <c r="N972" i="44"/>
  <c r="M972" i="44"/>
  <c r="O972" i="44" l="1"/>
  <c r="Q972" i="44" s="1"/>
  <c r="T972" i="44" s="1"/>
  <c r="I972" i="49" s="1"/>
  <c r="E972" i="49"/>
  <c r="D972" i="49"/>
  <c r="A972" i="49"/>
  <c r="K973" i="44"/>
  <c r="M973" i="44"/>
  <c r="N973" i="44"/>
  <c r="L973" i="44"/>
  <c r="O973" i="44" l="1"/>
  <c r="Q973" i="44" s="1"/>
  <c r="T973" i="44" s="1"/>
  <c r="I973" i="49" s="1"/>
  <c r="E973" i="49"/>
  <c r="D973" i="49"/>
  <c r="A973" i="49"/>
  <c r="K974" i="44"/>
  <c r="L974" i="44"/>
  <c r="N974" i="44"/>
  <c r="M974" i="44"/>
  <c r="O974" i="44" l="1"/>
  <c r="Q974" i="44" s="1"/>
  <c r="T974" i="44" s="1"/>
  <c r="I974" i="49" s="1"/>
  <c r="E974" i="49"/>
  <c r="D974" i="49"/>
  <c r="A974" i="49"/>
  <c r="K975" i="44"/>
  <c r="L975" i="44"/>
  <c r="N975" i="44"/>
  <c r="M975" i="44"/>
  <c r="O975" i="44" l="1"/>
  <c r="Q975" i="44" s="1"/>
  <c r="T975" i="44" s="1"/>
  <c r="I975" i="49" s="1"/>
  <c r="E975" i="49"/>
  <c r="D975" i="49"/>
  <c r="A975" i="49"/>
  <c r="K976" i="44"/>
  <c r="N976" i="44"/>
  <c r="M976" i="44"/>
  <c r="L976" i="44"/>
  <c r="O976" i="44" l="1"/>
  <c r="Q976" i="44" s="1"/>
  <c r="T976" i="44" s="1"/>
  <c r="I976" i="49" s="1"/>
  <c r="E976" i="49"/>
  <c r="D976" i="49"/>
  <c r="A976" i="49"/>
  <c r="K977" i="44"/>
  <c r="M977" i="44"/>
  <c r="L977" i="44"/>
  <c r="N977" i="44"/>
  <c r="O977" i="44" l="1"/>
  <c r="Q977" i="44" s="1"/>
  <c r="T977" i="44" s="1"/>
  <c r="I977" i="49" s="1"/>
  <c r="E977" i="49"/>
  <c r="D977" i="49"/>
  <c r="A977" i="49"/>
  <c r="K978" i="44"/>
  <c r="M978" i="44"/>
  <c r="L978" i="44"/>
  <c r="N978" i="44"/>
  <c r="O978" i="44" l="1"/>
  <c r="Q978" i="44" s="1"/>
  <c r="T978" i="44" s="1"/>
  <c r="I978" i="49" s="1"/>
  <c r="E978" i="49"/>
  <c r="D978" i="49"/>
  <c r="A978" i="49"/>
  <c r="K979" i="44"/>
  <c r="L979" i="44"/>
  <c r="M979" i="44"/>
  <c r="N979" i="44"/>
  <c r="O979" i="44" l="1"/>
  <c r="Q979" i="44" s="1"/>
  <c r="T979" i="44" s="1"/>
  <c r="I979" i="49" s="1"/>
  <c r="E979" i="49"/>
  <c r="D979" i="49"/>
  <c r="A979" i="49"/>
  <c r="K980" i="44"/>
  <c r="N980" i="44"/>
  <c r="M980" i="44"/>
  <c r="L980" i="44"/>
  <c r="O980" i="44" l="1"/>
  <c r="Q980" i="44" s="1"/>
  <c r="T980" i="44" s="1"/>
  <c r="I980" i="49" s="1"/>
  <c r="E980" i="49"/>
  <c r="D980" i="49"/>
  <c r="A980" i="49"/>
  <c r="K981" i="44"/>
  <c r="L981" i="44"/>
  <c r="N981" i="44"/>
  <c r="M981" i="44"/>
  <c r="O981" i="44" l="1"/>
  <c r="Q981" i="44" s="1"/>
  <c r="T981" i="44" s="1"/>
  <c r="I981" i="49" s="1"/>
  <c r="E981" i="49"/>
  <c r="D981" i="49"/>
  <c r="A981" i="49"/>
  <c r="K982" i="44"/>
  <c r="N982" i="44"/>
  <c r="L982" i="44"/>
  <c r="M982" i="44"/>
  <c r="O982" i="44" l="1"/>
  <c r="Q982" i="44" s="1"/>
  <c r="T982" i="44" s="1"/>
  <c r="I982" i="49" s="1"/>
  <c r="E982" i="49"/>
  <c r="D982" i="49"/>
  <c r="A982" i="49"/>
  <c r="K983" i="44"/>
  <c r="M983" i="44"/>
  <c r="N983" i="44"/>
  <c r="L983" i="44"/>
  <c r="O983" i="44" l="1"/>
  <c r="Q983" i="44" s="1"/>
  <c r="T983" i="44" s="1"/>
  <c r="I983" i="49" s="1"/>
  <c r="E983" i="49"/>
  <c r="D983" i="49"/>
  <c r="A983" i="49"/>
  <c r="K984" i="44"/>
  <c r="M984" i="44"/>
  <c r="N984" i="44"/>
  <c r="L984" i="44"/>
  <c r="O984" i="44" l="1"/>
  <c r="Q984" i="44" s="1"/>
  <c r="T984" i="44" s="1"/>
  <c r="I984" i="49" s="1"/>
  <c r="E984" i="49"/>
  <c r="D984" i="49"/>
  <c r="A984" i="49"/>
  <c r="K985" i="44"/>
  <c r="L985" i="44"/>
  <c r="N985" i="44"/>
  <c r="M985" i="44"/>
  <c r="O985" i="44" l="1"/>
  <c r="Q985" i="44" s="1"/>
  <c r="T985" i="44" s="1"/>
  <c r="I985" i="49" s="1"/>
  <c r="E985" i="49"/>
  <c r="D985" i="49"/>
  <c r="A985" i="49"/>
  <c r="K986" i="44"/>
  <c r="M986" i="44"/>
  <c r="N986" i="44"/>
  <c r="L986" i="44"/>
  <c r="O986" i="44" l="1"/>
  <c r="Q986" i="44" s="1"/>
  <c r="T986" i="44" s="1"/>
  <c r="I986" i="49" s="1"/>
  <c r="E986" i="49"/>
  <c r="D986" i="49"/>
  <c r="A986" i="49"/>
  <c r="K987" i="44"/>
  <c r="M987" i="44"/>
  <c r="N987" i="44"/>
  <c r="L987" i="44"/>
  <c r="O987" i="44" l="1"/>
  <c r="Q987" i="44" s="1"/>
  <c r="T987" i="44" s="1"/>
  <c r="I987" i="49" s="1"/>
  <c r="E987" i="49"/>
  <c r="D987" i="49"/>
  <c r="A987" i="49"/>
  <c r="K988" i="44"/>
  <c r="N988" i="44"/>
  <c r="M988" i="44"/>
  <c r="L988" i="44"/>
  <c r="O988" i="44" l="1"/>
  <c r="Q988" i="44" s="1"/>
  <c r="T988" i="44" s="1"/>
  <c r="I988" i="49" s="1"/>
  <c r="E988" i="49"/>
  <c r="D988" i="49"/>
  <c r="A988" i="49"/>
  <c r="K989" i="44"/>
  <c r="M989" i="44"/>
  <c r="N989" i="44"/>
  <c r="L989" i="44"/>
  <c r="O989" i="44" l="1"/>
  <c r="Q989" i="44" s="1"/>
  <c r="T989" i="44" s="1"/>
  <c r="I989" i="49" s="1"/>
  <c r="E989" i="49"/>
  <c r="D989" i="49"/>
  <c r="A989" i="49"/>
  <c r="K990" i="44"/>
  <c r="L990" i="44"/>
  <c r="N990" i="44"/>
  <c r="M990" i="44"/>
  <c r="O990" i="44" l="1"/>
  <c r="Q990" i="44" s="1"/>
  <c r="T990" i="44" s="1"/>
  <c r="I990" i="49" s="1"/>
  <c r="E990" i="49"/>
  <c r="D990" i="49"/>
  <c r="A990" i="49"/>
  <c r="K991" i="44"/>
  <c r="N991" i="44"/>
  <c r="M991" i="44"/>
  <c r="L991" i="44"/>
  <c r="O991" i="44" l="1"/>
  <c r="Q991" i="44" s="1"/>
  <c r="T991" i="44" s="1"/>
  <c r="I991" i="49" s="1"/>
  <c r="E991" i="49"/>
  <c r="D991" i="49"/>
  <c r="A991" i="49"/>
  <c r="K992" i="44"/>
  <c r="L992" i="44"/>
  <c r="M992" i="44"/>
  <c r="N992" i="44"/>
  <c r="O992" i="44" l="1"/>
  <c r="Q992" i="44" s="1"/>
  <c r="T992" i="44" s="1"/>
  <c r="I992" i="49" s="1"/>
  <c r="E992" i="49"/>
  <c r="D992" i="49"/>
  <c r="A992" i="49"/>
  <c r="K993" i="44"/>
  <c r="L993" i="44"/>
  <c r="M993" i="44"/>
  <c r="N993" i="44"/>
  <c r="O993" i="44" l="1"/>
  <c r="Q993" i="44" s="1"/>
  <c r="T993" i="44" s="1"/>
  <c r="I993" i="49" s="1"/>
  <c r="E993" i="49"/>
  <c r="D993" i="49"/>
  <c r="A993" i="49"/>
  <c r="K994" i="44"/>
  <c r="M994" i="44"/>
  <c r="N994" i="44"/>
  <c r="L994" i="44"/>
  <c r="O994" i="44" l="1"/>
  <c r="Q994" i="44" s="1"/>
  <c r="T994" i="44" s="1"/>
  <c r="I994" i="49" s="1"/>
  <c r="E994" i="49"/>
  <c r="D994" i="49"/>
  <c r="A994" i="49"/>
  <c r="K995" i="44"/>
  <c r="N995" i="44"/>
  <c r="L995" i="44"/>
  <c r="M995" i="44"/>
  <c r="O995" i="44" l="1"/>
  <c r="Q995" i="44" s="1"/>
  <c r="T995" i="44" s="1"/>
  <c r="I995" i="49" s="1"/>
  <c r="E995" i="49"/>
  <c r="D995" i="49"/>
  <c r="A995" i="49"/>
  <c r="K996" i="44"/>
  <c r="N996" i="44"/>
  <c r="L996" i="44"/>
  <c r="M996" i="44"/>
  <c r="O996" i="44" l="1"/>
  <c r="Q996" i="44" s="1"/>
  <c r="T996" i="44" s="1"/>
  <c r="I996" i="49" s="1"/>
  <c r="E996" i="49"/>
  <c r="D996" i="49"/>
  <c r="A996" i="49"/>
  <c r="K997" i="44"/>
  <c r="L997" i="44"/>
  <c r="N997" i="44"/>
  <c r="M997" i="44"/>
  <c r="O997" i="44" l="1"/>
  <c r="Q997" i="44" s="1"/>
  <c r="T997" i="44" s="1"/>
  <c r="I997" i="49" s="1"/>
  <c r="E997" i="49"/>
  <c r="D997" i="49"/>
  <c r="A997" i="49"/>
  <c r="K998" i="44"/>
  <c r="M998" i="44"/>
  <c r="L998" i="44"/>
  <c r="N998" i="44"/>
  <c r="O998" i="44" l="1"/>
  <c r="Q998" i="44" s="1"/>
  <c r="T998" i="44" s="1"/>
  <c r="I998" i="49" s="1"/>
  <c r="E998" i="49"/>
  <c r="D998" i="49"/>
  <c r="A998" i="49"/>
  <c r="K999" i="44"/>
  <c r="M999" i="44"/>
  <c r="L999" i="44"/>
  <c r="N999" i="44"/>
  <c r="O999" i="44" l="1"/>
  <c r="Q999" i="44" s="1"/>
  <c r="T999" i="44" s="1"/>
  <c r="I999" i="49" s="1"/>
  <c r="E999" i="49"/>
  <c r="D999" i="49"/>
  <c r="A999" i="49"/>
  <c r="K1000" i="44"/>
  <c r="M1000" i="44"/>
  <c r="L1000" i="44"/>
  <c r="N1000" i="44"/>
  <c r="O1000" i="44" l="1"/>
  <c r="Q1000" i="44" s="1"/>
  <c r="T1000" i="44" s="1"/>
  <c r="I1000" i="49" s="1"/>
  <c r="E1000" i="49"/>
  <c r="D1000" i="49"/>
  <c r="A1000" i="49"/>
  <c r="K1001" i="44"/>
  <c r="N1001" i="44"/>
  <c r="M1001" i="44"/>
  <c r="L1001" i="44"/>
  <c r="O1001" i="44" l="1"/>
  <c r="Q1001" i="44" s="1"/>
  <c r="T1001" i="44" s="1"/>
  <c r="I1001" i="49" s="1"/>
  <c r="E1001" i="49"/>
  <c r="D1001" i="49"/>
  <c r="A1001" i="49"/>
  <c r="K1002" i="44"/>
  <c r="N1002" i="44"/>
  <c r="M1002" i="44"/>
  <c r="L1002" i="44"/>
  <c r="O1002" i="44" l="1"/>
  <c r="Q1002" i="44" s="1"/>
  <c r="T1002" i="44" s="1"/>
  <c r="I1002" i="49" s="1"/>
  <c r="E1002" i="49"/>
  <c r="D1002" i="49"/>
  <c r="A1002" i="49"/>
  <c r="K1003" i="44"/>
  <c r="N1003" i="44"/>
  <c r="L1003" i="44"/>
  <c r="M1003" i="44"/>
  <c r="O1003" i="44" l="1"/>
  <c r="Q1003" i="44" s="1"/>
  <c r="T1003" i="44" s="1"/>
  <c r="I1003" i="49" s="1"/>
  <c r="E1003" i="49"/>
  <c r="D1003" i="49"/>
  <c r="A1003" i="49"/>
  <c r="K1004" i="44"/>
  <c r="L1004" i="44"/>
  <c r="N1004" i="44"/>
  <c r="M1004" i="44"/>
  <c r="O1004" i="44" l="1"/>
  <c r="Q1004" i="44" s="1"/>
  <c r="T1004" i="44" s="1"/>
  <c r="I1004" i="49" s="1"/>
  <c r="E1004" i="49"/>
  <c r="D1004" i="49"/>
  <c r="A1004" i="49"/>
  <c r="K1005" i="44"/>
  <c r="M1005" i="44"/>
  <c r="N1005" i="44"/>
  <c r="L1005" i="44"/>
  <c r="O1005" i="44" l="1"/>
  <c r="Q1005" i="44" s="1"/>
  <c r="T1005" i="44" s="1"/>
  <c r="I1005" i="49" s="1"/>
  <c r="E1005" i="49"/>
  <c r="D1005" i="49"/>
  <c r="A1005" i="49"/>
  <c r="K1006" i="44"/>
  <c r="L1006" i="44"/>
  <c r="N1006" i="44"/>
  <c r="M1006" i="44"/>
  <c r="O1006" i="44" l="1"/>
  <c r="Q1006" i="44" s="1"/>
  <c r="T1006" i="44" s="1"/>
  <c r="I1006" i="49" s="1"/>
  <c r="E1006" i="49"/>
  <c r="D1006" i="49"/>
  <c r="A1006" i="49"/>
  <c r="K1007" i="44"/>
  <c r="L1007" i="44"/>
  <c r="N1007" i="44"/>
  <c r="M1007" i="44"/>
  <c r="O1007" i="44" l="1"/>
  <c r="Q1007" i="44" s="1"/>
  <c r="T1007" i="44" s="1"/>
  <c r="I1007" i="49" s="1"/>
  <c r="E1007" i="49"/>
  <c r="D1007" i="49"/>
  <c r="A1007" i="49"/>
  <c r="K1008" i="44"/>
  <c r="L1008" i="44"/>
  <c r="N1008" i="44"/>
  <c r="M1008" i="44"/>
  <c r="O1008" i="44" l="1"/>
  <c r="Q1008" i="44" s="1"/>
  <c r="T1008" i="44" s="1"/>
  <c r="I1008" i="49" s="1"/>
  <c r="E1008" i="49"/>
  <c r="D1008" i="49"/>
  <c r="A1008" i="49"/>
  <c r="K1009" i="44"/>
  <c r="M1009" i="44"/>
  <c r="N1009" i="44"/>
  <c r="L1009" i="44"/>
  <c r="O1009" i="44" l="1"/>
  <c r="Q1009" i="44" s="1"/>
  <c r="T1009" i="44" s="1"/>
  <c r="I1009" i="49" s="1"/>
  <c r="E1009" i="49"/>
  <c r="D1009" i="49"/>
  <c r="A1009" i="49"/>
  <c r="K1010" i="44"/>
  <c r="N1010" i="44"/>
  <c r="L1010" i="44"/>
  <c r="M1010" i="44"/>
  <c r="O1010" i="44" l="1"/>
  <c r="Q1010" i="44" s="1"/>
  <c r="T1010" i="44" s="1"/>
  <c r="I1010" i="49" s="1"/>
  <c r="E1010" i="49"/>
  <c r="A1010" i="49"/>
  <c r="D1010" i="49"/>
  <c r="K1011" i="44"/>
  <c r="N1011" i="44"/>
  <c r="M1011" i="44"/>
  <c r="L1011" i="44"/>
  <c r="O1011" i="44" l="1"/>
  <c r="Q1011" i="44" s="1"/>
  <c r="T1011" i="44" s="1"/>
  <c r="I1011" i="49" s="1"/>
  <c r="E1011" i="49"/>
  <c r="A1011" i="49"/>
  <c r="D1011" i="49"/>
  <c r="K1012" i="44"/>
  <c r="N1012" i="44"/>
  <c r="L1012" i="44"/>
  <c r="M1012" i="44"/>
  <c r="O1012" i="44" l="1"/>
  <c r="Q1012" i="44" s="1"/>
  <c r="T1012" i="44" s="1"/>
  <c r="I1012" i="49" s="1"/>
  <c r="E1012" i="49"/>
  <c r="A1012" i="49"/>
  <c r="D1012" i="49"/>
  <c r="K1013" i="44"/>
  <c r="L1013" i="44"/>
  <c r="M1013" i="44"/>
  <c r="N1013" i="44"/>
  <c r="O1013" i="44" l="1"/>
  <c r="Q1013" i="44" s="1"/>
  <c r="T1013" i="44" s="1"/>
  <c r="I1013" i="49" s="1"/>
  <c r="E1013" i="49"/>
  <c r="A1013" i="49"/>
  <c r="D1013" i="49"/>
  <c r="K1014" i="44"/>
  <c r="L1014" i="44"/>
  <c r="N1014" i="44"/>
  <c r="M1014" i="44"/>
  <c r="O1014" i="44" l="1"/>
  <c r="Q1014" i="44" s="1"/>
  <c r="T1014" i="44" s="1"/>
  <c r="I1014" i="49" s="1"/>
  <c r="E1014" i="49"/>
  <c r="A1014" i="49"/>
  <c r="D1014" i="49"/>
  <c r="K1015" i="44"/>
  <c r="N1015" i="44"/>
  <c r="L1015" i="44"/>
  <c r="M1015" i="44"/>
  <c r="O1015" i="44" l="1"/>
  <c r="Q1015" i="44" s="1"/>
  <c r="T1015" i="44" s="1"/>
  <c r="I1015" i="49" s="1"/>
  <c r="E1015" i="49"/>
  <c r="A1015" i="49"/>
  <c r="D1015" i="49"/>
  <c r="K1016" i="44"/>
  <c r="M1016" i="44"/>
  <c r="L1016" i="44"/>
  <c r="N1016" i="44"/>
  <c r="O1016" i="44" l="1"/>
  <c r="Q1016" i="44" s="1"/>
  <c r="T1016" i="44" s="1"/>
  <c r="I1016" i="49" s="1"/>
  <c r="E1016" i="49"/>
  <c r="A1016" i="49"/>
  <c r="D1016" i="49"/>
  <c r="K1017" i="44"/>
  <c r="M1017" i="44"/>
  <c r="L1017" i="44"/>
  <c r="N1017" i="44"/>
  <c r="O1017" i="44" l="1"/>
  <c r="Q1017" i="44" s="1"/>
  <c r="T1017" i="44" s="1"/>
  <c r="I1017" i="49" s="1"/>
  <c r="E1017" i="49"/>
  <c r="A1017" i="49"/>
  <c r="D1017" i="49"/>
  <c r="K1018" i="44"/>
  <c r="M1018" i="44"/>
  <c r="N1018" i="44"/>
  <c r="L1018" i="44"/>
  <c r="O1018" i="44" l="1"/>
  <c r="Q1018" i="44" s="1"/>
  <c r="T1018" i="44" s="1"/>
  <c r="I1018" i="49" s="1"/>
  <c r="E1018" i="49"/>
  <c r="A1018" i="49"/>
  <c r="D1018" i="49"/>
  <c r="K1019" i="44"/>
  <c r="L1019" i="44"/>
  <c r="N1019" i="44"/>
  <c r="M1019" i="44"/>
  <c r="O1019" i="44" l="1"/>
  <c r="Q1019" i="44" s="1"/>
  <c r="T1019" i="44" s="1"/>
  <c r="I1019" i="49" s="1"/>
  <c r="E1019" i="49"/>
  <c r="A1019" i="49"/>
  <c r="D1019" i="49"/>
  <c r="K1020" i="44"/>
  <c r="N1020" i="44"/>
  <c r="L1020" i="44"/>
  <c r="E1020" i="49" l="1"/>
  <c r="A1020" i="49"/>
  <c r="K1021" i="44"/>
  <c r="M1020" i="44"/>
  <c r="L1021" i="44"/>
  <c r="N1021" i="44"/>
  <c r="D1020" i="49" l="1"/>
  <c r="O1020" i="44"/>
  <c r="Q1020" i="44" s="1"/>
  <c r="T1020" i="44" s="1"/>
  <c r="I1020" i="49" s="1"/>
  <c r="E1021" i="49"/>
  <c r="A1021" i="49"/>
  <c r="K1022" i="44"/>
  <c r="M1021" i="44"/>
  <c r="L1022" i="44"/>
  <c r="M1022" i="44"/>
  <c r="N1022" i="44"/>
  <c r="O1021" i="44" l="1"/>
  <c r="Q1021" i="44" s="1"/>
  <c r="T1021" i="44" s="1"/>
  <c r="I1021" i="49" s="1"/>
  <c r="D1021" i="49"/>
  <c r="O1022" i="44"/>
  <c r="Q1022" i="44" s="1"/>
  <c r="T1022" i="44" s="1"/>
  <c r="I1022" i="49" s="1"/>
  <c r="E1022" i="49"/>
  <c r="A1022" i="49"/>
  <c r="D1022" i="49"/>
  <c r="K1023" i="44"/>
  <c r="N1023" i="44"/>
  <c r="M1023" i="44"/>
  <c r="A1023" i="49" l="1"/>
  <c r="D1023" i="49"/>
  <c r="K1024" i="44"/>
  <c r="L1023" i="44"/>
  <c r="L1024" i="44"/>
  <c r="N1024" i="44"/>
  <c r="E1023" i="49" l="1"/>
  <c r="O1023" i="44"/>
  <c r="Q1023" i="44" s="1"/>
  <c r="T1023" i="44" s="1"/>
  <c r="I1023" i="49" s="1"/>
  <c r="E1024" i="49"/>
  <c r="A1024" i="49"/>
  <c r="K1025" i="44"/>
  <c r="M1024" i="44"/>
  <c r="L1025" i="44"/>
  <c r="M1025" i="44"/>
  <c r="N1025" i="44"/>
  <c r="O1024" i="44" l="1"/>
  <c r="Q1024" i="44" s="1"/>
  <c r="T1024" i="44" s="1"/>
  <c r="I1024" i="49" s="1"/>
  <c r="D1024" i="49"/>
  <c r="O1025" i="44"/>
  <c r="Q1025" i="44" s="1"/>
  <c r="T1025" i="44" s="1"/>
  <c r="I1025" i="49" s="1"/>
  <c r="E1025" i="49"/>
  <c r="A1025" i="49"/>
  <c r="D1025" i="49"/>
  <c r="K1026" i="44"/>
  <c r="L1026" i="44"/>
  <c r="N1026" i="44"/>
  <c r="E1026" i="49" l="1"/>
  <c r="A1026" i="49"/>
  <c r="K1027" i="44"/>
  <c r="N1027" i="44"/>
  <c r="L1027" i="44"/>
  <c r="M1026" i="44"/>
  <c r="D1026" i="49" l="1"/>
  <c r="O1026" i="44"/>
  <c r="Q1026" i="44" s="1"/>
  <c r="T1026" i="44" s="1"/>
  <c r="I1026" i="49" s="1"/>
  <c r="E1027" i="49"/>
  <c r="A1027" i="49"/>
  <c r="K1028" i="44"/>
  <c r="M1027" i="44"/>
  <c r="N1028" i="44"/>
  <c r="L1028" i="44"/>
  <c r="M1028" i="44"/>
  <c r="O1027" i="44" l="1"/>
  <c r="Q1027" i="44" s="1"/>
  <c r="T1027" i="44" s="1"/>
  <c r="I1027" i="49" s="1"/>
  <c r="D1027" i="49"/>
  <c r="O1028" i="44"/>
  <c r="Q1028" i="44" s="1"/>
  <c r="T1028" i="44" s="1"/>
  <c r="I1028" i="49" s="1"/>
  <c r="E1028" i="49"/>
  <c r="A1028" i="49"/>
  <c r="D1028" i="49"/>
  <c r="K1029" i="44"/>
  <c r="N1029" i="44"/>
  <c r="L1029" i="44"/>
  <c r="E1029" i="49" l="1"/>
  <c r="A1029" i="49"/>
  <c r="K1030" i="44"/>
  <c r="M1029" i="44"/>
  <c r="M1030" i="44"/>
  <c r="N1030" i="44"/>
  <c r="O1029" i="44" l="1"/>
  <c r="Q1029" i="44" s="1"/>
  <c r="T1029" i="44" s="1"/>
  <c r="I1029" i="49" s="1"/>
  <c r="D1029" i="49"/>
  <c r="A1030" i="49"/>
  <c r="D1030" i="49"/>
  <c r="K1031" i="44"/>
  <c r="L1031" i="44"/>
  <c r="N1031" i="44"/>
  <c r="L1030" i="44"/>
  <c r="M1031" i="44"/>
  <c r="E1030" i="49" l="1"/>
  <c r="O1030" i="44"/>
  <c r="Q1030" i="44" s="1"/>
  <c r="T1030" i="44" s="1"/>
  <c r="I1030" i="49" s="1"/>
  <c r="O1031" i="44"/>
  <c r="Q1031" i="44" s="1"/>
  <c r="T1031" i="44" s="1"/>
  <c r="I1031" i="49" s="1"/>
  <c r="E1031" i="49"/>
  <c r="A1031" i="49"/>
  <c r="D1031" i="49"/>
  <c r="K1032" i="44"/>
  <c r="M1032" i="44"/>
  <c r="N1032" i="44"/>
  <c r="L1032" i="44"/>
  <c r="O1032" i="44" l="1"/>
  <c r="Q1032" i="44" s="1"/>
  <c r="T1032" i="44" s="1"/>
  <c r="I1032" i="49" s="1"/>
  <c r="E1032" i="49"/>
  <c r="A1032" i="49"/>
  <c r="D1032" i="49"/>
  <c r="K1033" i="44"/>
  <c r="M1033" i="44"/>
  <c r="N1033" i="44"/>
  <c r="L1033" i="44"/>
  <c r="O1033" i="44" l="1"/>
  <c r="Q1033" i="44" s="1"/>
  <c r="T1033" i="44" s="1"/>
  <c r="I1033" i="49" s="1"/>
  <c r="E1033" i="49"/>
  <c r="A1033" i="49"/>
  <c r="D1033" i="49"/>
  <c r="K1034" i="44"/>
  <c r="N1034" i="44"/>
  <c r="M1034" i="44"/>
  <c r="L1034" i="44"/>
  <c r="O1034" i="44" l="1"/>
  <c r="Q1034" i="44" s="1"/>
  <c r="T1034" i="44" s="1"/>
  <c r="I1034" i="49" s="1"/>
  <c r="E1034" i="49"/>
  <c r="A1034" i="49"/>
  <c r="D1034" i="49"/>
  <c r="K1035" i="44"/>
  <c r="M1035" i="44"/>
  <c r="N1035" i="44"/>
  <c r="L1035" i="44"/>
  <c r="O1035" i="44" l="1"/>
  <c r="Q1035" i="44" s="1"/>
  <c r="T1035" i="44" s="1"/>
  <c r="I1035" i="49" s="1"/>
  <c r="E1035" i="49"/>
  <c r="A1035" i="49"/>
  <c r="D1035" i="49"/>
  <c r="K1036" i="44"/>
  <c r="N1036" i="44"/>
  <c r="M1036" i="44"/>
  <c r="L1036" i="44"/>
  <c r="O1036" i="44" l="1"/>
  <c r="Q1036" i="44" s="1"/>
  <c r="T1036" i="44" s="1"/>
  <c r="I1036" i="49" s="1"/>
  <c r="E1036" i="49"/>
  <c r="A1036" i="49"/>
  <c r="D1036" i="49"/>
  <c r="K1037" i="44"/>
  <c r="M1037" i="44"/>
  <c r="N1037" i="44"/>
  <c r="L1037" i="44"/>
  <c r="O1037" i="44" l="1"/>
  <c r="Q1037" i="44" s="1"/>
  <c r="T1037" i="44" s="1"/>
  <c r="I1037" i="49" s="1"/>
  <c r="E1037" i="49"/>
  <c r="A1037" i="49"/>
  <c r="D1037" i="49"/>
  <c r="K1038" i="44"/>
  <c r="L1038" i="44"/>
  <c r="N1038" i="44"/>
  <c r="M1038" i="44"/>
  <c r="O1038" i="44" l="1"/>
  <c r="Q1038" i="44" s="1"/>
  <c r="T1038" i="44" s="1"/>
  <c r="I1038" i="49" s="1"/>
  <c r="E1038" i="49"/>
  <c r="A1038" i="49"/>
  <c r="D1038" i="49"/>
  <c r="K1039" i="44"/>
  <c r="L1039" i="44"/>
  <c r="N1039" i="44"/>
  <c r="M1039" i="44"/>
  <c r="O1039" i="44" l="1"/>
  <c r="Q1039" i="44" s="1"/>
  <c r="T1039" i="44" s="1"/>
  <c r="I1039" i="49" s="1"/>
  <c r="E1039" i="49"/>
  <c r="A1039" i="49"/>
  <c r="D1039" i="49"/>
  <c r="K1040" i="44"/>
  <c r="N1040" i="44"/>
  <c r="L1040" i="44"/>
  <c r="M1040" i="44"/>
  <c r="O1040" i="44" l="1"/>
  <c r="Q1040" i="44" s="1"/>
  <c r="T1040" i="44" s="1"/>
  <c r="I1040" i="49" s="1"/>
  <c r="E1040" i="49"/>
  <c r="A1040" i="49"/>
  <c r="D1040" i="49"/>
  <c r="K1041" i="44"/>
  <c r="L1041" i="44"/>
  <c r="N1041" i="44"/>
  <c r="M1041" i="44"/>
  <c r="O1041" i="44" l="1"/>
  <c r="Q1041" i="44" s="1"/>
  <c r="T1041" i="44" s="1"/>
  <c r="I1041" i="49" s="1"/>
  <c r="E1041" i="49"/>
  <c r="A1041" i="49"/>
  <c r="D1041" i="49"/>
  <c r="K1042" i="44"/>
  <c r="M1042" i="44"/>
  <c r="N1042" i="44"/>
  <c r="L1042" i="44"/>
  <c r="O1042" i="44" l="1"/>
  <c r="Q1042" i="44" s="1"/>
  <c r="T1042" i="44" s="1"/>
  <c r="I1042" i="49" s="1"/>
  <c r="E1042" i="49"/>
  <c r="A1042" i="49"/>
  <c r="D1042" i="49"/>
  <c r="K1043" i="44"/>
  <c r="N1043" i="44"/>
  <c r="L1043" i="44"/>
  <c r="M1043" i="44"/>
  <c r="O1043" i="44" l="1"/>
  <c r="Q1043" i="44" s="1"/>
  <c r="T1043" i="44" s="1"/>
  <c r="I1043" i="49" s="1"/>
  <c r="E1043" i="49"/>
  <c r="A1043" i="49"/>
  <c r="D1043" i="49"/>
  <c r="K1044" i="44"/>
  <c r="N1044" i="44"/>
  <c r="L1044" i="44"/>
  <c r="M1044" i="44"/>
  <c r="O1044" i="44" l="1"/>
  <c r="Q1044" i="44" s="1"/>
  <c r="T1044" i="44" s="1"/>
  <c r="I1044" i="49" s="1"/>
  <c r="E1044" i="49"/>
  <c r="A1044" i="49"/>
  <c r="D1044" i="49"/>
  <c r="K1045" i="44"/>
  <c r="M1045" i="44"/>
  <c r="L1045" i="44"/>
  <c r="N1045" i="44"/>
  <c r="O1045" i="44" l="1"/>
  <c r="Q1045" i="44" s="1"/>
  <c r="T1045" i="44" s="1"/>
  <c r="I1045" i="49" s="1"/>
  <c r="E1045" i="49"/>
  <c r="A1045" i="49"/>
  <c r="D1045" i="49"/>
  <c r="K1046" i="44"/>
  <c r="L1046" i="44"/>
  <c r="N1046" i="44"/>
  <c r="M1046" i="44"/>
  <c r="O1046" i="44" l="1"/>
  <c r="Q1046" i="44" s="1"/>
  <c r="T1046" i="44" s="1"/>
  <c r="I1046" i="49" s="1"/>
  <c r="E1046" i="49"/>
  <c r="A1046" i="49"/>
  <c r="D1046" i="49"/>
  <c r="K1047" i="44"/>
  <c r="M1047" i="44"/>
  <c r="L1047" i="44"/>
  <c r="N1047" i="44"/>
  <c r="O1047" i="44" l="1"/>
  <c r="Q1047" i="44" s="1"/>
  <c r="T1047" i="44" s="1"/>
  <c r="I1047" i="49" s="1"/>
  <c r="E1047" i="49"/>
  <c r="A1047" i="49"/>
  <c r="D1047" i="49"/>
  <c r="K1048" i="44"/>
  <c r="L1048" i="44"/>
  <c r="M1048" i="44"/>
  <c r="N1048" i="44"/>
  <c r="O1048" i="44" l="1"/>
  <c r="Q1048" i="44" s="1"/>
  <c r="T1048" i="44" s="1"/>
  <c r="I1048" i="49" s="1"/>
  <c r="E1048" i="49"/>
  <c r="A1048" i="49"/>
  <c r="D1048" i="49"/>
  <c r="K1049" i="44"/>
  <c r="N1049" i="44"/>
  <c r="M1049" i="44"/>
  <c r="L1049" i="44"/>
  <c r="O1049" i="44" l="1"/>
  <c r="Q1049" i="44" s="1"/>
  <c r="T1049" i="44" s="1"/>
  <c r="I1049" i="49" s="1"/>
  <c r="E1049" i="49"/>
  <c r="A1049" i="49"/>
  <c r="D1049" i="49"/>
  <c r="K1050" i="44"/>
  <c r="L1050" i="44"/>
  <c r="M1050" i="44"/>
  <c r="N1050" i="44"/>
  <c r="O1050" i="44" l="1"/>
  <c r="Q1050" i="44" s="1"/>
  <c r="T1050" i="44" s="1"/>
  <c r="I1050" i="49" s="1"/>
  <c r="E1050" i="49"/>
  <c r="A1050" i="49"/>
  <c r="D1050" i="49"/>
  <c r="K1051" i="44"/>
  <c r="L1051" i="44"/>
  <c r="N1051" i="44"/>
  <c r="M1051" i="44"/>
  <c r="O1051" i="44" l="1"/>
  <c r="Q1051" i="44" s="1"/>
  <c r="T1051" i="44" s="1"/>
  <c r="I1051" i="49" s="1"/>
  <c r="E1051" i="49"/>
  <c r="A1051" i="49"/>
  <c r="D1051" i="49"/>
  <c r="K1052" i="44"/>
  <c r="N1052" i="44"/>
  <c r="M1052" i="44"/>
  <c r="L1052" i="44"/>
  <c r="O1052" i="44" l="1"/>
  <c r="Q1052" i="44" s="1"/>
  <c r="T1052" i="44" s="1"/>
  <c r="I1052" i="49" s="1"/>
  <c r="E1052" i="49"/>
  <c r="A1052" i="49"/>
  <c r="D1052" i="49"/>
  <c r="K1053" i="44"/>
  <c r="N1053" i="44"/>
  <c r="M1053" i="44"/>
  <c r="L1053" i="44"/>
  <c r="O1053" i="44" l="1"/>
  <c r="Q1053" i="44" s="1"/>
  <c r="T1053" i="44" s="1"/>
  <c r="I1053" i="49" s="1"/>
  <c r="E1053" i="49"/>
  <c r="A1053" i="49"/>
  <c r="D1053" i="49"/>
  <c r="K1054" i="44"/>
  <c r="M1054" i="44"/>
  <c r="L1054" i="44"/>
  <c r="N1054" i="44"/>
  <c r="O1054" i="44" l="1"/>
  <c r="Q1054" i="44" s="1"/>
  <c r="T1054" i="44" s="1"/>
  <c r="I1054" i="49" s="1"/>
  <c r="E1054" i="49"/>
  <c r="A1054" i="49"/>
  <c r="D1054" i="49"/>
  <c r="K1055" i="44"/>
  <c r="M1055" i="44"/>
  <c r="N1055" i="44"/>
  <c r="L1055" i="44"/>
  <c r="O1055" i="44" l="1"/>
  <c r="Q1055" i="44" s="1"/>
  <c r="T1055" i="44" s="1"/>
  <c r="I1055" i="49" s="1"/>
  <c r="E1055" i="49"/>
  <c r="A1055" i="49"/>
  <c r="D1055" i="49"/>
  <c r="K1056" i="44"/>
  <c r="L1056" i="44"/>
  <c r="M1056" i="44"/>
  <c r="N1056" i="44"/>
  <c r="O1056" i="44" l="1"/>
  <c r="Q1056" i="44" s="1"/>
  <c r="T1056" i="44" s="1"/>
  <c r="I1056" i="49" s="1"/>
  <c r="E1056" i="49"/>
  <c r="A1056" i="49"/>
  <c r="D1056" i="49"/>
  <c r="K1057" i="44"/>
  <c r="L1057" i="44"/>
  <c r="N1057" i="44"/>
  <c r="M1057" i="44"/>
  <c r="O1057" i="44" l="1"/>
  <c r="Q1057" i="44" s="1"/>
  <c r="T1057" i="44" s="1"/>
  <c r="I1057" i="49" s="1"/>
  <c r="E1057" i="49"/>
  <c r="A1057" i="49"/>
  <c r="D1057" i="49"/>
  <c r="K1058" i="44"/>
  <c r="M1058" i="44"/>
  <c r="L1058" i="44"/>
  <c r="N1058" i="44"/>
  <c r="O1058" i="44" l="1"/>
  <c r="Q1058" i="44" s="1"/>
  <c r="T1058" i="44" s="1"/>
  <c r="I1058" i="49" s="1"/>
  <c r="E1058" i="49"/>
  <c r="D1058" i="49"/>
  <c r="A1058" i="49"/>
  <c r="K1059" i="44"/>
  <c r="M1059" i="44"/>
  <c r="L1059" i="44"/>
  <c r="N1059" i="44"/>
  <c r="O1059" i="44" l="1"/>
  <c r="Q1059" i="44" s="1"/>
  <c r="T1059" i="44" s="1"/>
  <c r="I1059" i="49" s="1"/>
  <c r="E1059" i="49"/>
  <c r="D1059" i="49"/>
  <c r="A1059" i="49"/>
  <c r="K1060" i="44"/>
  <c r="N1060" i="44"/>
  <c r="M1060" i="44"/>
  <c r="L1060" i="44"/>
  <c r="O1060" i="44" l="1"/>
  <c r="Q1060" i="44" s="1"/>
  <c r="T1060" i="44" s="1"/>
  <c r="I1060" i="49" s="1"/>
  <c r="E1060" i="49"/>
  <c r="D1060" i="49"/>
  <c r="A1060" i="49"/>
  <c r="K1061" i="44"/>
  <c r="M1061" i="44"/>
  <c r="L1061" i="44"/>
  <c r="N1061" i="44"/>
  <c r="O1061" i="44" l="1"/>
  <c r="Q1061" i="44" s="1"/>
  <c r="T1061" i="44" s="1"/>
  <c r="I1061" i="49" s="1"/>
  <c r="E1061" i="49"/>
  <c r="D1061" i="49"/>
  <c r="A1061" i="49"/>
  <c r="K1062" i="44"/>
  <c r="N1062" i="44"/>
  <c r="L1062" i="44"/>
  <c r="M1062" i="44"/>
  <c r="O1062" i="44" l="1"/>
  <c r="Q1062" i="44" s="1"/>
  <c r="T1062" i="44" s="1"/>
  <c r="I1062" i="49" s="1"/>
  <c r="E1062" i="49"/>
  <c r="D1062" i="49"/>
  <c r="A1062" i="49"/>
  <c r="K1063" i="44"/>
  <c r="L1063" i="44"/>
  <c r="M1063" i="44"/>
  <c r="N1063" i="44"/>
  <c r="O1063" i="44" l="1"/>
  <c r="Q1063" i="44" s="1"/>
  <c r="T1063" i="44" s="1"/>
  <c r="I1063" i="49" s="1"/>
  <c r="E1063" i="49"/>
  <c r="D1063" i="49"/>
  <c r="A1063" i="49"/>
  <c r="K1064" i="44"/>
  <c r="L1064" i="44"/>
  <c r="N1064" i="44"/>
  <c r="M1064" i="44"/>
  <c r="O1064" i="44" l="1"/>
  <c r="Q1064" i="44" s="1"/>
  <c r="T1064" i="44" s="1"/>
  <c r="I1064" i="49" s="1"/>
  <c r="E1064" i="49"/>
  <c r="D1064" i="49"/>
  <c r="A1064" i="49"/>
  <c r="K1065" i="44"/>
  <c r="N1065" i="44"/>
  <c r="L1065" i="44"/>
  <c r="M1065" i="44"/>
  <c r="O1065" i="44" l="1"/>
  <c r="Q1065" i="44" s="1"/>
  <c r="T1065" i="44" s="1"/>
  <c r="I1065" i="49" s="1"/>
  <c r="E1065" i="49"/>
  <c r="D1065" i="49"/>
  <c r="A1065" i="49"/>
  <c r="K1066" i="44"/>
  <c r="L1066" i="44"/>
  <c r="N1066" i="44"/>
  <c r="M1066" i="44"/>
  <c r="O1066" i="44" l="1"/>
  <c r="Q1066" i="44" s="1"/>
  <c r="T1066" i="44" s="1"/>
  <c r="I1066" i="49" s="1"/>
  <c r="E1066" i="49"/>
  <c r="D1066" i="49"/>
  <c r="A1066" i="49"/>
  <c r="K1067" i="44"/>
  <c r="N1067" i="44"/>
  <c r="L1067" i="44"/>
  <c r="M1067" i="44"/>
  <c r="O1067" i="44" l="1"/>
  <c r="Q1067" i="44" s="1"/>
  <c r="T1067" i="44" s="1"/>
  <c r="I1067" i="49" s="1"/>
  <c r="E1067" i="49"/>
  <c r="D1067" i="49"/>
  <c r="A1067" i="49"/>
  <c r="K1068" i="44"/>
  <c r="N1068" i="44"/>
  <c r="L1068" i="44"/>
  <c r="M1068" i="44"/>
  <c r="O1068" i="44" l="1"/>
  <c r="Q1068" i="44" s="1"/>
  <c r="T1068" i="44" s="1"/>
  <c r="I1068" i="49" s="1"/>
  <c r="E1068" i="49"/>
  <c r="D1068" i="49"/>
  <c r="A1068" i="49"/>
  <c r="K1069" i="44"/>
  <c r="N1069" i="44"/>
  <c r="M1069" i="44"/>
  <c r="L1069" i="44"/>
  <c r="O1069" i="44" l="1"/>
  <c r="Q1069" i="44" s="1"/>
  <c r="T1069" i="44" s="1"/>
  <c r="I1069" i="49" s="1"/>
  <c r="E1069" i="49"/>
  <c r="D1069" i="49"/>
  <c r="A1069" i="49"/>
  <c r="K1070" i="44"/>
  <c r="N1070" i="44"/>
  <c r="M1070" i="44"/>
  <c r="L1070" i="44"/>
  <c r="O1070" i="44" l="1"/>
  <c r="Q1070" i="44" s="1"/>
  <c r="T1070" i="44" s="1"/>
  <c r="I1070" i="49" s="1"/>
  <c r="E1070" i="49"/>
  <c r="D1070" i="49"/>
  <c r="A1070" i="49"/>
  <c r="K1071" i="44"/>
  <c r="M1071" i="44"/>
  <c r="L1071" i="44"/>
  <c r="N1071" i="44"/>
  <c r="O1071" i="44" l="1"/>
  <c r="Q1071" i="44" s="1"/>
  <c r="T1071" i="44" s="1"/>
  <c r="I1071" i="49" s="1"/>
  <c r="E1071" i="49"/>
  <c r="D1071" i="49"/>
  <c r="A1071" i="49"/>
  <c r="K1072" i="44"/>
  <c r="M1072" i="44"/>
  <c r="L1072" i="44"/>
  <c r="N1072" i="44"/>
  <c r="O1072" i="44" l="1"/>
  <c r="Q1072" i="44" s="1"/>
  <c r="T1072" i="44" s="1"/>
  <c r="I1072" i="49" s="1"/>
  <c r="E1072" i="49"/>
  <c r="D1072" i="49"/>
  <c r="A1072" i="49"/>
  <c r="K1073" i="44"/>
  <c r="N1073" i="44"/>
  <c r="M1073" i="44"/>
  <c r="L1073" i="44"/>
  <c r="O1073" i="44" l="1"/>
  <c r="Q1073" i="44" s="1"/>
  <c r="T1073" i="44" s="1"/>
  <c r="I1073" i="49" s="1"/>
  <c r="E1073" i="49"/>
  <c r="D1073" i="49"/>
  <c r="A1073" i="49"/>
  <c r="K1074" i="44"/>
  <c r="M1074" i="44"/>
  <c r="N1074" i="44"/>
  <c r="L1074" i="44"/>
  <c r="O1074" i="44" l="1"/>
  <c r="Q1074" i="44" s="1"/>
  <c r="T1074" i="44" s="1"/>
  <c r="I1074" i="49" s="1"/>
  <c r="E1074" i="49"/>
  <c r="D1074" i="49"/>
  <c r="A1074" i="49"/>
  <c r="K1075" i="44"/>
  <c r="L1075" i="44"/>
  <c r="N1075" i="44"/>
  <c r="M1075" i="44"/>
  <c r="O1075" i="44" l="1"/>
  <c r="Q1075" i="44" s="1"/>
  <c r="T1075" i="44" s="1"/>
  <c r="I1075" i="49" s="1"/>
  <c r="E1075" i="49"/>
  <c r="D1075" i="49"/>
  <c r="A1075" i="49"/>
  <c r="K1076" i="44"/>
  <c r="M1076" i="44"/>
  <c r="L1076" i="44"/>
  <c r="N1076" i="44"/>
  <c r="O1076" i="44" l="1"/>
  <c r="Q1076" i="44" s="1"/>
  <c r="T1076" i="44" s="1"/>
  <c r="I1076" i="49" s="1"/>
  <c r="E1076" i="49"/>
  <c r="D1076" i="49"/>
  <c r="A1076" i="49"/>
  <c r="K1077" i="44"/>
  <c r="N1077" i="44"/>
  <c r="L1077" i="44"/>
  <c r="M1077" i="44"/>
  <c r="O1077" i="44" l="1"/>
  <c r="Q1077" i="44" s="1"/>
  <c r="T1077" i="44" s="1"/>
  <c r="I1077" i="49" s="1"/>
  <c r="E1077" i="49"/>
  <c r="D1077" i="49"/>
  <c r="A1077" i="49"/>
  <c r="K1078" i="44"/>
  <c r="M1078" i="44"/>
  <c r="N1078" i="44"/>
  <c r="L1078" i="44"/>
  <c r="O1078" i="44" l="1"/>
  <c r="Q1078" i="44" s="1"/>
  <c r="T1078" i="44" s="1"/>
  <c r="I1078" i="49" s="1"/>
  <c r="E1078" i="49"/>
  <c r="D1078" i="49"/>
  <c r="A1078" i="49"/>
  <c r="K1079" i="44"/>
  <c r="N1079" i="44"/>
  <c r="L1079" i="44"/>
  <c r="M1079" i="44"/>
  <c r="O1079" i="44" l="1"/>
  <c r="Q1079" i="44" s="1"/>
  <c r="T1079" i="44" s="1"/>
  <c r="I1079" i="49" s="1"/>
  <c r="E1079" i="49"/>
  <c r="D1079" i="49"/>
  <c r="A1079" i="49"/>
  <c r="K1080" i="44"/>
  <c r="N1080" i="44"/>
  <c r="L1080" i="44"/>
  <c r="M1080" i="44"/>
  <c r="O1080" i="44" l="1"/>
  <c r="Q1080" i="44" s="1"/>
  <c r="T1080" i="44" s="1"/>
  <c r="I1080" i="49" s="1"/>
  <c r="E1080" i="49"/>
  <c r="D1080" i="49"/>
  <c r="A1080" i="49"/>
  <c r="K1081" i="44"/>
  <c r="N1081" i="44"/>
  <c r="M1081" i="44"/>
  <c r="L1081" i="44"/>
  <c r="O1081" i="44" l="1"/>
  <c r="Q1081" i="44" s="1"/>
  <c r="T1081" i="44" s="1"/>
  <c r="I1081" i="49" s="1"/>
  <c r="E1081" i="49"/>
  <c r="D1081" i="49"/>
  <c r="A1081" i="49"/>
  <c r="K1082" i="44"/>
  <c r="L1082" i="44"/>
  <c r="N1082" i="44"/>
  <c r="M1082" i="44"/>
  <c r="O1082" i="44" l="1"/>
  <c r="Q1082" i="44" s="1"/>
  <c r="T1082" i="44" s="1"/>
  <c r="I1082" i="49" s="1"/>
  <c r="E1082" i="49"/>
  <c r="A1082" i="49"/>
  <c r="D1082" i="49"/>
  <c r="K1083" i="44"/>
  <c r="M1083" i="44"/>
  <c r="N1083" i="44"/>
  <c r="L1083" i="44"/>
  <c r="O1083" i="44" l="1"/>
  <c r="Q1083" i="44" s="1"/>
  <c r="T1083" i="44" s="1"/>
  <c r="I1083" i="49" s="1"/>
  <c r="E1083" i="49"/>
  <c r="A1083" i="49"/>
  <c r="D1083" i="49"/>
  <c r="K1084" i="44"/>
  <c r="M1084" i="44"/>
  <c r="N1084" i="44"/>
  <c r="L1084" i="44"/>
  <c r="O1084" i="44" l="1"/>
  <c r="Q1084" i="44" s="1"/>
  <c r="T1084" i="44" s="1"/>
  <c r="I1084" i="49" s="1"/>
  <c r="E1084" i="49"/>
  <c r="A1084" i="49"/>
  <c r="D1084" i="49"/>
  <c r="K1085" i="44"/>
  <c r="N1085" i="44"/>
  <c r="M1085" i="44"/>
  <c r="L1085" i="44"/>
  <c r="O1085" i="44" l="1"/>
  <c r="Q1085" i="44" s="1"/>
  <c r="T1085" i="44" s="1"/>
  <c r="I1085" i="49" s="1"/>
  <c r="E1085" i="49"/>
  <c r="A1085" i="49"/>
  <c r="D1085" i="49"/>
  <c r="K1086" i="44"/>
  <c r="L1086" i="44"/>
  <c r="N1086" i="44"/>
  <c r="M1086" i="44"/>
  <c r="O1086" i="44" l="1"/>
  <c r="Q1086" i="44" s="1"/>
  <c r="T1086" i="44" s="1"/>
  <c r="I1086" i="49" s="1"/>
  <c r="E1086" i="49"/>
  <c r="A1086" i="49"/>
  <c r="D1086" i="49"/>
  <c r="K1087" i="44"/>
  <c r="N1087" i="44"/>
  <c r="M1087" i="44"/>
  <c r="L1087" i="44"/>
  <c r="O1087" i="44" l="1"/>
  <c r="Q1087" i="44" s="1"/>
  <c r="T1087" i="44" s="1"/>
  <c r="I1087" i="49" s="1"/>
  <c r="E1087" i="49"/>
  <c r="A1087" i="49"/>
  <c r="D1087" i="49"/>
  <c r="K1088" i="44"/>
  <c r="L1088" i="44"/>
  <c r="N1088" i="44"/>
  <c r="M1088" i="44"/>
  <c r="O1088" i="44" l="1"/>
  <c r="Q1088" i="44" s="1"/>
  <c r="T1088" i="44" s="1"/>
  <c r="I1088" i="49" s="1"/>
  <c r="E1088" i="49"/>
  <c r="A1088" i="49"/>
  <c r="D1088" i="49"/>
  <c r="K1089" i="44"/>
  <c r="L1089" i="44"/>
  <c r="N1089" i="44"/>
  <c r="M1089" i="44"/>
  <c r="O1089" i="44" l="1"/>
  <c r="Q1089" i="44" s="1"/>
  <c r="T1089" i="44" s="1"/>
  <c r="I1089" i="49" s="1"/>
  <c r="E1089" i="49"/>
  <c r="A1089" i="49"/>
  <c r="D1089" i="49"/>
  <c r="K1090" i="44"/>
  <c r="N1090" i="44"/>
  <c r="L1090" i="44"/>
  <c r="M1090" i="44"/>
  <c r="O1090" i="44" l="1"/>
  <c r="Q1090" i="44" s="1"/>
  <c r="T1090" i="44" s="1"/>
  <c r="I1090" i="49" s="1"/>
  <c r="E1090" i="49"/>
  <c r="A1090" i="49"/>
  <c r="D1090" i="49"/>
  <c r="K1091" i="44"/>
  <c r="L1091" i="44"/>
  <c r="N1091" i="44"/>
  <c r="M1091" i="44"/>
  <c r="O1091" i="44" l="1"/>
  <c r="Q1091" i="44" s="1"/>
  <c r="T1091" i="44" s="1"/>
  <c r="I1091" i="49" s="1"/>
  <c r="E1091" i="49"/>
  <c r="A1091" i="49"/>
  <c r="D1091" i="49"/>
  <c r="K1092" i="44"/>
  <c r="L1092" i="44"/>
  <c r="M1092" i="44"/>
  <c r="N1092" i="44"/>
  <c r="O1092" i="44" l="1"/>
  <c r="Q1092" i="44" s="1"/>
  <c r="T1092" i="44" s="1"/>
  <c r="I1092" i="49" s="1"/>
  <c r="E1092" i="49"/>
  <c r="A1092" i="49"/>
  <c r="D1092" i="49"/>
  <c r="K1093" i="44"/>
  <c r="L1093" i="44"/>
  <c r="N1093" i="44"/>
  <c r="M1093" i="44"/>
  <c r="O1093" i="44" l="1"/>
  <c r="Q1093" i="44" s="1"/>
  <c r="T1093" i="44" s="1"/>
  <c r="I1093" i="49" s="1"/>
  <c r="E1093" i="49"/>
  <c r="A1093" i="49"/>
  <c r="D1093" i="49"/>
  <c r="K1094" i="44"/>
  <c r="L1094" i="44"/>
  <c r="N1094" i="44"/>
  <c r="M1094" i="44"/>
  <c r="O1094" i="44" l="1"/>
  <c r="Q1094" i="44" s="1"/>
  <c r="T1094" i="44" s="1"/>
  <c r="I1094" i="49" s="1"/>
  <c r="E1094" i="49"/>
  <c r="A1094" i="49"/>
  <c r="D1094" i="49"/>
  <c r="K1095" i="44"/>
  <c r="M1095" i="44"/>
  <c r="N1095" i="44"/>
  <c r="A1095" i="49" l="1"/>
  <c r="D1095" i="49"/>
  <c r="K1096" i="44"/>
  <c r="L1095" i="44"/>
  <c r="N1096" i="44"/>
  <c r="M1096" i="44"/>
  <c r="O1095" i="44" l="1"/>
  <c r="Q1095" i="44" s="1"/>
  <c r="T1095" i="44" s="1"/>
  <c r="I1095" i="49" s="1"/>
  <c r="E1095" i="49"/>
  <c r="A1096" i="49"/>
  <c r="D1096" i="49"/>
  <c r="K1097" i="44"/>
  <c r="L1096" i="44"/>
  <c r="L1097" i="44"/>
  <c r="M1097" i="44"/>
  <c r="N1097" i="44"/>
  <c r="E1096" i="49" l="1"/>
  <c r="O1096" i="44"/>
  <c r="Q1096" i="44" s="1"/>
  <c r="T1096" i="44" s="1"/>
  <c r="I1096" i="49" s="1"/>
  <c r="O1097" i="44"/>
  <c r="Q1097" i="44" s="1"/>
  <c r="T1097" i="44" s="1"/>
  <c r="I1097" i="49" s="1"/>
  <c r="E1097" i="49"/>
  <c r="A1097" i="49"/>
  <c r="D1097" i="49"/>
  <c r="K1098" i="44"/>
  <c r="L1098" i="44"/>
  <c r="N1098" i="44"/>
  <c r="M1098" i="44"/>
  <c r="O1098" i="44" l="1"/>
  <c r="Q1098" i="44" s="1"/>
  <c r="T1098" i="44" s="1"/>
  <c r="I1098" i="49" s="1"/>
  <c r="E1098" i="49"/>
  <c r="A1098" i="49"/>
  <c r="D1098" i="49"/>
  <c r="K1099" i="44"/>
  <c r="L1099" i="44"/>
  <c r="N1099" i="44"/>
  <c r="M1099" i="44"/>
  <c r="O1099" i="44" l="1"/>
  <c r="Q1099" i="44" s="1"/>
  <c r="T1099" i="44" s="1"/>
  <c r="I1099" i="49" s="1"/>
  <c r="E1099" i="49"/>
  <c r="A1099" i="49"/>
  <c r="D1099" i="49"/>
  <c r="K1100" i="44"/>
  <c r="M1100" i="44"/>
  <c r="N1100" i="44"/>
  <c r="L1100" i="44"/>
  <c r="O1100" i="44" l="1"/>
  <c r="Q1100" i="44" s="1"/>
  <c r="T1100" i="44" s="1"/>
  <c r="I1100" i="49" s="1"/>
  <c r="E1100" i="49"/>
  <c r="A1100" i="49"/>
  <c r="D1100" i="49"/>
  <c r="K1101" i="44"/>
  <c r="N1101" i="44"/>
  <c r="M1101" i="44"/>
  <c r="L1101" i="44"/>
  <c r="O1101" i="44" l="1"/>
  <c r="Q1101" i="44" s="1"/>
  <c r="T1101" i="44" s="1"/>
  <c r="I1101" i="49" s="1"/>
  <c r="E1101" i="49"/>
  <c r="A1101" i="49"/>
  <c r="D1101" i="49"/>
  <c r="K1102" i="44"/>
  <c r="N1102" i="44"/>
  <c r="M1102" i="44"/>
  <c r="L1102" i="44"/>
  <c r="O1102" i="44" l="1"/>
  <c r="Q1102" i="44" s="1"/>
  <c r="T1102" i="44" s="1"/>
  <c r="I1102" i="49" s="1"/>
  <c r="E1102" i="49"/>
  <c r="A1102" i="49"/>
  <c r="D1102" i="49"/>
  <c r="K1103" i="44"/>
  <c r="L1103" i="44"/>
  <c r="M1103" i="44"/>
  <c r="N1103" i="44"/>
  <c r="O1103" i="44" l="1"/>
  <c r="Q1103" i="44" s="1"/>
  <c r="T1103" i="44" s="1"/>
  <c r="I1103" i="49" s="1"/>
  <c r="E1103" i="49"/>
  <c r="A1103" i="49"/>
  <c r="D1103" i="49"/>
  <c r="K1104" i="44"/>
  <c r="L1104" i="44"/>
  <c r="N1104" i="44"/>
  <c r="M1104" i="44"/>
  <c r="O1104" i="44" l="1"/>
  <c r="Q1104" i="44" s="1"/>
  <c r="T1104" i="44" s="1"/>
  <c r="I1104" i="49" s="1"/>
  <c r="E1104" i="49"/>
  <c r="A1104" i="49"/>
  <c r="D1104" i="49"/>
  <c r="K1105" i="44"/>
  <c r="M1105" i="44"/>
  <c r="L1105" i="44"/>
  <c r="N1105" i="44"/>
  <c r="O1105" i="44" l="1"/>
  <c r="Q1105" i="44" s="1"/>
  <c r="T1105" i="44" s="1"/>
  <c r="I1105" i="49" s="1"/>
  <c r="E1105" i="49"/>
  <c r="A1105" i="49"/>
  <c r="D1105" i="49"/>
  <c r="K1106" i="44"/>
  <c r="M1106" i="44"/>
  <c r="N1106" i="44"/>
  <c r="L1106" i="44"/>
  <c r="O1106" i="44" l="1"/>
  <c r="Q1106" i="44" s="1"/>
  <c r="T1106" i="44" s="1"/>
  <c r="I1106" i="49" s="1"/>
  <c r="E1106" i="49"/>
  <c r="D1106" i="49"/>
  <c r="A1106" i="49"/>
  <c r="K1107" i="44"/>
  <c r="N1107" i="44"/>
  <c r="M1107" i="44"/>
  <c r="L1107" i="44"/>
  <c r="O1107" i="44" l="1"/>
  <c r="Q1107" i="44" s="1"/>
  <c r="T1107" i="44" s="1"/>
  <c r="I1107" i="49" s="1"/>
  <c r="E1107" i="49"/>
  <c r="D1107" i="49"/>
  <c r="A1107" i="49"/>
  <c r="K1108" i="44"/>
  <c r="M1108" i="44"/>
  <c r="L1108" i="44"/>
  <c r="N1108" i="44"/>
  <c r="O1108" i="44" l="1"/>
  <c r="Q1108" i="44" s="1"/>
  <c r="T1108" i="44" s="1"/>
  <c r="I1108" i="49" s="1"/>
  <c r="E1108" i="49"/>
  <c r="D1108" i="49"/>
  <c r="A1108" i="49"/>
  <c r="K1109" i="44"/>
  <c r="M1109" i="44"/>
  <c r="L1109" i="44"/>
  <c r="N1109" i="44"/>
  <c r="O1109" i="44" l="1"/>
  <c r="Q1109" i="44" s="1"/>
  <c r="T1109" i="44" s="1"/>
  <c r="I1109" i="49" s="1"/>
  <c r="E1109" i="49"/>
  <c r="D1109" i="49"/>
  <c r="A1109" i="49"/>
  <c r="K1110" i="44"/>
  <c r="L1110" i="44"/>
  <c r="N1110" i="44"/>
  <c r="M1110" i="44"/>
  <c r="O1110" i="44" l="1"/>
  <c r="Q1110" i="44" s="1"/>
  <c r="T1110" i="44" s="1"/>
  <c r="I1110" i="49" s="1"/>
  <c r="E1110" i="49"/>
  <c r="D1110" i="49"/>
  <c r="A1110" i="49"/>
  <c r="K1111" i="44"/>
  <c r="L1111" i="44"/>
  <c r="M1111" i="44"/>
  <c r="N1111" i="44"/>
  <c r="O1111" i="44" l="1"/>
  <c r="Q1111" i="44" s="1"/>
  <c r="T1111" i="44" s="1"/>
  <c r="I1111" i="49" s="1"/>
  <c r="E1111" i="49"/>
  <c r="D1111" i="49"/>
  <c r="A1111" i="49"/>
  <c r="K1112" i="44"/>
  <c r="N1112" i="44"/>
  <c r="L1112" i="44"/>
  <c r="M1112" i="44"/>
  <c r="O1112" i="44" l="1"/>
  <c r="Q1112" i="44" s="1"/>
  <c r="T1112" i="44" s="1"/>
  <c r="I1112" i="49" s="1"/>
  <c r="E1112" i="49"/>
  <c r="D1112" i="49"/>
  <c r="A1112" i="49"/>
  <c r="K1113" i="44"/>
  <c r="N1113" i="44"/>
  <c r="L1113" i="44"/>
  <c r="M1113" i="44"/>
  <c r="O1113" i="44" l="1"/>
  <c r="Q1113" i="44" s="1"/>
  <c r="T1113" i="44" s="1"/>
  <c r="I1113" i="49" s="1"/>
  <c r="E1113" i="49"/>
  <c r="D1113" i="49"/>
  <c r="A1113" i="49"/>
  <c r="K1114" i="44"/>
  <c r="L1114" i="44"/>
  <c r="N1114" i="44"/>
  <c r="M1114" i="44"/>
  <c r="O1114" i="44" l="1"/>
  <c r="Q1114" i="44" s="1"/>
  <c r="T1114" i="44" s="1"/>
  <c r="I1114" i="49" s="1"/>
  <c r="E1114" i="49"/>
  <c r="D1114" i="49"/>
  <c r="A1114" i="49"/>
  <c r="K1115" i="44"/>
  <c r="L1115" i="44"/>
  <c r="M1115" i="44"/>
  <c r="N1115" i="44"/>
  <c r="O1115" i="44" l="1"/>
  <c r="Q1115" i="44" s="1"/>
  <c r="T1115" i="44" s="1"/>
  <c r="I1115" i="49" s="1"/>
  <c r="E1115" i="49"/>
  <c r="D1115" i="49"/>
  <c r="A1115" i="49"/>
  <c r="K1116" i="44"/>
  <c r="M1116" i="44"/>
  <c r="N1116" i="44"/>
  <c r="L1116" i="44"/>
  <c r="O1116" i="44" l="1"/>
  <c r="Q1116" i="44" s="1"/>
  <c r="T1116" i="44" s="1"/>
  <c r="I1116" i="49" s="1"/>
  <c r="E1116" i="49"/>
  <c r="D1116" i="49"/>
  <c r="A1116" i="49"/>
  <c r="K1117" i="44"/>
  <c r="N1117" i="44"/>
  <c r="L1117" i="44"/>
  <c r="M1117" i="44"/>
  <c r="O1117" i="44" l="1"/>
  <c r="Q1117" i="44" s="1"/>
  <c r="T1117" i="44" s="1"/>
  <c r="I1117" i="49" s="1"/>
  <c r="E1117" i="49"/>
  <c r="D1117" i="49"/>
  <c r="A1117" i="49"/>
  <c r="K1118" i="44"/>
  <c r="L1118" i="44"/>
  <c r="N1118" i="44"/>
  <c r="M1118" i="44"/>
  <c r="O1118" i="44" l="1"/>
  <c r="Q1118" i="44" s="1"/>
  <c r="T1118" i="44" s="1"/>
  <c r="I1118" i="49" s="1"/>
  <c r="E1118" i="49"/>
  <c r="D1118" i="49"/>
  <c r="A1118" i="49"/>
  <c r="K1119" i="44"/>
  <c r="L1119" i="44"/>
  <c r="N1119" i="44"/>
  <c r="M1119" i="44"/>
  <c r="O1119" i="44" l="1"/>
  <c r="Q1119" i="44" s="1"/>
  <c r="T1119" i="44" s="1"/>
  <c r="I1119" i="49" s="1"/>
  <c r="E1119" i="49"/>
  <c r="D1119" i="49"/>
  <c r="A1119" i="49"/>
  <c r="K1120" i="44"/>
  <c r="N1120" i="44"/>
  <c r="L1120" i="44"/>
  <c r="M1120" i="44"/>
  <c r="O1120" i="44" l="1"/>
  <c r="Q1120" i="44" s="1"/>
  <c r="T1120" i="44" s="1"/>
  <c r="I1120" i="49" s="1"/>
  <c r="E1120" i="49"/>
  <c r="D1120" i="49"/>
  <c r="A1120" i="49"/>
  <c r="K1121" i="44"/>
  <c r="N1121" i="44"/>
  <c r="L1121" i="44"/>
  <c r="M1121" i="44"/>
  <c r="O1121" i="44" l="1"/>
  <c r="Q1121" i="44" s="1"/>
  <c r="T1121" i="44" s="1"/>
  <c r="I1121" i="49" s="1"/>
  <c r="E1121" i="49"/>
  <c r="D1121" i="49"/>
  <c r="A1121" i="49"/>
  <c r="K1122" i="44"/>
  <c r="M1122" i="44"/>
  <c r="L1122" i="44"/>
  <c r="N1122" i="44"/>
  <c r="O1122" i="44" l="1"/>
  <c r="Q1122" i="44" s="1"/>
  <c r="T1122" i="44" s="1"/>
  <c r="I1122" i="49" s="1"/>
  <c r="E1122" i="49"/>
  <c r="D1122" i="49"/>
  <c r="A1122" i="49"/>
  <c r="K1123" i="44"/>
  <c r="L1123" i="44"/>
  <c r="N1123" i="44"/>
  <c r="M1123" i="44"/>
  <c r="O1123" i="44" l="1"/>
  <c r="Q1123" i="44" s="1"/>
  <c r="T1123" i="44" s="1"/>
  <c r="I1123" i="49" s="1"/>
  <c r="E1123" i="49"/>
  <c r="D1123" i="49"/>
  <c r="A1123" i="49"/>
  <c r="K1124" i="44"/>
  <c r="L1124" i="44"/>
  <c r="M1124" i="44"/>
  <c r="N1124" i="44"/>
  <c r="O1124" i="44" l="1"/>
  <c r="Q1124" i="44" s="1"/>
  <c r="T1124" i="44" s="1"/>
  <c r="I1124" i="49" s="1"/>
  <c r="E1124" i="49"/>
  <c r="D1124" i="49"/>
  <c r="A1124" i="49"/>
  <c r="K1125" i="44"/>
  <c r="M1125" i="44"/>
  <c r="L1125" i="44"/>
  <c r="N1125" i="44"/>
  <c r="O1125" i="44" l="1"/>
  <c r="Q1125" i="44" s="1"/>
  <c r="T1125" i="44" s="1"/>
  <c r="I1125" i="49" s="1"/>
  <c r="E1125" i="49"/>
  <c r="D1125" i="49"/>
  <c r="A1125" i="49"/>
  <c r="K1126" i="44"/>
  <c r="L1126" i="44"/>
  <c r="M1126" i="44"/>
  <c r="N1126" i="44"/>
  <c r="O1126" i="44" l="1"/>
  <c r="Q1126" i="44" s="1"/>
  <c r="T1126" i="44" s="1"/>
  <c r="I1126" i="49" s="1"/>
  <c r="E1126" i="49"/>
  <c r="D1126" i="49"/>
  <c r="A1126" i="49"/>
  <c r="K1127" i="44"/>
  <c r="M1127" i="44"/>
  <c r="L1127" i="44"/>
  <c r="N1127" i="44"/>
  <c r="O1127" i="44" l="1"/>
  <c r="Q1127" i="44" s="1"/>
  <c r="T1127" i="44" s="1"/>
  <c r="I1127" i="49" s="1"/>
  <c r="E1127" i="49"/>
  <c r="D1127" i="49"/>
  <c r="A1127" i="49"/>
  <c r="K1128" i="44"/>
  <c r="N1128" i="44"/>
  <c r="M1128" i="44"/>
  <c r="L1128" i="44"/>
  <c r="O1128" i="44" l="1"/>
  <c r="Q1128" i="44" s="1"/>
  <c r="T1128" i="44" s="1"/>
  <c r="I1128" i="49" s="1"/>
  <c r="E1128" i="49"/>
  <c r="D1128" i="49"/>
  <c r="A1128" i="49"/>
  <c r="K1129" i="44"/>
  <c r="N1129" i="44"/>
  <c r="L1129" i="44"/>
  <c r="M1129" i="44"/>
  <c r="O1129" i="44" l="1"/>
  <c r="Q1129" i="44" s="1"/>
  <c r="T1129" i="44" s="1"/>
  <c r="I1129" i="49" s="1"/>
  <c r="E1129" i="49"/>
  <c r="D1129" i="49"/>
  <c r="A1129" i="49"/>
  <c r="K1130" i="44"/>
  <c r="M1130" i="44"/>
  <c r="N1130" i="44"/>
  <c r="L1130" i="44"/>
  <c r="O1130" i="44" l="1"/>
  <c r="Q1130" i="44" s="1"/>
  <c r="T1130" i="44" s="1"/>
  <c r="I1130" i="49" s="1"/>
  <c r="E1130" i="49"/>
  <c r="A1130" i="49"/>
  <c r="D1130" i="49"/>
  <c r="K1131" i="44"/>
  <c r="N1131" i="44"/>
  <c r="L1131" i="44"/>
  <c r="M1131" i="44"/>
  <c r="O1131" i="44" l="1"/>
  <c r="Q1131" i="44" s="1"/>
  <c r="T1131" i="44" s="1"/>
  <c r="I1131" i="49" s="1"/>
  <c r="E1131" i="49"/>
  <c r="A1131" i="49"/>
  <c r="D1131" i="49"/>
  <c r="K1132" i="44"/>
  <c r="L1132" i="44"/>
  <c r="N1132" i="44"/>
  <c r="M1132" i="44"/>
  <c r="O1132" i="44" l="1"/>
  <c r="Q1132" i="44" s="1"/>
  <c r="T1132" i="44" s="1"/>
  <c r="I1132" i="49" s="1"/>
  <c r="E1132" i="49"/>
  <c r="A1132" i="49"/>
  <c r="D1132" i="49"/>
  <c r="K1133" i="44"/>
  <c r="M1133" i="44"/>
  <c r="L1133" i="44"/>
  <c r="N1133" i="44"/>
  <c r="O1133" i="44" l="1"/>
  <c r="Q1133" i="44" s="1"/>
  <c r="T1133" i="44" s="1"/>
  <c r="I1133" i="49" s="1"/>
  <c r="E1133" i="49"/>
  <c r="A1133" i="49"/>
  <c r="D1133" i="49"/>
  <c r="K1134" i="44"/>
  <c r="M1134" i="44"/>
  <c r="L1134" i="44"/>
  <c r="N1134" i="44"/>
  <c r="O1134" i="44" l="1"/>
  <c r="Q1134" i="44" s="1"/>
  <c r="T1134" i="44" s="1"/>
  <c r="I1134" i="49" s="1"/>
  <c r="E1134" i="49"/>
  <c r="A1134" i="49"/>
  <c r="D1134" i="49"/>
  <c r="K1135" i="44"/>
  <c r="M1135" i="44"/>
  <c r="N1135" i="44"/>
  <c r="L1135" i="44"/>
  <c r="O1135" i="44" l="1"/>
  <c r="Q1135" i="44" s="1"/>
  <c r="T1135" i="44" s="1"/>
  <c r="I1135" i="49" s="1"/>
  <c r="E1135" i="49"/>
  <c r="A1135" i="49"/>
  <c r="D1135" i="49"/>
  <c r="K1136" i="44"/>
  <c r="L1136" i="44"/>
  <c r="M1136" i="44"/>
  <c r="N1136" i="44"/>
  <c r="O1136" i="44" l="1"/>
  <c r="Q1136" i="44" s="1"/>
  <c r="T1136" i="44" s="1"/>
  <c r="I1136" i="49" s="1"/>
  <c r="E1136" i="49"/>
  <c r="A1136" i="49"/>
  <c r="D1136" i="49"/>
  <c r="K1137" i="44"/>
  <c r="M1137" i="44"/>
  <c r="L1137" i="44"/>
  <c r="N1137" i="44"/>
  <c r="O1137" i="44" l="1"/>
  <c r="Q1137" i="44" s="1"/>
  <c r="T1137" i="44" s="1"/>
  <c r="I1137" i="49" s="1"/>
  <c r="E1137" i="49"/>
  <c r="A1137" i="49"/>
  <c r="D1137" i="49"/>
  <c r="K1138" i="44"/>
  <c r="L1138" i="44"/>
  <c r="M1138" i="44"/>
  <c r="N1138" i="44"/>
  <c r="O1138" i="44" l="1"/>
  <c r="Q1138" i="44" s="1"/>
  <c r="T1138" i="44" s="1"/>
  <c r="I1138" i="49" s="1"/>
  <c r="E1138" i="49"/>
  <c r="A1138" i="49"/>
  <c r="D1138" i="49"/>
  <c r="K1139" i="44"/>
  <c r="M1139" i="44"/>
  <c r="L1139" i="44"/>
  <c r="N1139" i="44"/>
  <c r="O1139" i="44" l="1"/>
  <c r="Q1139" i="44" s="1"/>
  <c r="T1139" i="44" s="1"/>
  <c r="I1139" i="49" s="1"/>
  <c r="E1139" i="49"/>
  <c r="A1139" i="49"/>
  <c r="D1139" i="49"/>
  <c r="K1140" i="44"/>
  <c r="M1140" i="44"/>
  <c r="L1140" i="44"/>
  <c r="N1140" i="44"/>
  <c r="O1140" i="44" l="1"/>
  <c r="Q1140" i="44" s="1"/>
  <c r="T1140" i="44" s="1"/>
  <c r="I1140" i="49" s="1"/>
  <c r="E1140" i="49"/>
  <c r="A1140" i="49"/>
  <c r="D1140" i="49"/>
  <c r="K1141" i="44"/>
  <c r="L1141" i="44"/>
  <c r="M1141" i="44"/>
  <c r="N1141" i="44"/>
  <c r="O1141" i="44" l="1"/>
  <c r="Q1141" i="44" s="1"/>
  <c r="T1141" i="44" s="1"/>
  <c r="I1141" i="49" s="1"/>
  <c r="E1141" i="49"/>
  <c r="A1141" i="49"/>
  <c r="D1141" i="49"/>
  <c r="K1142" i="44"/>
  <c r="M1142" i="44"/>
  <c r="L1142" i="44"/>
  <c r="N1142" i="44"/>
  <c r="O1142" i="44" l="1"/>
  <c r="Q1142" i="44" s="1"/>
  <c r="T1142" i="44" s="1"/>
  <c r="I1142" i="49" s="1"/>
  <c r="E1142" i="49"/>
  <c r="A1142" i="49"/>
  <c r="D1142" i="49"/>
  <c r="K1143" i="44"/>
  <c r="M1143" i="44"/>
  <c r="L1143" i="44"/>
  <c r="N1143" i="44"/>
  <c r="O1143" i="44" l="1"/>
  <c r="Q1143" i="44" s="1"/>
  <c r="T1143" i="44" s="1"/>
  <c r="I1143" i="49" s="1"/>
  <c r="E1143" i="49"/>
  <c r="A1143" i="49"/>
  <c r="D1143" i="49"/>
  <c r="K1144" i="44"/>
  <c r="M1144" i="44"/>
  <c r="N1144" i="44"/>
  <c r="L1144" i="44"/>
  <c r="O1144" i="44" l="1"/>
  <c r="Q1144" i="44" s="1"/>
  <c r="T1144" i="44" s="1"/>
  <c r="I1144" i="49" s="1"/>
  <c r="E1144" i="49"/>
  <c r="A1144" i="49"/>
  <c r="D1144" i="49"/>
  <c r="K1145" i="44"/>
  <c r="M1145" i="44"/>
  <c r="N1145" i="44"/>
  <c r="L1145" i="44"/>
  <c r="O1145" i="44" l="1"/>
  <c r="Q1145" i="44" s="1"/>
  <c r="T1145" i="44" s="1"/>
  <c r="I1145" i="49" s="1"/>
  <c r="E1145" i="49"/>
  <c r="A1145" i="49"/>
  <c r="D1145" i="49"/>
  <c r="K1146" i="44"/>
  <c r="N1146" i="44"/>
  <c r="L1146" i="44"/>
  <c r="E1146" i="49" l="1"/>
  <c r="A1146" i="49"/>
  <c r="K1147" i="44"/>
  <c r="M1146" i="44"/>
  <c r="L1147" i="44"/>
  <c r="N1147" i="44"/>
  <c r="D1146" i="49" l="1"/>
  <c r="O1146" i="44"/>
  <c r="Q1146" i="44" s="1"/>
  <c r="T1146" i="44" s="1"/>
  <c r="I1146" i="49" s="1"/>
  <c r="E1147" i="49"/>
  <c r="A1147" i="49"/>
  <c r="K1148" i="44"/>
  <c r="N1148" i="44"/>
  <c r="M1148" i="44"/>
  <c r="L1148" i="44"/>
  <c r="M1147" i="44"/>
  <c r="O1147" i="44" l="1"/>
  <c r="Q1147" i="44" s="1"/>
  <c r="T1147" i="44" s="1"/>
  <c r="I1147" i="49" s="1"/>
  <c r="D1147" i="49"/>
  <c r="O1148" i="44"/>
  <c r="Q1148" i="44" s="1"/>
  <c r="T1148" i="44" s="1"/>
  <c r="I1148" i="49" s="1"/>
  <c r="E1148" i="49"/>
  <c r="A1148" i="49"/>
  <c r="D1148" i="49"/>
  <c r="K1149" i="44"/>
  <c r="L1149" i="44"/>
  <c r="M1149" i="44"/>
  <c r="E1149" i="49" l="1"/>
  <c r="D1149" i="49"/>
  <c r="K1150" i="44"/>
  <c r="L1150" i="44"/>
  <c r="N1149" i="44"/>
  <c r="M1150" i="44"/>
  <c r="A1149" i="49" l="1"/>
  <c r="O1149" i="44"/>
  <c r="Q1149" i="44" s="1"/>
  <c r="T1149" i="44" s="1"/>
  <c r="I1149" i="49" s="1"/>
  <c r="E1150" i="49"/>
  <c r="D1150" i="49"/>
  <c r="K1151" i="44"/>
  <c r="N1151" i="44"/>
  <c r="L1151" i="44"/>
  <c r="N1150" i="44"/>
  <c r="M1151" i="44"/>
  <c r="O1150" i="44" l="1"/>
  <c r="Q1150" i="44" s="1"/>
  <c r="T1150" i="44" s="1"/>
  <c r="I1150" i="49" s="1"/>
  <c r="A1150" i="49"/>
  <c r="O1151" i="44"/>
  <c r="Q1151" i="44" s="1"/>
  <c r="T1151" i="44" s="1"/>
  <c r="I1151" i="49" s="1"/>
  <c r="E1151" i="49"/>
  <c r="A1151" i="49"/>
  <c r="D1151" i="49"/>
  <c r="K1152" i="44"/>
  <c r="L1152" i="44"/>
  <c r="M1152" i="44"/>
  <c r="E1152" i="49" l="1"/>
  <c r="D1152" i="49"/>
  <c r="K1153" i="44"/>
  <c r="N1152" i="44"/>
  <c r="M1153" i="44"/>
  <c r="A1152" i="49" l="1"/>
  <c r="O1152" i="44"/>
  <c r="Q1152" i="44" s="1"/>
  <c r="T1152" i="44" s="1"/>
  <c r="I1152" i="49" s="1"/>
  <c r="D1153" i="49"/>
  <c r="K1154" i="44"/>
  <c r="L1153" i="44"/>
  <c r="N1153" i="44"/>
  <c r="N1154" i="44"/>
  <c r="M1154" i="44"/>
  <c r="A1153" i="49" l="1"/>
  <c r="O1153" i="44"/>
  <c r="Q1153" i="44" s="1"/>
  <c r="T1153" i="44" s="1"/>
  <c r="I1153" i="49" s="1"/>
  <c r="E1153" i="49"/>
  <c r="A1154" i="49"/>
  <c r="D1154" i="49"/>
  <c r="K1155" i="44"/>
  <c r="L1154" i="44"/>
  <c r="N1155" i="44"/>
  <c r="M1155" i="44"/>
  <c r="O1154" i="44" l="1"/>
  <c r="Q1154" i="44" s="1"/>
  <c r="T1154" i="44" s="1"/>
  <c r="I1154" i="49" s="1"/>
  <c r="E1154" i="49"/>
  <c r="A1155" i="49"/>
  <c r="D1155" i="49"/>
  <c r="K1156" i="44"/>
  <c r="M1156" i="44"/>
  <c r="L1156" i="44"/>
  <c r="N1156" i="44"/>
  <c r="L1155" i="44"/>
  <c r="E1155" i="49" l="1"/>
  <c r="O1155" i="44"/>
  <c r="Q1155" i="44" s="1"/>
  <c r="T1155" i="44" s="1"/>
  <c r="I1155" i="49" s="1"/>
  <c r="O1156" i="44"/>
  <c r="Q1156" i="44" s="1"/>
  <c r="T1156" i="44" s="1"/>
  <c r="I1156" i="49" s="1"/>
  <c r="E1156" i="49"/>
  <c r="A1156" i="49"/>
  <c r="D1156" i="49"/>
  <c r="K1157" i="44"/>
  <c r="N1157" i="44"/>
  <c r="M1157" i="44"/>
  <c r="L1157" i="44"/>
  <c r="O1157" i="44" l="1"/>
  <c r="Q1157" i="44" s="1"/>
  <c r="T1157" i="44" s="1"/>
  <c r="I1157" i="49" s="1"/>
  <c r="E1157" i="49"/>
  <c r="A1157" i="49"/>
  <c r="D1157" i="49"/>
  <c r="K1158" i="44"/>
  <c r="N1158" i="44"/>
  <c r="L1158" i="44"/>
  <c r="M1158" i="44"/>
  <c r="O1158" i="44" l="1"/>
  <c r="Q1158" i="44" s="1"/>
  <c r="T1158" i="44" s="1"/>
  <c r="I1158" i="49" s="1"/>
  <c r="E1158" i="49"/>
  <c r="A1158" i="49"/>
  <c r="D1158" i="49"/>
  <c r="K1159" i="44"/>
  <c r="L1159" i="44"/>
  <c r="M1159" i="44"/>
  <c r="N1159" i="44"/>
  <c r="O1159" i="44" l="1"/>
  <c r="Q1159" i="44" s="1"/>
  <c r="T1159" i="44" s="1"/>
  <c r="I1159" i="49" s="1"/>
  <c r="E1159" i="49"/>
  <c r="A1159" i="49"/>
  <c r="D1159" i="49"/>
  <c r="K1160" i="44"/>
  <c r="N1160" i="44"/>
  <c r="M1160" i="44"/>
  <c r="L1160" i="44"/>
  <c r="O1160" i="44" l="1"/>
  <c r="Q1160" i="44" s="1"/>
  <c r="T1160" i="44" s="1"/>
  <c r="I1160" i="49" s="1"/>
  <c r="E1160" i="49"/>
  <c r="A1160" i="49"/>
  <c r="D1160" i="49"/>
  <c r="K1161" i="44"/>
  <c r="L1161" i="44"/>
  <c r="N1161" i="44"/>
  <c r="M1161" i="44"/>
  <c r="O1161" i="44" l="1"/>
  <c r="Q1161" i="44" s="1"/>
  <c r="T1161" i="44" s="1"/>
  <c r="I1161" i="49" s="1"/>
  <c r="E1161" i="49"/>
  <c r="A1161" i="49"/>
  <c r="D1161" i="49"/>
  <c r="K1162" i="44"/>
  <c r="N1162" i="44"/>
  <c r="M1162" i="44"/>
  <c r="L1162" i="44"/>
  <c r="O1162" i="44" l="1"/>
  <c r="Q1162" i="44" s="1"/>
  <c r="T1162" i="44" s="1"/>
  <c r="I1162" i="49" s="1"/>
  <c r="E1162" i="49"/>
  <c r="A1162" i="49"/>
  <c r="D1162" i="49"/>
  <c r="K1163" i="44"/>
  <c r="L1163" i="44"/>
  <c r="M1163" i="44"/>
  <c r="N1163" i="44"/>
  <c r="O1163" i="44" l="1"/>
  <c r="Q1163" i="44" s="1"/>
  <c r="T1163" i="44" s="1"/>
  <c r="I1163" i="49" s="1"/>
  <c r="E1163" i="49"/>
  <c r="A1163" i="49"/>
  <c r="D1163" i="49"/>
  <c r="K1164" i="44"/>
  <c r="L1164" i="44"/>
  <c r="N1164" i="44"/>
  <c r="M1164" i="44"/>
  <c r="O1164" i="44" l="1"/>
  <c r="Q1164" i="44" s="1"/>
  <c r="T1164" i="44" s="1"/>
  <c r="I1164" i="49" s="1"/>
  <c r="E1164" i="49"/>
  <c r="A1164" i="49"/>
  <c r="D1164" i="49"/>
  <c r="K1165" i="44"/>
  <c r="N1165" i="44"/>
  <c r="M1165" i="44"/>
  <c r="L1165" i="44"/>
  <c r="O1165" i="44" l="1"/>
  <c r="Q1165" i="44" s="1"/>
  <c r="T1165" i="44" s="1"/>
  <c r="I1165" i="49" s="1"/>
  <c r="E1165" i="49"/>
  <c r="A1165" i="49"/>
  <c r="D1165" i="49"/>
  <c r="K1166" i="44"/>
  <c r="N1166" i="44"/>
  <c r="L1166" i="44"/>
  <c r="M1166" i="44"/>
  <c r="O1166" i="44" l="1"/>
  <c r="Q1166" i="44" s="1"/>
  <c r="T1166" i="44" s="1"/>
  <c r="I1166" i="49" s="1"/>
  <c r="E1166" i="49"/>
  <c r="A1166" i="49"/>
  <c r="D1166" i="49"/>
  <c r="K1167" i="44"/>
  <c r="L1167" i="44"/>
  <c r="M1167" i="44"/>
  <c r="N1167" i="44"/>
  <c r="O1167" i="44" l="1"/>
  <c r="Q1167" i="44" s="1"/>
  <c r="T1167" i="44" s="1"/>
  <c r="I1167" i="49" s="1"/>
  <c r="E1167" i="49"/>
  <c r="A1167" i="49"/>
  <c r="D1167" i="49"/>
  <c r="K1168" i="44"/>
  <c r="N1168" i="44"/>
  <c r="M1168" i="44"/>
  <c r="L1168" i="44"/>
  <c r="O1168" i="44" l="1"/>
  <c r="Q1168" i="44" s="1"/>
  <c r="T1168" i="44" s="1"/>
  <c r="I1168" i="49" s="1"/>
  <c r="E1168" i="49"/>
  <c r="A1168" i="49"/>
  <c r="D1168" i="49"/>
  <c r="K1169" i="44"/>
  <c r="M1169" i="44"/>
  <c r="L1169" i="44"/>
  <c r="N1169" i="44"/>
  <c r="O1169" i="44" l="1"/>
  <c r="Q1169" i="44" s="1"/>
  <c r="T1169" i="44" s="1"/>
  <c r="I1169" i="49" s="1"/>
  <c r="E1169" i="49"/>
  <c r="A1169" i="49"/>
  <c r="D1169" i="49"/>
  <c r="K1170" i="44"/>
  <c r="N1170" i="44"/>
  <c r="L1170" i="44"/>
  <c r="M1170" i="44"/>
  <c r="O1170" i="44" l="1"/>
  <c r="Q1170" i="44" s="1"/>
  <c r="T1170" i="44" s="1"/>
  <c r="I1170" i="49" s="1"/>
  <c r="E1170" i="49"/>
  <c r="A1170" i="49"/>
  <c r="D1170" i="49"/>
  <c r="K1171" i="44"/>
  <c r="M1171" i="44"/>
  <c r="N1171" i="44"/>
  <c r="L1171" i="44"/>
  <c r="O1171" i="44" l="1"/>
  <c r="Q1171" i="44" s="1"/>
  <c r="T1171" i="44" s="1"/>
  <c r="I1171" i="49" s="1"/>
  <c r="E1171" i="49"/>
  <c r="A1171" i="49"/>
  <c r="D1171" i="49"/>
  <c r="K1172" i="44"/>
  <c r="L1172" i="44"/>
  <c r="N1172" i="44"/>
  <c r="M1172" i="44"/>
  <c r="O1172" i="44" l="1"/>
  <c r="Q1172" i="44" s="1"/>
  <c r="T1172" i="44" s="1"/>
  <c r="I1172" i="49" s="1"/>
  <c r="E1172" i="49"/>
  <c r="A1172" i="49"/>
  <c r="D1172" i="49"/>
  <c r="K1173" i="44"/>
  <c r="L1173" i="44"/>
  <c r="N1173" i="44"/>
  <c r="M1173" i="44"/>
  <c r="O1173" i="44" l="1"/>
  <c r="Q1173" i="44" s="1"/>
  <c r="T1173" i="44" s="1"/>
  <c r="I1173" i="49" s="1"/>
  <c r="E1173" i="49"/>
  <c r="A1173" i="49"/>
  <c r="D1173" i="49"/>
  <c r="K1174" i="44"/>
  <c r="N1174" i="44"/>
  <c r="L1174" i="44"/>
  <c r="M1174" i="44"/>
  <c r="O1174" i="44" l="1"/>
  <c r="Q1174" i="44" s="1"/>
  <c r="T1174" i="44" s="1"/>
  <c r="I1174" i="49" s="1"/>
  <c r="E1174" i="49"/>
  <c r="A1174" i="49"/>
  <c r="D1174" i="49"/>
  <c r="K1175" i="44"/>
  <c r="N1175" i="44"/>
  <c r="M1175" i="44"/>
  <c r="L1175" i="44"/>
  <c r="O1175" i="44" l="1"/>
  <c r="Q1175" i="44" s="1"/>
  <c r="T1175" i="44" s="1"/>
  <c r="I1175" i="49" s="1"/>
  <c r="E1175" i="49"/>
  <c r="A1175" i="49"/>
  <c r="D1175" i="49"/>
  <c r="K1176" i="44"/>
  <c r="N1176" i="44"/>
  <c r="L1176" i="44"/>
  <c r="M1176" i="44"/>
  <c r="O1176" i="44" l="1"/>
  <c r="Q1176" i="44" s="1"/>
  <c r="T1176" i="44" s="1"/>
  <c r="I1176" i="49" s="1"/>
  <c r="E1176" i="49"/>
  <c r="A1176" i="49"/>
  <c r="D1176" i="49"/>
  <c r="K1177" i="44"/>
  <c r="L1177" i="44"/>
  <c r="N1177" i="44"/>
  <c r="M1177" i="44"/>
  <c r="O1177" i="44" l="1"/>
  <c r="Q1177" i="44" s="1"/>
  <c r="T1177" i="44" s="1"/>
  <c r="I1177" i="49" s="1"/>
  <c r="E1177" i="49"/>
  <c r="A1177" i="49"/>
  <c r="D1177" i="49"/>
  <c r="K1178" i="44"/>
  <c r="N1178" i="44"/>
  <c r="M1178" i="44"/>
  <c r="A1178" i="49" l="1"/>
  <c r="D1178" i="49"/>
  <c r="K1179" i="44"/>
  <c r="L1178" i="44"/>
  <c r="L1179" i="44"/>
  <c r="N1179" i="44"/>
  <c r="O1178" i="44" l="1"/>
  <c r="Q1178" i="44" s="1"/>
  <c r="T1178" i="44" s="1"/>
  <c r="I1178" i="49" s="1"/>
  <c r="E1178" i="49"/>
  <c r="E1179" i="49"/>
  <c r="A1179" i="49"/>
  <c r="K1180" i="44"/>
  <c r="M1180" i="44"/>
  <c r="N1180" i="44"/>
  <c r="M1179" i="44"/>
  <c r="L1180" i="44"/>
  <c r="O1179" i="44" l="1"/>
  <c r="Q1179" i="44" s="1"/>
  <c r="T1179" i="44" s="1"/>
  <c r="I1179" i="49" s="1"/>
  <c r="D1179" i="49"/>
  <c r="O1180" i="44"/>
  <c r="Q1180" i="44" s="1"/>
  <c r="T1180" i="44" s="1"/>
  <c r="I1180" i="49" s="1"/>
  <c r="E1180" i="49"/>
  <c r="A1180" i="49"/>
  <c r="D1180" i="49"/>
  <c r="K1181" i="44"/>
  <c r="L1181" i="44"/>
  <c r="N1181" i="44"/>
  <c r="E1181" i="49" l="1"/>
  <c r="A1181" i="49"/>
  <c r="K1182" i="44"/>
  <c r="N1182" i="44"/>
  <c r="L1182" i="44"/>
  <c r="M1181" i="44"/>
  <c r="D1181" i="49" l="1"/>
  <c r="O1181" i="44"/>
  <c r="Q1181" i="44" s="1"/>
  <c r="T1181" i="44" s="1"/>
  <c r="I1181" i="49" s="1"/>
  <c r="E1182" i="49"/>
  <c r="A1182" i="49"/>
  <c r="K1183" i="44"/>
  <c r="M1182" i="44"/>
  <c r="N1183" i="44"/>
  <c r="M1183" i="44"/>
  <c r="O1182" i="44" l="1"/>
  <c r="Q1182" i="44" s="1"/>
  <c r="T1182" i="44" s="1"/>
  <c r="I1182" i="49" s="1"/>
  <c r="D1182" i="49"/>
  <c r="A1183" i="49"/>
  <c r="D1183" i="49"/>
  <c r="K1184" i="44"/>
  <c r="M1184" i="44"/>
  <c r="N1184" i="44"/>
  <c r="L1184" i="44"/>
  <c r="L1183" i="44"/>
  <c r="E1183" i="49" l="1"/>
  <c r="O1183" i="44"/>
  <c r="Q1183" i="44" s="1"/>
  <c r="T1183" i="44" s="1"/>
  <c r="I1183" i="49" s="1"/>
  <c r="O1184" i="44"/>
  <c r="Q1184" i="44" s="1"/>
  <c r="T1184" i="44" s="1"/>
  <c r="I1184" i="49" s="1"/>
  <c r="E1184" i="49"/>
  <c r="A1184" i="49"/>
  <c r="D1184" i="49"/>
  <c r="K1185" i="44"/>
  <c r="M1185" i="44"/>
  <c r="L1185" i="44"/>
  <c r="N1185" i="44"/>
  <c r="O1185" i="44" l="1"/>
  <c r="Q1185" i="44" s="1"/>
  <c r="T1185" i="44" s="1"/>
  <c r="I1185" i="49" s="1"/>
  <c r="E1185" i="49"/>
  <c r="A1185" i="49"/>
  <c r="D1185" i="49"/>
  <c r="K1186" i="44"/>
  <c r="N1186" i="44"/>
  <c r="M1186" i="44"/>
  <c r="L1186" i="44"/>
  <c r="O1186" i="44" l="1"/>
  <c r="Q1186" i="44" s="1"/>
  <c r="T1186" i="44" s="1"/>
  <c r="I1186" i="49" s="1"/>
  <c r="E1186" i="49"/>
  <c r="A1186" i="49"/>
  <c r="D1186" i="49"/>
  <c r="K1187" i="44"/>
  <c r="N1187" i="44"/>
  <c r="M1187" i="44"/>
  <c r="L1187" i="44"/>
  <c r="O1187" i="44" l="1"/>
  <c r="Q1187" i="44" s="1"/>
  <c r="T1187" i="44" s="1"/>
  <c r="I1187" i="49" s="1"/>
  <c r="E1187" i="49"/>
  <c r="A1187" i="49"/>
  <c r="D1187" i="49"/>
  <c r="K1188" i="44"/>
  <c r="L1188" i="44"/>
  <c r="M1188" i="44"/>
  <c r="N1188" i="44"/>
  <c r="O1188" i="44" l="1"/>
  <c r="Q1188" i="44" s="1"/>
  <c r="T1188" i="44" s="1"/>
  <c r="I1188" i="49" s="1"/>
  <c r="E1188" i="49"/>
  <c r="A1188" i="49"/>
  <c r="D1188" i="49"/>
  <c r="K1189" i="44"/>
  <c r="L1189" i="44"/>
  <c r="N1189" i="44"/>
  <c r="M1189" i="44"/>
  <c r="O1189" i="44" l="1"/>
  <c r="Q1189" i="44" s="1"/>
  <c r="T1189" i="44" s="1"/>
  <c r="I1189" i="49" s="1"/>
  <c r="E1189" i="49"/>
  <c r="A1189" i="49"/>
  <c r="D1189" i="49"/>
  <c r="K1190" i="44"/>
  <c r="M1190" i="44"/>
  <c r="N1190" i="44"/>
  <c r="L1190" i="44"/>
  <c r="O1190" i="44" l="1"/>
  <c r="Q1190" i="44" s="1"/>
  <c r="T1190" i="44" s="1"/>
  <c r="I1190" i="49" s="1"/>
  <c r="E1190" i="49"/>
  <c r="A1190" i="49"/>
  <c r="D1190" i="49"/>
  <c r="K1191" i="44"/>
  <c r="M1191" i="44"/>
  <c r="N1191" i="44"/>
  <c r="L1191" i="44"/>
  <c r="O1191" i="44" l="1"/>
  <c r="Q1191" i="44" s="1"/>
  <c r="T1191" i="44" s="1"/>
  <c r="I1191" i="49" s="1"/>
  <c r="E1191" i="49"/>
  <c r="A1191" i="49"/>
  <c r="D1191" i="49"/>
  <c r="K1192" i="44"/>
  <c r="N1192" i="44"/>
  <c r="M1192" i="44"/>
  <c r="L1192" i="44"/>
  <c r="O1192" i="44" l="1"/>
  <c r="Q1192" i="44" s="1"/>
  <c r="T1192" i="44" s="1"/>
  <c r="I1192" i="49" s="1"/>
  <c r="E1192" i="49"/>
  <c r="A1192" i="49"/>
  <c r="D1192" i="49"/>
  <c r="K1193" i="44"/>
  <c r="M1193" i="44"/>
  <c r="N1193" i="44"/>
  <c r="L1193" i="44"/>
  <c r="O1193" i="44" l="1"/>
  <c r="Q1193" i="44" s="1"/>
  <c r="T1193" i="44" s="1"/>
  <c r="I1193" i="49" s="1"/>
  <c r="E1193" i="49"/>
  <c r="A1193" i="49"/>
  <c r="D1193" i="49"/>
  <c r="K1194" i="44"/>
  <c r="L1194" i="44"/>
  <c r="M1194" i="44"/>
  <c r="N1194" i="44"/>
  <c r="O1194" i="44" l="1"/>
  <c r="Q1194" i="44" s="1"/>
  <c r="T1194" i="44" s="1"/>
  <c r="I1194" i="49" s="1"/>
  <c r="E1194" i="49"/>
  <c r="A1194" i="49"/>
  <c r="D1194" i="49"/>
  <c r="K1195" i="44"/>
  <c r="N1195" i="44"/>
  <c r="L1195" i="44"/>
  <c r="M1195" i="44"/>
  <c r="O1195" i="44" l="1"/>
  <c r="Q1195" i="44" s="1"/>
  <c r="T1195" i="44" s="1"/>
  <c r="I1195" i="49" s="1"/>
  <c r="E1195" i="49"/>
  <c r="A1195" i="49"/>
  <c r="D1195" i="49"/>
  <c r="K1196" i="44"/>
  <c r="L1196" i="44"/>
  <c r="M1196" i="44"/>
  <c r="N1196" i="44"/>
  <c r="O1196" i="44" l="1"/>
  <c r="Q1196" i="44" s="1"/>
  <c r="T1196" i="44" s="1"/>
  <c r="I1196" i="49" s="1"/>
  <c r="E1196" i="49"/>
  <c r="A1196" i="49"/>
  <c r="D1196" i="49"/>
  <c r="K1197" i="44"/>
  <c r="N1197" i="44"/>
  <c r="L1197" i="44"/>
  <c r="M1197" i="44"/>
  <c r="O1197" i="44" l="1"/>
  <c r="Q1197" i="44" s="1"/>
  <c r="T1197" i="44" s="1"/>
  <c r="I1197" i="49" s="1"/>
  <c r="E1197" i="49"/>
  <c r="A1197" i="49"/>
  <c r="D1197" i="49"/>
  <c r="K1198" i="44"/>
  <c r="N1198" i="44"/>
  <c r="L1198" i="44"/>
  <c r="M1198" i="44"/>
  <c r="O1198" i="44" l="1"/>
  <c r="Q1198" i="44" s="1"/>
  <c r="T1198" i="44" s="1"/>
  <c r="I1198" i="49" s="1"/>
  <c r="E1198" i="49"/>
  <c r="A1198" i="49"/>
  <c r="D1198" i="49"/>
  <c r="K1199" i="44"/>
  <c r="N1199" i="44"/>
  <c r="L1199" i="44"/>
  <c r="M1199" i="44"/>
  <c r="O1199" i="44" l="1"/>
  <c r="Q1199" i="44" s="1"/>
  <c r="T1199" i="44" s="1"/>
  <c r="I1199" i="49" s="1"/>
  <c r="E1199" i="49"/>
  <c r="A1199" i="49"/>
  <c r="D1199" i="49"/>
  <c r="K1200" i="44"/>
  <c r="N1200" i="44"/>
  <c r="M1200" i="44"/>
  <c r="L1200" i="44"/>
  <c r="O1200" i="44" l="1"/>
  <c r="Q1200" i="44" s="1"/>
  <c r="T1200" i="44" s="1"/>
  <c r="I1200" i="49" s="1"/>
  <c r="E1200" i="49"/>
  <c r="A1200" i="49"/>
  <c r="D1200" i="49"/>
  <c r="K1201" i="44"/>
  <c r="M1201" i="44"/>
  <c r="N1201" i="44"/>
  <c r="L1201" i="44"/>
  <c r="O1201" i="44" l="1"/>
  <c r="Q1201" i="44" s="1"/>
  <c r="T1201" i="44" s="1"/>
  <c r="I1201" i="49" s="1"/>
  <c r="E1201" i="49"/>
  <c r="A1201" i="49"/>
  <c r="D1201" i="49"/>
  <c r="K1202" i="44"/>
  <c r="N1202" i="44"/>
  <c r="M1202" i="44"/>
  <c r="L1202" i="44"/>
  <c r="O1202" i="44" l="1"/>
  <c r="Q1202" i="44" s="1"/>
  <c r="T1202" i="44" s="1"/>
  <c r="I1202" i="49" s="1"/>
  <c r="E1202" i="49"/>
  <c r="D1202" i="49"/>
  <c r="A1202" i="49"/>
  <c r="K1203" i="44"/>
  <c r="M1203" i="44"/>
  <c r="L1203" i="44"/>
  <c r="N1203" i="44"/>
  <c r="O1203" i="44" l="1"/>
  <c r="Q1203" i="44" s="1"/>
  <c r="T1203" i="44" s="1"/>
  <c r="I1203" i="49" s="1"/>
  <c r="E1203" i="49"/>
  <c r="D1203" i="49"/>
  <c r="A1203" i="49"/>
  <c r="K1204" i="44"/>
  <c r="M1204" i="44"/>
  <c r="N1204" i="44"/>
  <c r="L1204" i="44"/>
  <c r="O1204" i="44" l="1"/>
  <c r="Q1204" i="44" s="1"/>
  <c r="T1204" i="44" s="1"/>
  <c r="I1204" i="49" s="1"/>
  <c r="E1204" i="49"/>
  <c r="D1204" i="49"/>
  <c r="A1204" i="49"/>
  <c r="K1205" i="44"/>
  <c r="N1205" i="44"/>
  <c r="L1205" i="44"/>
  <c r="M1205" i="44"/>
  <c r="O1205" i="44" l="1"/>
  <c r="Q1205" i="44" s="1"/>
  <c r="T1205" i="44" s="1"/>
  <c r="I1205" i="49" s="1"/>
  <c r="E1205" i="49"/>
  <c r="D1205" i="49"/>
  <c r="A1205" i="49"/>
  <c r="K1206" i="44"/>
  <c r="L1206" i="44"/>
  <c r="N1206" i="44"/>
  <c r="M1206" i="44"/>
  <c r="O1206" i="44" l="1"/>
  <c r="Q1206" i="44" s="1"/>
  <c r="T1206" i="44" s="1"/>
  <c r="I1206" i="49" s="1"/>
  <c r="E1206" i="49"/>
  <c r="D1206" i="49"/>
  <c r="A1206" i="49"/>
  <c r="K1207" i="44"/>
  <c r="L1207" i="44"/>
  <c r="M1207" i="44"/>
  <c r="N1207" i="44"/>
  <c r="O1207" i="44" l="1"/>
  <c r="Q1207" i="44" s="1"/>
  <c r="T1207" i="44" s="1"/>
  <c r="I1207" i="49" s="1"/>
  <c r="E1207" i="49"/>
  <c r="D1207" i="49"/>
  <c r="A1207" i="49"/>
  <c r="K1208" i="44"/>
  <c r="M1208" i="44"/>
  <c r="L1208" i="44"/>
  <c r="N1208" i="44"/>
  <c r="O1208" i="44" l="1"/>
  <c r="Q1208" i="44" s="1"/>
  <c r="T1208" i="44" s="1"/>
  <c r="I1208" i="49" s="1"/>
  <c r="E1208" i="49"/>
  <c r="D1208" i="49"/>
  <c r="A1208" i="49"/>
  <c r="K1209" i="44"/>
  <c r="N1209" i="44"/>
  <c r="L1209" i="44"/>
  <c r="M1209" i="44"/>
  <c r="O1209" i="44" l="1"/>
  <c r="Q1209" i="44" s="1"/>
  <c r="T1209" i="44" s="1"/>
  <c r="I1209" i="49" s="1"/>
  <c r="E1209" i="49"/>
  <c r="D1209" i="49"/>
  <c r="A1209" i="49"/>
  <c r="K1210" i="44"/>
  <c r="N1210" i="44"/>
  <c r="M1210" i="44"/>
  <c r="L1210" i="44"/>
  <c r="O1210" i="44" l="1"/>
  <c r="Q1210" i="44" s="1"/>
  <c r="T1210" i="44" s="1"/>
  <c r="I1210" i="49" s="1"/>
  <c r="E1210" i="49"/>
  <c r="D1210" i="49"/>
  <c r="A1210" i="49"/>
  <c r="K1211" i="44"/>
  <c r="M1211" i="44"/>
  <c r="N1211" i="44"/>
  <c r="L1211" i="44"/>
  <c r="O1211" i="44" l="1"/>
  <c r="Q1211" i="44" s="1"/>
  <c r="T1211" i="44" s="1"/>
  <c r="I1211" i="49" s="1"/>
  <c r="E1211" i="49"/>
  <c r="D1211" i="49"/>
  <c r="A1211" i="49"/>
  <c r="K1212" i="44"/>
  <c r="M1212" i="44"/>
  <c r="L1212" i="44"/>
  <c r="N1212" i="44"/>
  <c r="O1212" i="44" l="1"/>
  <c r="Q1212" i="44" s="1"/>
  <c r="T1212" i="44" s="1"/>
  <c r="I1212" i="49" s="1"/>
  <c r="E1212" i="49"/>
  <c r="D1212" i="49"/>
  <c r="A1212" i="49"/>
  <c r="K1213" i="44"/>
  <c r="N1213" i="44"/>
  <c r="M1213" i="44"/>
  <c r="L1213" i="44"/>
  <c r="O1213" i="44" l="1"/>
  <c r="Q1213" i="44" s="1"/>
  <c r="T1213" i="44" s="1"/>
  <c r="I1213" i="49" s="1"/>
  <c r="E1213" i="49"/>
  <c r="D1213" i="49"/>
  <c r="A1213" i="49"/>
  <c r="K1214" i="44"/>
  <c r="M1214" i="44"/>
  <c r="N1214" i="44"/>
  <c r="L1214" i="44"/>
  <c r="O1214" i="44" l="1"/>
  <c r="Q1214" i="44" s="1"/>
  <c r="T1214" i="44" s="1"/>
  <c r="I1214" i="49" s="1"/>
  <c r="E1214" i="49"/>
  <c r="D1214" i="49"/>
  <c r="A1214" i="49"/>
  <c r="K1215" i="44"/>
  <c r="N1215" i="44"/>
  <c r="L1215" i="44"/>
  <c r="M1215" i="44"/>
  <c r="O1215" i="44" l="1"/>
  <c r="Q1215" i="44" s="1"/>
  <c r="T1215" i="44" s="1"/>
  <c r="I1215" i="49" s="1"/>
  <c r="E1215" i="49"/>
  <c r="D1215" i="49"/>
  <c r="A1215" i="49"/>
  <c r="K1216" i="44"/>
  <c r="M1216" i="44"/>
  <c r="L1216" i="44"/>
  <c r="N1216" i="44"/>
  <c r="O1216" i="44" l="1"/>
  <c r="Q1216" i="44" s="1"/>
  <c r="T1216" i="44" s="1"/>
  <c r="I1216" i="49" s="1"/>
  <c r="E1216" i="49"/>
  <c r="D1216" i="49"/>
  <c r="A1216" i="49"/>
  <c r="K1217" i="44"/>
  <c r="M1217" i="44"/>
  <c r="N1217" i="44"/>
  <c r="L1217" i="44"/>
  <c r="O1217" i="44" l="1"/>
  <c r="Q1217" i="44" s="1"/>
  <c r="T1217" i="44" s="1"/>
  <c r="I1217" i="49" s="1"/>
  <c r="E1217" i="49"/>
  <c r="D1217" i="49"/>
  <c r="A1217" i="49"/>
  <c r="K1218" i="44"/>
  <c r="N1218" i="44"/>
  <c r="L1218" i="44"/>
  <c r="M1218" i="44"/>
  <c r="O1218" i="44" l="1"/>
  <c r="Q1218" i="44" s="1"/>
  <c r="T1218" i="44" s="1"/>
  <c r="I1218" i="49" s="1"/>
  <c r="E1218" i="49"/>
  <c r="D1218" i="49"/>
  <c r="A1218" i="49"/>
  <c r="K1219" i="44"/>
  <c r="M1219" i="44"/>
  <c r="N1219" i="44"/>
  <c r="L1219" i="44"/>
  <c r="O1219" i="44" l="1"/>
  <c r="Q1219" i="44" s="1"/>
  <c r="T1219" i="44" s="1"/>
  <c r="I1219" i="49" s="1"/>
  <c r="E1219" i="49"/>
  <c r="D1219" i="49"/>
  <c r="A1219" i="49"/>
  <c r="K1220" i="44"/>
  <c r="N1220" i="44"/>
  <c r="L1220" i="44"/>
  <c r="M1220" i="44"/>
  <c r="O1220" i="44" l="1"/>
  <c r="Q1220" i="44" s="1"/>
  <c r="T1220" i="44" s="1"/>
  <c r="I1220" i="49" s="1"/>
  <c r="E1220" i="49"/>
  <c r="D1220" i="49"/>
  <c r="A1220" i="49"/>
  <c r="K1221" i="44"/>
  <c r="L1221" i="44"/>
  <c r="N1221" i="44"/>
  <c r="M1221" i="44"/>
  <c r="O1221" i="44" l="1"/>
  <c r="Q1221" i="44" s="1"/>
  <c r="T1221" i="44" s="1"/>
  <c r="I1221" i="49" s="1"/>
  <c r="E1221" i="49"/>
  <c r="D1221" i="49"/>
  <c r="A1221" i="49"/>
  <c r="K1222" i="44"/>
  <c r="L1222" i="44"/>
  <c r="M1222" i="44"/>
  <c r="N1222" i="44"/>
  <c r="O1222" i="44" l="1"/>
  <c r="Q1222" i="44" s="1"/>
  <c r="T1222" i="44" s="1"/>
  <c r="I1222" i="49" s="1"/>
  <c r="E1222" i="49"/>
  <c r="D1222" i="49"/>
  <c r="A1222" i="49"/>
  <c r="K1223" i="44"/>
  <c r="N1223" i="44"/>
  <c r="M1223" i="44"/>
  <c r="L1223" i="44"/>
  <c r="O1223" i="44" l="1"/>
  <c r="Q1223" i="44" s="1"/>
  <c r="T1223" i="44" s="1"/>
  <c r="I1223" i="49" s="1"/>
  <c r="E1223" i="49"/>
  <c r="D1223" i="49"/>
  <c r="A1223" i="49"/>
  <c r="K1224" i="44"/>
  <c r="L1224" i="44"/>
  <c r="N1224" i="44"/>
  <c r="M1224" i="44"/>
  <c r="O1224" i="44" l="1"/>
  <c r="Q1224" i="44" s="1"/>
  <c r="T1224" i="44" s="1"/>
  <c r="I1224" i="49" s="1"/>
  <c r="E1224" i="49"/>
  <c r="D1224" i="49"/>
  <c r="A1224" i="49"/>
  <c r="K1225" i="44"/>
  <c r="N1225" i="44"/>
  <c r="M1225" i="44"/>
  <c r="L1225" i="44"/>
  <c r="O1225" i="44" l="1"/>
  <c r="Q1225" i="44" s="1"/>
  <c r="T1225" i="44" s="1"/>
  <c r="I1225" i="49" s="1"/>
  <c r="E1225" i="49"/>
  <c r="D1225" i="49"/>
  <c r="A1225" i="49"/>
  <c r="K1226" i="44"/>
  <c r="M1226" i="44"/>
  <c r="N1226" i="44"/>
  <c r="L1226" i="44"/>
  <c r="O1226" i="44" l="1"/>
  <c r="Q1226" i="44" s="1"/>
  <c r="T1226" i="44" s="1"/>
  <c r="I1226" i="49" s="1"/>
  <c r="E1226" i="49"/>
  <c r="D1226" i="49"/>
  <c r="A1226" i="49"/>
  <c r="K1227" i="44"/>
  <c r="L1227" i="44"/>
  <c r="M1227" i="44"/>
  <c r="N1227" i="44"/>
  <c r="O1227" i="44" l="1"/>
  <c r="Q1227" i="44" s="1"/>
  <c r="T1227" i="44" s="1"/>
  <c r="I1227" i="49" s="1"/>
  <c r="E1227" i="49"/>
  <c r="D1227" i="49"/>
  <c r="A1227" i="49"/>
  <c r="K1228" i="44"/>
  <c r="M1228" i="44"/>
  <c r="N1228" i="44"/>
  <c r="L1228" i="44"/>
  <c r="O1228" i="44" l="1"/>
  <c r="Q1228" i="44" s="1"/>
  <c r="T1228" i="44" s="1"/>
  <c r="I1228" i="49" s="1"/>
  <c r="E1228" i="49"/>
  <c r="D1228" i="49"/>
  <c r="A1228" i="49"/>
  <c r="K1229" i="44"/>
  <c r="N1229" i="44"/>
  <c r="L1229" i="44"/>
  <c r="M1229" i="44"/>
  <c r="O1229" i="44" l="1"/>
  <c r="Q1229" i="44" s="1"/>
  <c r="T1229" i="44" s="1"/>
  <c r="I1229" i="49" s="1"/>
  <c r="E1229" i="49"/>
  <c r="D1229" i="49"/>
  <c r="A1229" i="49"/>
  <c r="K1230" i="44"/>
  <c r="N1230" i="44"/>
  <c r="M1230" i="44"/>
  <c r="L1230" i="44"/>
  <c r="O1230" i="44" l="1"/>
  <c r="Q1230" i="44" s="1"/>
  <c r="T1230" i="44" s="1"/>
  <c r="I1230" i="49" s="1"/>
  <c r="E1230" i="49"/>
  <c r="D1230" i="49"/>
  <c r="A1230" i="49"/>
  <c r="K1231" i="44"/>
  <c r="M1231" i="44"/>
  <c r="N1231" i="44"/>
  <c r="L1231" i="44"/>
  <c r="O1231" i="44" l="1"/>
  <c r="Q1231" i="44" s="1"/>
  <c r="T1231" i="44" s="1"/>
  <c r="I1231" i="49" s="1"/>
  <c r="E1231" i="49"/>
  <c r="D1231" i="49"/>
  <c r="A1231" i="49"/>
  <c r="K1232" i="44"/>
  <c r="L1232" i="44"/>
  <c r="M1232" i="44"/>
  <c r="N1232" i="44"/>
  <c r="O1232" i="44" l="1"/>
  <c r="Q1232" i="44" s="1"/>
  <c r="T1232" i="44" s="1"/>
  <c r="I1232" i="49" s="1"/>
  <c r="E1232" i="49"/>
  <c r="D1232" i="49"/>
  <c r="A1232" i="49"/>
  <c r="K1233" i="44"/>
  <c r="N1233" i="44"/>
  <c r="M1233" i="44"/>
  <c r="L1233" i="44"/>
  <c r="O1233" i="44" l="1"/>
  <c r="Q1233" i="44" s="1"/>
  <c r="T1233" i="44" s="1"/>
  <c r="I1233" i="49" s="1"/>
  <c r="E1233" i="49"/>
  <c r="D1233" i="49"/>
  <c r="A1233" i="49"/>
  <c r="K1234" i="44"/>
  <c r="N1234" i="44"/>
  <c r="M1234" i="44"/>
  <c r="D1234" i="49" l="1"/>
  <c r="A1234" i="49"/>
  <c r="K1235" i="44"/>
  <c r="L1234" i="44"/>
  <c r="M1235" i="44"/>
  <c r="N1235" i="44"/>
  <c r="E1234" i="49" l="1"/>
  <c r="O1234" i="44"/>
  <c r="Q1234" i="44" s="1"/>
  <c r="T1234" i="44" s="1"/>
  <c r="I1234" i="49" s="1"/>
  <c r="D1235" i="49"/>
  <c r="A1235" i="49"/>
  <c r="K1236" i="44"/>
  <c r="L1236" i="44"/>
  <c r="M1236" i="44"/>
  <c r="L1235" i="44"/>
  <c r="N1236" i="44"/>
  <c r="O1235" i="44" l="1"/>
  <c r="Q1235" i="44" s="1"/>
  <c r="T1235" i="44" s="1"/>
  <c r="I1235" i="49" s="1"/>
  <c r="E1235" i="49"/>
  <c r="O1236" i="44"/>
  <c r="Q1236" i="44" s="1"/>
  <c r="T1236" i="44" s="1"/>
  <c r="I1236" i="49" s="1"/>
  <c r="E1236" i="49"/>
  <c r="D1236" i="49"/>
  <c r="A1236" i="49"/>
  <c r="K1237" i="44"/>
  <c r="M1237" i="44"/>
  <c r="N1237" i="44"/>
  <c r="D1237" i="49" l="1"/>
  <c r="A1237" i="49"/>
  <c r="K1238" i="44"/>
  <c r="L1237" i="44"/>
  <c r="N1238" i="44"/>
  <c r="M1238" i="44"/>
  <c r="O1237" i="44" l="1"/>
  <c r="Q1237" i="44" s="1"/>
  <c r="T1237" i="44" s="1"/>
  <c r="I1237" i="49" s="1"/>
  <c r="E1237" i="49"/>
  <c r="D1238" i="49"/>
  <c r="A1238" i="49"/>
  <c r="K1239" i="44"/>
  <c r="M1239" i="44"/>
  <c r="L1238" i="44"/>
  <c r="N1239" i="44"/>
  <c r="L1239" i="44"/>
  <c r="E1238" i="49" l="1"/>
  <c r="O1238" i="44"/>
  <c r="Q1238" i="44" s="1"/>
  <c r="T1238" i="44" s="1"/>
  <c r="I1238" i="49" s="1"/>
  <c r="O1239" i="44"/>
  <c r="Q1239" i="44" s="1"/>
  <c r="T1239" i="44" s="1"/>
  <c r="I1239" i="49" s="1"/>
  <c r="E1239" i="49"/>
  <c r="D1239" i="49"/>
  <c r="A1239" i="49"/>
  <c r="K1240" i="44"/>
  <c r="M1240" i="44"/>
  <c r="N1240" i="44"/>
  <c r="L1240" i="44"/>
  <c r="O1240" i="44" l="1"/>
  <c r="Q1240" i="44" s="1"/>
  <c r="T1240" i="44" s="1"/>
  <c r="I1240" i="49" s="1"/>
  <c r="E1240" i="49"/>
  <c r="D1240" i="49"/>
  <c r="A1240" i="49"/>
  <c r="K1241" i="44"/>
  <c r="N1241" i="44"/>
  <c r="L1241" i="44"/>
  <c r="M1241" i="44"/>
  <c r="O1241" i="44" l="1"/>
  <c r="Q1241" i="44" s="1"/>
  <c r="T1241" i="44" s="1"/>
  <c r="I1241" i="49" s="1"/>
  <c r="E1241" i="49"/>
  <c r="D1241" i="49"/>
  <c r="A1241" i="49"/>
  <c r="K1242" i="44"/>
  <c r="M1242" i="44"/>
  <c r="N1242" i="44"/>
  <c r="L1242" i="44"/>
  <c r="O1242" i="44" l="1"/>
  <c r="Q1242" i="44" s="1"/>
  <c r="T1242" i="44" s="1"/>
  <c r="I1242" i="49" s="1"/>
  <c r="E1242" i="49"/>
  <c r="D1242" i="49"/>
  <c r="A1242" i="49"/>
  <c r="K1243" i="44"/>
  <c r="M1243" i="44"/>
  <c r="L1243" i="44"/>
  <c r="N1243" i="44"/>
  <c r="O1243" i="44" l="1"/>
  <c r="Q1243" i="44" s="1"/>
  <c r="T1243" i="44" s="1"/>
  <c r="I1243" i="49" s="1"/>
  <c r="E1243" i="49"/>
  <c r="D1243" i="49"/>
  <c r="A1243" i="49"/>
  <c r="K1244" i="44"/>
  <c r="N1244" i="44"/>
  <c r="M1244" i="44"/>
  <c r="L1244" i="44"/>
  <c r="O1244" i="44" l="1"/>
  <c r="Q1244" i="44" s="1"/>
  <c r="T1244" i="44" s="1"/>
  <c r="I1244" i="49" s="1"/>
  <c r="E1244" i="49"/>
  <c r="D1244" i="49"/>
  <c r="A1244" i="49"/>
  <c r="K1245" i="44"/>
  <c r="L1245" i="44"/>
  <c r="M1245" i="44"/>
  <c r="N1245" i="44"/>
  <c r="O1245" i="44" l="1"/>
  <c r="Q1245" i="44" s="1"/>
  <c r="T1245" i="44" s="1"/>
  <c r="I1245" i="49" s="1"/>
  <c r="E1245" i="49"/>
  <c r="D1245" i="49"/>
  <c r="A1245" i="49"/>
  <c r="K1246" i="44"/>
  <c r="M1246" i="44"/>
  <c r="N1246" i="44"/>
  <c r="L1246" i="44"/>
  <c r="O1246" i="44" l="1"/>
  <c r="Q1246" i="44" s="1"/>
  <c r="T1246" i="44" s="1"/>
  <c r="I1246" i="49" s="1"/>
  <c r="E1246" i="49"/>
  <c r="D1246" i="49"/>
  <c r="A1246" i="49"/>
  <c r="K1247" i="44"/>
  <c r="N1247" i="44"/>
  <c r="L1247" i="44"/>
  <c r="M1247" i="44"/>
  <c r="O1247" i="44" l="1"/>
  <c r="Q1247" i="44" s="1"/>
  <c r="T1247" i="44" s="1"/>
  <c r="I1247" i="49" s="1"/>
  <c r="E1247" i="49"/>
  <c r="D1247" i="49"/>
  <c r="A1247" i="49"/>
  <c r="K1248" i="44"/>
  <c r="M1248" i="44"/>
  <c r="N1248" i="44"/>
  <c r="L1248" i="44"/>
  <c r="O1248" i="44" l="1"/>
  <c r="Q1248" i="44" s="1"/>
  <c r="T1248" i="44" s="1"/>
  <c r="I1248" i="49" s="1"/>
  <c r="E1248" i="49"/>
  <c r="D1248" i="49"/>
  <c r="A1248" i="49"/>
  <c r="K1249" i="44"/>
  <c r="N1249" i="44"/>
  <c r="M1249" i="44"/>
  <c r="L1249" i="44"/>
  <c r="O1249" i="44" l="1"/>
  <c r="Q1249" i="44" s="1"/>
  <c r="T1249" i="44" s="1"/>
  <c r="I1249" i="49" s="1"/>
  <c r="E1249" i="49"/>
  <c r="D1249" i="49"/>
  <c r="A1249" i="49"/>
  <c r="K1250" i="44"/>
  <c r="M1250" i="44"/>
  <c r="N1250" i="44"/>
  <c r="L1250" i="44"/>
  <c r="O1250" i="44" l="1"/>
  <c r="Q1250" i="44" s="1"/>
  <c r="T1250" i="44" s="1"/>
  <c r="I1250" i="49" s="1"/>
  <c r="E1250" i="49"/>
  <c r="A1250" i="49"/>
  <c r="D1250" i="49"/>
  <c r="K1251" i="44"/>
  <c r="L1251" i="44"/>
  <c r="N1251" i="44"/>
  <c r="M1251" i="44"/>
  <c r="O1251" i="44" l="1"/>
  <c r="Q1251" i="44" s="1"/>
  <c r="T1251" i="44" s="1"/>
  <c r="I1251" i="49" s="1"/>
  <c r="E1251" i="49"/>
  <c r="A1251" i="49"/>
  <c r="D1251" i="49"/>
  <c r="K1252" i="44"/>
  <c r="L1252" i="44"/>
  <c r="N1252" i="44"/>
  <c r="M1252" i="44"/>
  <c r="O1252" i="44" l="1"/>
  <c r="Q1252" i="44" s="1"/>
  <c r="T1252" i="44" s="1"/>
  <c r="I1252" i="49" s="1"/>
  <c r="E1252" i="49"/>
  <c r="A1252" i="49"/>
  <c r="D1252" i="49"/>
  <c r="K1253" i="44"/>
  <c r="N1253" i="44"/>
  <c r="L1253" i="44"/>
  <c r="M1253" i="44"/>
  <c r="O1253" i="44" l="1"/>
  <c r="Q1253" i="44" s="1"/>
  <c r="T1253" i="44" s="1"/>
  <c r="I1253" i="49" s="1"/>
  <c r="E1253" i="49"/>
  <c r="A1253" i="49"/>
  <c r="D1253" i="49"/>
  <c r="K1254" i="44"/>
  <c r="N1254" i="44"/>
  <c r="M1254" i="44"/>
  <c r="L1254" i="44"/>
  <c r="O1254" i="44" l="1"/>
  <c r="Q1254" i="44" s="1"/>
  <c r="T1254" i="44" s="1"/>
  <c r="I1254" i="49" s="1"/>
  <c r="E1254" i="49"/>
  <c r="A1254" i="49"/>
  <c r="D1254" i="49"/>
  <c r="K1255" i="44"/>
  <c r="N1255" i="44"/>
  <c r="L1255" i="44"/>
  <c r="M1255" i="44"/>
  <c r="O1255" i="44" l="1"/>
  <c r="Q1255" i="44" s="1"/>
  <c r="T1255" i="44" s="1"/>
  <c r="I1255" i="49" s="1"/>
  <c r="E1255" i="49"/>
  <c r="A1255" i="49"/>
  <c r="D1255" i="49"/>
  <c r="K1256" i="44"/>
  <c r="M1256" i="44"/>
  <c r="N1256" i="44"/>
  <c r="L1256" i="44"/>
  <c r="O1256" i="44" l="1"/>
  <c r="Q1256" i="44" s="1"/>
  <c r="T1256" i="44" s="1"/>
  <c r="I1256" i="49" s="1"/>
  <c r="E1256" i="49"/>
  <c r="A1256" i="49"/>
  <c r="D1256" i="49"/>
  <c r="K1257" i="44"/>
  <c r="L1257" i="44"/>
  <c r="M1257" i="44"/>
  <c r="N1257" i="44"/>
  <c r="O1257" i="44" l="1"/>
  <c r="Q1257" i="44" s="1"/>
  <c r="T1257" i="44" s="1"/>
  <c r="I1257" i="49" s="1"/>
  <c r="E1257" i="49"/>
  <c r="A1257" i="49"/>
  <c r="D1257" i="49"/>
  <c r="K1258" i="44"/>
  <c r="N1258" i="44"/>
  <c r="L1258" i="44"/>
  <c r="M1258" i="44"/>
  <c r="O1258" i="44" l="1"/>
  <c r="Q1258" i="44" s="1"/>
  <c r="T1258" i="44" s="1"/>
  <c r="I1258" i="49" s="1"/>
  <c r="E1258" i="49"/>
  <c r="A1258" i="49"/>
  <c r="D1258" i="49"/>
  <c r="K1259" i="44"/>
  <c r="N1259" i="44"/>
  <c r="M1259" i="44"/>
  <c r="L1259" i="44"/>
  <c r="O1259" i="44" l="1"/>
  <c r="Q1259" i="44" s="1"/>
  <c r="T1259" i="44" s="1"/>
  <c r="I1259" i="49" s="1"/>
  <c r="E1259" i="49"/>
  <c r="A1259" i="49"/>
  <c r="D1259" i="49"/>
  <c r="K1260" i="44"/>
  <c r="L1260" i="44"/>
  <c r="M1260" i="44"/>
  <c r="N1260" i="44"/>
  <c r="O1260" i="44" l="1"/>
  <c r="Q1260" i="44" s="1"/>
  <c r="T1260" i="44" s="1"/>
  <c r="I1260" i="49" s="1"/>
  <c r="E1260" i="49"/>
  <c r="A1260" i="49"/>
  <c r="D1260" i="49"/>
  <c r="K1261" i="44"/>
  <c r="M1261" i="44"/>
  <c r="L1261" i="44"/>
  <c r="N1261" i="44"/>
  <c r="O1261" i="44" l="1"/>
  <c r="Q1261" i="44" s="1"/>
  <c r="T1261" i="44" s="1"/>
  <c r="I1261" i="49" s="1"/>
  <c r="E1261" i="49"/>
  <c r="A1261" i="49"/>
  <c r="D1261" i="49"/>
  <c r="K1262" i="44"/>
  <c r="N1262" i="44"/>
  <c r="M1262" i="44"/>
  <c r="L1262" i="44"/>
  <c r="O1262" i="44" l="1"/>
  <c r="Q1262" i="44" s="1"/>
  <c r="T1262" i="44" s="1"/>
  <c r="I1262" i="49" s="1"/>
  <c r="E1262" i="49"/>
  <c r="A1262" i="49"/>
  <c r="D1262" i="49"/>
  <c r="K1263" i="44"/>
  <c r="M1263" i="44"/>
  <c r="N1263" i="44"/>
  <c r="L1263" i="44"/>
  <c r="O1263" i="44" l="1"/>
  <c r="Q1263" i="44" s="1"/>
  <c r="T1263" i="44" s="1"/>
  <c r="I1263" i="49" s="1"/>
  <c r="E1263" i="49"/>
  <c r="A1263" i="49"/>
  <c r="D1263" i="49"/>
  <c r="K1264" i="44"/>
  <c r="N1264" i="44"/>
  <c r="M1264" i="44"/>
  <c r="L1264" i="44"/>
  <c r="O1264" i="44" l="1"/>
  <c r="Q1264" i="44" s="1"/>
  <c r="T1264" i="44" s="1"/>
  <c r="I1264" i="49" s="1"/>
  <c r="E1264" i="49"/>
  <c r="A1264" i="49"/>
  <c r="D1264" i="49"/>
  <c r="K1265" i="44"/>
  <c r="N1265" i="44"/>
  <c r="L1265" i="44"/>
  <c r="M1265" i="44"/>
  <c r="O1265" i="44" l="1"/>
  <c r="Q1265" i="44" s="1"/>
  <c r="T1265" i="44" s="1"/>
  <c r="I1265" i="49" s="1"/>
  <c r="E1265" i="49"/>
  <c r="A1265" i="49"/>
  <c r="D1265" i="49"/>
  <c r="K1266" i="44"/>
  <c r="N1266" i="44"/>
  <c r="L1266" i="44"/>
  <c r="M1266" i="44"/>
  <c r="O1266" i="44" l="1"/>
  <c r="Q1266" i="44" s="1"/>
  <c r="T1266" i="44" s="1"/>
  <c r="I1266" i="49" s="1"/>
  <c r="E1266" i="49"/>
  <c r="A1266" i="49"/>
  <c r="D1266" i="49"/>
  <c r="K1267" i="44"/>
  <c r="N1267" i="44"/>
  <c r="L1267" i="44"/>
  <c r="M1267" i="44"/>
  <c r="O1267" i="44" l="1"/>
  <c r="Q1267" i="44" s="1"/>
  <c r="T1267" i="44" s="1"/>
  <c r="I1267" i="49" s="1"/>
  <c r="E1267" i="49"/>
  <c r="A1267" i="49"/>
  <c r="D1267" i="49"/>
  <c r="K1268" i="44"/>
  <c r="L1268" i="44"/>
  <c r="M1268" i="44"/>
  <c r="N1268" i="44"/>
  <c r="O1268" i="44" l="1"/>
  <c r="Q1268" i="44" s="1"/>
  <c r="T1268" i="44" s="1"/>
  <c r="I1268" i="49" s="1"/>
  <c r="E1268" i="49"/>
  <c r="A1268" i="49"/>
  <c r="D1268" i="49"/>
  <c r="K1269" i="44"/>
  <c r="N1269" i="44"/>
  <c r="L1269" i="44"/>
  <c r="M1269" i="44"/>
  <c r="O1269" i="44" l="1"/>
  <c r="Q1269" i="44" s="1"/>
  <c r="T1269" i="44" s="1"/>
  <c r="I1269" i="49" s="1"/>
  <c r="E1269" i="49"/>
  <c r="A1269" i="49"/>
  <c r="D1269" i="49"/>
  <c r="K1270" i="44"/>
  <c r="M1270" i="44"/>
  <c r="N1270" i="44"/>
  <c r="L1270" i="44"/>
  <c r="O1270" i="44" l="1"/>
  <c r="Q1270" i="44" s="1"/>
  <c r="T1270" i="44" s="1"/>
  <c r="I1270" i="49" s="1"/>
  <c r="E1270" i="49"/>
  <c r="A1270" i="49"/>
  <c r="D1270" i="49"/>
  <c r="K1271" i="44"/>
  <c r="L1271" i="44"/>
  <c r="N1271" i="44"/>
  <c r="M1271" i="44"/>
  <c r="O1271" i="44" l="1"/>
  <c r="Q1271" i="44" s="1"/>
  <c r="T1271" i="44" s="1"/>
  <c r="I1271" i="49" s="1"/>
  <c r="E1271" i="49"/>
  <c r="A1271" i="49"/>
  <c r="D1271" i="49"/>
  <c r="K1272" i="44"/>
  <c r="N1272" i="44"/>
  <c r="M1272" i="44"/>
  <c r="L1272" i="44"/>
  <c r="O1272" i="44" l="1"/>
  <c r="Q1272" i="44" s="1"/>
  <c r="T1272" i="44" s="1"/>
  <c r="I1272" i="49" s="1"/>
  <c r="E1272" i="49"/>
  <c r="A1272" i="49"/>
  <c r="D1272" i="49"/>
  <c r="K1273" i="44"/>
  <c r="M1273" i="44"/>
  <c r="N1273" i="44"/>
  <c r="L1273" i="44"/>
  <c r="O1273" i="44" l="1"/>
  <c r="Q1273" i="44" s="1"/>
  <c r="T1273" i="44" s="1"/>
  <c r="I1273" i="49" s="1"/>
  <c r="E1273" i="49"/>
  <c r="A1273" i="49"/>
  <c r="D1273" i="49"/>
  <c r="K1274" i="44"/>
  <c r="L1274" i="44"/>
  <c r="M1274" i="44"/>
  <c r="N1274" i="44"/>
  <c r="O1274" i="44" l="1"/>
  <c r="Q1274" i="44" s="1"/>
  <c r="T1274" i="44" s="1"/>
  <c r="I1274" i="49" s="1"/>
  <c r="E1274" i="49"/>
  <c r="D1274" i="49"/>
  <c r="A1274" i="49"/>
  <c r="K1275" i="44"/>
  <c r="M1275" i="44"/>
  <c r="N1275" i="44"/>
  <c r="L1275" i="44"/>
  <c r="O1275" i="44" l="1"/>
  <c r="Q1275" i="44" s="1"/>
  <c r="T1275" i="44" s="1"/>
  <c r="I1275" i="49" s="1"/>
  <c r="E1275" i="49"/>
  <c r="D1275" i="49"/>
  <c r="A1275" i="49"/>
  <c r="K1276" i="44"/>
  <c r="N1276" i="44"/>
  <c r="M1276" i="44"/>
  <c r="L1276" i="44"/>
  <c r="O1276" i="44" l="1"/>
  <c r="Q1276" i="44" s="1"/>
  <c r="T1276" i="44" s="1"/>
  <c r="I1276" i="49" s="1"/>
  <c r="E1276" i="49"/>
  <c r="D1276" i="49"/>
  <c r="A1276" i="49"/>
  <c r="K1277" i="44"/>
  <c r="N1277" i="44"/>
  <c r="L1277" i="44"/>
  <c r="M1277" i="44"/>
  <c r="O1277" i="44" l="1"/>
  <c r="Q1277" i="44" s="1"/>
  <c r="T1277" i="44" s="1"/>
  <c r="I1277" i="49" s="1"/>
  <c r="E1277" i="49"/>
  <c r="D1277" i="49"/>
  <c r="A1277" i="49"/>
  <c r="K1278" i="44"/>
  <c r="M1278" i="44"/>
  <c r="N1278" i="44"/>
  <c r="L1278" i="44"/>
  <c r="O1278" i="44" l="1"/>
  <c r="Q1278" i="44" s="1"/>
  <c r="T1278" i="44" s="1"/>
  <c r="I1278" i="49" s="1"/>
  <c r="E1278" i="49"/>
  <c r="D1278" i="49"/>
  <c r="A1278" i="49"/>
  <c r="K1279" i="44"/>
  <c r="N1279" i="44"/>
  <c r="M1279" i="44"/>
  <c r="L1279" i="44"/>
  <c r="O1279" i="44" l="1"/>
  <c r="Q1279" i="44" s="1"/>
  <c r="T1279" i="44" s="1"/>
  <c r="I1279" i="49" s="1"/>
  <c r="E1279" i="49"/>
  <c r="D1279" i="49"/>
  <c r="A1279" i="49"/>
  <c r="K1280" i="44"/>
  <c r="M1280" i="44"/>
  <c r="L1280" i="44"/>
  <c r="N1280" i="44"/>
  <c r="O1280" i="44" l="1"/>
  <c r="Q1280" i="44" s="1"/>
  <c r="T1280" i="44" s="1"/>
  <c r="I1280" i="49" s="1"/>
  <c r="E1280" i="49"/>
  <c r="D1280" i="49"/>
  <c r="A1280" i="49"/>
  <c r="K1281" i="44"/>
  <c r="L1281" i="44"/>
  <c r="M1281" i="44"/>
  <c r="N1281" i="44"/>
  <c r="O1281" i="44" l="1"/>
  <c r="Q1281" i="44" s="1"/>
  <c r="T1281" i="44" s="1"/>
  <c r="I1281" i="49" s="1"/>
  <c r="E1281" i="49"/>
  <c r="D1281" i="49"/>
  <c r="A1281" i="49"/>
  <c r="K1282" i="44"/>
  <c r="L1282" i="44"/>
  <c r="N1282" i="44"/>
  <c r="M1282" i="44"/>
  <c r="O1282" i="44" l="1"/>
  <c r="Q1282" i="44" s="1"/>
  <c r="T1282" i="44" s="1"/>
  <c r="I1282" i="49" s="1"/>
  <c r="E1282" i="49"/>
  <c r="D1282" i="49"/>
  <c r="A1282" i="49"/>
  <c r="K1283" i="44"/>
  <c r="N1283" i="44"/>
  <c r="M1283" i="44"/>
  <c r="L1283" i="44"/>
  <c r="O1283" i="44" l="1"/>
  <c r="Q1283" i="44" s="1"/>
  <c r="T1283" i="44" s="1"/>
  <c r="I1283" i="49" s="1"/>
  <c r="E1283" i="49"/>
  <c r="D1283" i="49"/>
  <c r="A1283" i="49"/>
  <c r="K1284" i="44"/>
  <c r="M1284" i="44"/>
  <c r="N1284" i="44"/>
  <c r="L1284" i="44"/>
  <c r="O1284" i="44" l="1"/>
  <c r="Q1284" i="44" s="1"/>
  <c r="T1284" i="44" s="1"/>
  <c r="I1284" i="49" s="1"/>
  <c r="E1284" i="49"/>
  <c r="D1284" i="49"/>
  <c r="A1284" i="49"/>
  <c r="K1285" i="44"/>
  <c r="L1285" i="44"/>
  <c r="M1285" i="44"/>
  <c r="N1285" i="44"/>
  <c r="O1285" i="44" l="1"/>
  <c r="Q1285" i="44" s="1"/>
  <c r="T1285" i="44" s="1"/>
  <c r="I1285" i="49" s="1"/>
  <c r="E1285" i="49"/>
  <c r="D1285" i="49"/>
  <c r="A1285" i="49"/>
  <c r="K1286" i="44"/>
  <c r="M1286" i="44"/>
  <c r="N1286" i="44"/>
  <c r="L1286" i="44"/>
  <c r="O1286" i="44" l="1"/>
  <c r="Q1286" i="44" s="1"/>
  <c r="T1286" i="44" s="1"/>
  <c r="I1286" i="49" s="1"/>
  <c r="E1286" i="49"/>
  <c r="D1286" i="49"/>
  <c r="A1286" i="49"/>
  <c r="K1287" i="44"/>
  <c r="M1287" i="44"/>
  <c r="L1287" i="44"/>
  <c r="N1287" i="44"/>
  <c r="O1287" i="44" l="1"/>
  <c r="Q1287" i="44" s="1"/>
  <c r="T1287" i="44" s="1"/>
  <c r="I1287" i="49" s="1"/>
  <c r="E1287" i="49"/>
  <c r="D1287" i="49"/>
  <c r="A1287" i="49"/>
  <c r="K1288" i="44"/>
  <c r="M1288" i="44"/>
  <c r="N1288" i="44"/>
  <c r="L1288" i="44"/>
  <c r="O1288" i="44" l="1"/>
  <c r="Q1288" i="44" s="1"/>
  <c r="T1288" i="44" s="1"/>
  <c r="I1288" i="49" s="1"/>
  <c r="E1288" i="49"/>
  <c r="D1288" i="49"/>
  <c r="A1288" i="49"/>
  <c r="K1289" i="44"/>
  <c r="N1289" i="44"/>
  <c r="L1289" i="44"/>
  <c r="M1289" i="44"/>
  <c r="O1289" i="44" l="1"/>
  <c r="Q1289" i="44" s="1"/>
  <c r="T1289" i="44" s="1"/>
  <c r="I1289" i="49" s="1"/>
  <c r="E1289" i="49"/>
  <c r="D1289" i="49"/>
  <c r="A1289" i="49"/>
  <c r="K1290" i="44"/>
  <c r="L1290" i="44"/>
  <c r="M1290" i="44"/>
  <c r="N1290" i="44"/>
  <c r="O1290" i="44" l="1"/>
  <c r="Q1290" i="44" s="1"/>
  <c r="T1290" i="44" s="1"/>
  <c r="I1290" i="49" s="1"/>
  <c r="E1290" i="49"/>
  <c r="D1290" i="49"/>
  <c r="A1290" i="49"/>
  <c r="K1291" i="44"/>
  <c r="M1291" i="44"/>
  <c r="L1291" i="44"/>
  <c r="N1291" i="44"/>
  <c r="O1291" i="44" l="1"/>
  <c r="Q1291" i="44" s="1"/>
  <c r="T1291" i="44" s="1"/>
  <c r="I1291" i="49" s="1"/>
  <c r="E1291" i="49"/>
  <c r="D1291" i="49"/>
  <c r="A1291" i="49"/>
  <c r="K1292" i="44"/>
  <c r="N1292" i="44"/>
  <c r="L1292" i="44"/>
  <c r="M1292" i="44"/>
  <c r="O1292" i="44" l="1"/>
  <c r="Q1292" i="44" s="1"/>
  <c r="T1292" i="44" s="1"/>
  <c r="I1292" i="49" s="1"/>
  <c r="E1292" i="49"/>
  <c r="D1292" i="49"/>
  <c r="A1292" i="49"/>
  <c r="K1293" i="44"/>
  <c r="M1293" i="44"/>
  <c r="L1293" i="44"/>
  <c r="N1293" i="44"/>
  <c r="O1293" i="44" l="1"/>
  <c r="Q1293" i="44" s="1"/>
  <c r="T1293" i="44" s="1"/>
  <c r="I1293" i="49" s="1"/>
  <c r="E1293" i="49"/>
  <c r="D1293" i="49"/>
  <c r="A1293" i="49"/>
  <c r="K1294" i="44"/>
  <c r="M1294" i="44"/>
  <c r="N1294" i="44"/>
  <c r="L1294" i="44"/>
  <c r="O1294" i="44" l="1"/>
  <c r="Q1294" i="44" s="1"/>
  <c r="T1294" i="44" s="1"/>
  <c r="I1294" i="49" s="1"/>
  <c r="E1294" i="49"/>
  <c r="D1294" i="49"/>
  <c r="A1294" i="49"/>
  <c r="K1295" i="44"/>
  <c r="N1295" i="44"/>
  <c r="M1295" i="44"/>
  <c r="L1295" i="44"/>
  <c r="O1295" i="44" l="1"/>
  <c r="Q1295" i="44" s="1"/>
  <c r="T1295" i="44" s="1"/>
  <c r="I1295" i="49" s="1"/>
  <c r="E1295" i="49"/>
  <c r="D1295" i="49"/>
  <c r="A1295" i="49"/>
  <c r="K1296" i="44"/>
  <c r="N1296" i="44"/>
  <c r="L1296" i="44"/>
  <c r="M1296" i="44"/>
  <c r="O1296" i="44" l="1"/>
  <c r="Q1296" i="44" s="1"/>
  <c r="T1296" i="44" s="1"/>
  <c r="I1296" i="49" s="1"/>
  <c r="E1296" i="49"/>
  <c r="D1296" i="49"/>
  <c r="A1296" i="49"/>
  <c r="K1297" i="44"/>
  <c r="N1297" i="44"/>
  <c r="M1297" i="44"/>
  <c r="L1297" i="44"/>
  <c r="O1297" i="44" l="1"/>
  <c r="Q1297" i="44" s="1"/>
  <c r="T1297" i="44" s="1"/>
  <c r="I1297" i="49" s="1"/>
  <c r="E1297" i="49"/>
  <c r="D1297" i="49"/>
  <c r="A1297" i="49"/>
  <c r="K1298" i="44"/>
  <c r="L1298" i="44"/>
  <c r="N1298" i="44"/>
  <c r="M1298" i="44"/>
  <c r="O1298" i="44" l="1"/>
  <c r="Q1298" i="44" s="1"/>
  <c r="T1298" i="44" s="1"/>
  <c r="I1298" i="49" s="1"/>
  <c r="E1298" i="49"/>
  <c r="D1298" i="49"/>
  <c r="A1298" i="49"/>
  <c r="K1299" i="44"/>
  <c r="N1299" i="44"/>
  <c r="L1299" i="44"/>
  <c r="M1299" i="44"/>
  <c r="O1299" i="44" l="1"/>
  <c r="Q1299" i="44" s="1"/>
  <c r="T1299" i="44" s="1"/>
  <c r="I1299" i="49" s="1"/>
  <c r="E1299" i="49"/>
  <c r="D1299" i="49"/>
  <c r="A1299" i="49"/>
  <c r="K1300" i="44"/>
  <c r="M1300" i="44"/>
  <c r="N1300" i="44"/>
  <c r="L1300" i="44"/>
  <c r="O1300" i="44" l="1"/>
  <c r="Q1300" i="44" s="1"/>
  <c r="T1300" i="44" s="1"/>
  <c r="I1300" i="49" s="1"/>
  <c r="E1300" i="49"/>
  <c r="D1300" i="49"/>
  <c r="A1300" i="49"/>
  <c r="K1301" i="44"/>
  <c r="L1301" i="44"/>
  <c r="N1301" i="44"/>
  <c r="M1301" i="44"/>
  <c r="O1301" i="44" l="1"/>
  <c r="Q1301" i="44" s="1"/>
  <c r="T1301" i="44" s="1"/>
  <c r="I1301" i="49" s="1"/>
  <c r="E1301" i="49"/>
  <c r="D1301" i="49"/>
  <c r="A1301" i="49"/>
  <c r="K1302" i="44"/>
  <c r="L1302" i="44"/>
  <c r="N1302" i="44"/>
  <c r="M1302" i="44"/>
  <c r="O1302" i="44" l="1"/>
  <c r="Q1302" i="44" s="1"/>
  <c r="T1302" i="44" s="1"/>
  <c r="I1302" i="49" s="1"/>
  <c r="E1302" i="49"/>
  <c r="D1302" i="49"/>
  <c r="A1302" i="49"/>
  <c r="K1303" i="44"/>
  <c r="M1303" i="44"/>
  <c r="L1303" i="44"/>
  <c r="N1303" i="44"/>
  <c r="O1303" i="44" l="1"/>
  <c r="Q1303" i="44" s="1"/>
  <c r="T1303" i="44" s="1"/>
  <c r="I1303" i="49" s="1"/>
  <c r="E1303" i="49"/>
  <c r="D1303" i="49"/>
  <c r="A1303" i="49"/>
  <c r="K1304" i="44"/>
  <c r="N1304" i="44"/>
  <c r="L1304" i="44"/>
  <c r="M1304" i="44"/>
  <c r="O1304" i="44" l="1"/>
  <c r="Q1304" i="44" s="1"/>
  <c r="T1304" i="44" s="1"/>
  <c r="I1304" i="49" s="1"/>
  <c r="E1304" i="49"/>
  <c r="D1304" i="49"/>
  <c r="A1304" i="49"/>
  <c r="K1305" i="44"/>
  <c r="L1305" i="44"/>
  <c r="M1305" i="44"/>
  <c r="N1305" i="44"/>
  <c r="O1305" i="44" l="1"/>
  <c r="Q1305" i="44" s="1"/>
  <c r="T1305" i="44" s="1"/>
  <c r="I1305" i="49" s="1"/>
  <c r="E1305" i="49"/>
  <c r="D1305" i="49"/>
  <c r="A1305" i="49"/>
  <c r="K1306" i="44"/>
  <c r="M1306" i="44"/>
  <c r="N1306" i="44"/>
  <c r="L1306" i="44"/>
  <c r="O1306" i="44" l="1"/>
  <c r="Q1306" i="44" s="1"/>
  <c r="T1306" i="44" s="1"/>
  <c r="I1306" i="49" s="1"/>
  <c r="E1306" i="49"/>
  <c r="D1306" i="49"/>
  <c r="A1306" i="49"/>
  <c r="K1307" i="44"/>
  <c r="M1307" i="44"/>
  <c r="L1307" i="44"/>
  <c r="N1307" i="44"/>
  <c r="O1307" i="44" l="1"/>
  <c r="Q1307" i="44" s="1"/>
  <c r="T1307" i="44" s="1"/>
  <c r="I1307" i="49" s="1"/>
  <c r="E1307" i="49"/>
  <c r="D1307" i="49"/>
  <c r="A1307" i="49"/>
  <c r="K1308" i="44"/>
  <c r="L1308" i="44"/>
  <c r="N1308" i="44"/>
  <c r="M1308" i="44"/>
  <c r="O1308" i="44" l="1"/>
  <c r="Q1308" i="44" s="1"/>
  <c r="T1308" i="44" s="1"/>
  <c r="I1308" i="49" s="1"/>
  <c r="E1308" i="49"/>
  <c r="D1308" i="49"/>
  <c r="A1308" i="49"/>
  <c r="K1309" i="44"/>
  <c r="N1309" i="44"/>
  <c r="M1309" i="44"/>
  <c r="L1309" i="44"/>
  <c r="O1309" i="44" l="1"/>
  <c r="Q1309" i="44" s="1"/>
  <c r="T1309" i="44" s="1"/>
  <c r="I1309" i="49" s="1"/>
  <c r="E1309" i="49"/>
  <c r="D1309" i="49"/>
  <c r="A1309" i="49"/>
  <c r="K1310" i="44"/>
  <c r="N1310" i="44"/>
  <c r="M1310" i="44"/>
  <c r="L1310" i="44"/>
  <c r="O1310" i="44" l="1"/>
  <c r="Q1310" i="44" s="1"/>
  <c r="T1310" i="44" s="1"/>
  <c r="I1310" i="49" s="1"/>
  <c r="E1310" i="49"/>
  <c r="D1310" i="49"/>
  <c r="A1310" i="49"/>
  <c r="K1311" i="44"/>
  <c r="L1311" i="44"/>
  <c r="N1311" i="44"/>
  <c r="M1311" i="44"/>
  <c r="O1311" i="44" l="1"/>
  <c r="Q1311" i="44" s="1"/>
  <c r="T1311" i="44" s="1"/>
  <c r="I1311" i="49" s="1"/>
  <c r="E1311" i="49"/>
  <c r="D1311" i="49"/>
  <c r="A1311" i="49"/>
  <c r="K1312" i="44"/>
  <c r="L1312" i="44"/>
  <c r="N1312" i="44"/>
  <c r="M1312" i="44"/>
  <c r="O1312" i="44" l="1"/>
  <c r="Q1312" i="44" s="1"/>
  <c r="T1312" i="44" s="1"/>
  <c r="I1312" i="49" s="1"/>
  <c r="E1312" i="49"/>
  <c r="D1312" i="49"/>
  <c r="A1312" i="49"/>
  <c r="K1313" i="44"/>
  <c r="L1313" i="44"/>
  <c r="M1313" i="44"/>
  <c r="N1313" i="44"/>
  <c r="O1313" i="44" l="1"/>
  <c r="Q1313" i="44" s="1"/>
  <c r="T1313" i="44" s="1"/>
  <c r="I1313" i="49" s="1"/>
  <c r="E1313" i="49"/>
  <c r="D1313" i="49"/>
  <c r="A1313" i="49"/>
  <c r="K1314" i="44"/>
  <c r="L1314" i="44"/>
  <c r="M1314" i="44"/>
  <c r="N1314" i="44"/>
  <c r="O1314" i="44" l="1"/>
  <c r="Q1314" i="44" s="1"/>
  <c r="T1314" i="44" s="1"/>
  <c r="I1314" i="49" s="1"/>
  <c r="E1314" i="49"/>
  <c r="D1314" i="49"/>
  <c r="A1314" i="49"/>
  <c r="K1315" i="44"/>
  <c r="M1315" i="44"/>
  <c r="L1315" i="44"/>
  <c r="N1315" i="44"/>
  <c r="O1315" i="44" l="1"/>
  <c r="Q1315" i="44" s="1"/>
  <c r="T1315" i="44" s="1"/>
  <c r="I1315" i="49" s="1"/>
  <c r="E1315" i="49"/>
  <c r="D1315" i="49"/>
  <c r="A1315" i="49"/>
  <c r="K1316" i="44"/>
  <c r="L1316" i="44"/>
  <c r="N1316" i="44"/>
  <c r="M1316" i="44"/>
  <c r="O1316" i="44" l="1"/>
  <c r="Q1316" i="44" s="1"/>
  <c r="T1316" i="44" s="1"/>
  <c r="I1316" i="49" s="1"/>
  <c r="E1316" i="49"/>
  <c r="D1316" i="49"/>
  <c r="A1316" i="49"/>
  <c r="K1317" i="44"/>
  <c r="M1317" i="44"/>
  <c r="L1317" i="44"/>
  <c r="N1317" i="44"/>
  <c r="O1317" i="44" l="1"/>
  <c r="Q1317" i="44" s="1"/>
  <c r="T1317" i="44" s="1"/>
  <c r="I1317" i="49" s="1"/>
  <c r="E1317" i="49"/>
  <c r="D1317" i="49"/>
  <c r="A1317" i="49"/>
  <c r="K1318" i="44"/>
  <c r="L1318" i="44"/>
  <c r="N1318" i="44"/>
  <c r="M1318" i="44"/>
  <c r="O1318" i="44" l="1"/>
  <c r="Q1318" i="44" s="1"/>
  <c r="T1318" i="44" s="1"/>
  <c r="I1318" i="49" s="1"/>
  <c r="E1318" i="49"/>
  <c r="D1318" i="49"/>
  <c r="A1318" i="49"/>
  <c r="K1319" i="44"/>
  <c r="N1319" i="44"/>
  <c r="M1319" i="44"/>
  <c r="L1319" i="44"/>
  <c r="O1319" i="44" l="1"/>
  <c r="Q1319" i="44" s="1"/>
  <c r="T1319" i="44" s="1"/>
  <c r="I1319" i="49" s="1"/>
  <c r="E1319" i="49"/>
  <c r="D1319" i="49"/>
  <c r="A1319" i="49"/>
  <c r="K1320" i="44"/>
  <c r="N1320" i="44"/>
  <c r="L1320" i="44"/>
  <c r="M1320" i="44"/>
  <c r="O1320" i="44" l="1"/>
  <c r="Q1320" i="44" s="1"/>
  <c r="T1320" i="44" s="1"/>
  <c r="I1320" i="49" s="1"/>
  <c r="E1320" i="49"/>
  <c r="D1320" i="49"/>
  <c r="A1320" i="49"/>
  <c r="K1321" i="44"/>
  <c r="L1321" i="44"/>
  <c r="N1321" i="44"/>
  <c r="M1321" i="44"/>
  <c r="O1321" i="44" l="1"/>
  <c r="Q1321" i="44" s="1"/>
  <c r="T1321" i="44" s="1"/>
  <c r="I1321" i="49" s="1"/>
  <c r="E1321" i="49"/>
  <c r="D1321" i="49"/>
  <c r="A1321" i="49"/>
  <c r="K1322" i="44"/>
  <c r="N1322" i="44"/>
  <c r="M1322" i="44"/>
  <c r="L1322" i="44"/>
  <c r="O1322" i="44" l="1"/>
  <c r="Q1322" i="44" s="1"/>
  <c r="T1322" i="44" s="1"/>
  <c r="I1322" i="49" s="1"/>
  <c r="E1322" i="49"/>
  <c r="D1322" i="49"/>
  <c r="A1322" i="49"/>
  <c r="K1323" i="44"/>
  <c r="M1323" i="44"/>
  <c r="L1323" i="44"/>
  <c r="N1323" i="44"/>
  <c r="O1323" i="44" l="1"/>
  <c r="Q1323" i="44" s="1"/>
  <c r="T1323" i="44" s="1"/>
  <c r="I1323" i="49" s="1"/>
  <c r="E1323" i="49"/>
  <c r="D1323" i="49"/>
  <c r="A1323" i="49"/>
  <c r="K1324" i="44"/>
  <c r="L1324" i="44"/>
  <c r="M1324" i="44"/>
  <c r="N1324" i="44"/>
  <c r="O1324" i="44" l="1"/>
  <c r="Q1324" i="44" s="1"/>
  <c r="T1324" i="44" s="1"/>
  <c r="I1324" i="49" s="1"/>
  <c r="E1324" i="49"/>
  <c r="D1324" i="49"/>
  <c r="A1324" i="49"/>
  <c r="K1325" i="44"/>
  <c r="L1325" i="44"/>
  <c r="M1325" i="44"/>
  <c r="N1325" i="44"/>
  <c r="O1325" i="44" l="1"/>
  <c r="Q1325" i="44" s="1"/>
  <c r="T1325" i="44" s="1"/>
  <c r="I1325" i="49" s="1"/>
  <c r="E1325" i="49"/>
  <c r="D1325" i="49"/>
  <c r="A1325" i="49"/>
  <c r="K1326" i="44"/>
  <c r="N1326" i="44"/>
  <c r="L1326" i="44"/>
  <c r="M1326" i="44"/>
  <c r="O1326" i="44" l="1"/>
  <c r="Q1326" i="44" s="1"/>
  <c r="T1326" i="44" s="1"/>
  <c r="I1326" i="49" s="1"/>
  <c r="E1326" i="49"/>
  <c r="D1326" i="49"/>
  <c r="A1326" i="49"/>
  <c r="K1327" i="44"/>
  <c r="N1327" i="44"/>
  <c r="M1327" i="44"/>
  <c r="L1327" i="44"/>
  <c r="O1327" i="44" l="1"/>
  <c r="Q1327" i="44" s="1"/>
  <c r="T1327" i="44" s="1"/>
  <c r="I1327" i="49" s="1"/>
  <c r="E1327" i="49"/>
  <c r="D1327" i="49"/>
  <c r="A1327" i="49"/>
  <c r="K1328" i="44"/>
  <c r="N1328" i="44"/>
  <c r="M1328" i="44"/>
  <c r="L1328" i="44"/>
  <c r="O1328" i="44" l="1"/>
  <c r="Q1328" i="44" s="1"/>
  <c r="T1328" i="44" s="1"/>
  <c r="I1328" i="49" s="1"/>
  <c r="E1328" i="49"/>
  <c r="D1328" i="49"/>
  <c r="A1328" i="49"/>
  <c r="K1329" i="44"/>
  <c r="L1329" i="44"/>
  <c r="N1329" i="44"/>
  <c r="M1329" i="44"/>
  <c r="O1329" i="44" l="1"/>
  <c r="Q1329" i="44" s="1"/>
  <c r="T1329" i="44" s="1"/>
  <c r="I1329" i="49" s="1"/>
  <c r="E1329" i="49"/>
  <c r="D1329" i="49"/>
  <c r="A1329" i="49"/>
  <c r="K1330" i="44"/>
  <c r="L1330" i="44"/>
  <c r="M1330" i="44"/>
  <c r="N1330" i="44"/>
  <c r="O1330" i="44" l="1"/>
  <c r="Q1330" i="44" s="1"/>
  <c r="T1330" i="44" s="1"/>
  <c r="I1330" i="49" s="1"/>
  <c r="E1330" i="49"/>
  <c r="D1330" i="49"/>
  <c r="A1330" i="49"/>
  <c r="K1331" i="44"/>
  <c r="M1331" i="44"/>
  <c r="L1331" i="44"/>
  <c r="N1331" i="44"/>
  <c r="O1331" i="44" l="1"/>
  <c r="Q1331" i="44" s="1"/>
  <c r="T1331" i="44" s="1"/>
  <c r="I1331" i="49" s="1"/>
  <c r="E1331" i="49"/>
  <c r="D1331" i="49"/>
  <c r="A1331" i="49"/>
  <c r="K1332" i="44"/>
  <c r="L1332" i="44"/>
  <c r="N1332" i="44"/>
  <c r="M1332" i="44"/>
  <c r="O1332" i="44" l="1"/>
  <c r="Q1332" i="44" s="1"/>
  <c r="T1332" i="44" s="1"/>
  <c r="I1332" i="49" s="1"/>
  <c r="E1332" i="49"/>
  <c r="D1332" i="49"/>
  <c r="A1332" i="49"/>
  <c r="K1333" i="44"/>
  <c r="L1333" i="44"/>
  <c r="N1333" i="44"/>
  <c r="M1333" i="44"/>
  <c r="O1333" i="44" l="1"/>
  <c r="Q1333" i="44" s="1"/>
  <c r="T1333" i="44" s="1"/>
  <c r="I1333" i="49" s="1"/>
  <c r="E1333" i="49"/>
  <c r="D1333" i="49"/>
  <c r="A1333" i="49"/>
  <c r="K1334" i="44"/>
  <c r="L1334" i="44"/>
  <c r="N1334" i="44"/>
  <c r="M1334" i="44"/>
  <c r="O1334" i="44" l="1"/>
  <c r="Q1334" i="44" s="1"/>
  <c r="T1334" i="44" s="1"/>
  <c r="I1334" i="49" s="1"/>
  <c r="E1334" i="49"/>
  <c r="D1334" i="49"/>
  <c r="A1334" i="49"/>
  <c r="K1335" i="44"/>
  <c r="M1335" i="44"/>
  <c r="N1335" i="44"/>
  <c r="L1335" i="44"/>
  <c r="O1335" i="44" l="1"/>
  <c r="Q1335" i="44" s="1"/>
  <c r="T1335" i="44" s="1"/>
  <c r="I1335" i="49" s="1"/>
  <c r="E1335" i="49"/>
  <c r="D1335" i="49"/>
  <c r="A1335" i="49"/>
  <c r="K1336" i="44"/>
  <c r="L1336" i="44"/>
  <c r="M1336" i="44"/>
  <c r="N1336" i="44"/>
  <c r="O1336" i="44" l="1"/>
  <c r="Q1336" i="44" s="1"/>
  <c r="T1336" i="44" s="1"/>
  <c r="I1336" i="49" s="1"/>
  <c r="E1336" i="49"/>
  <c r="D1336" i="49"/>
  <c r="A1336" i="49"/>
  <c r="K1337" i="44"/>
  <c r="N1337" i="44"/>
  <c r="L1337" i="44"/>
  <c r="M1337" i="44"/>
  <c r="O1337" i="44" l="1"/>
  <c r="Q1337" i="44" s="1"/>
  <c r="T1337" i="44" s="1"/>
  <c r="I1337" i="49" s="1"/>
  <c r="E1337" i="49"/>
  <c r="D1337" i="49"/>
  <c r="A1337" i="49"/>
  <c r="K1338" i="44"/>
  <c r="N1338" i="44"/>
  <c r="L1338" i="44"/>
  <c r="M1338" i="44"/>
  <c r="O1338" i="44" l="1"/>
  <c r="Q1338" i="44" s="1"/>
  <c r="T1338" i="44" s="1"/>
  <c r="I1338" i="49" s="1"/>
  <c r="E1338" i="49"/>
  <c r="D1338" i="49"/>
  <c r="A1338" i="49"/>
  <c r="K1339" i="44"/>
  <c r="N1339" i="44"/>
  <c r="L1339" i="44"/>
  <c r="M1339" i="44"/>
  <c r="O1339" i="44" l="1"/>
  <c r="Q1339" i="44" s="1"/>
  <c r="T1339" i="44" s="1"/>
  <c r="I1339" i="49" s="1"/>
  <c r="E1339" i="49"/>
  <c r="D1339" i="49"/>
  <c r="A1339" i="49"/>
  <c r="K1340" i="44"/>
  <c r="M1340" i="44"/>
  <c r="L1340" i="44"/>
  <c r="N1340" i="44"/>
  <c r="O1340" i="44" l="1"/>
  <c r="Q1340" i="44" s="1"/>
  <c r="T1340" i="44" s="1"/>
  <c r="I1340" i="49" s="1"/>
  <c r="E1340" i="49"/>
  <c r="D1340" i="49"/>
  <c r="A1340" i="49"/>
  <c r="K1341" i="44"/>
  <c r="N1341" i="44"/>
  <c r="M1341" i="44"/>
  <c r="L1341" i="44"/>
  <c r="O1341" i="44" l="1"/>
  <c r="Q1341" i="44" s="1"/>
  <c r="T1341" i="44" s="1"/>
  <c r="I1341" i="49" s="1"/>
  <c r="E1341" i="49"/>
  <c r="D1341" i="49"/>
  <c r="A1341" i="49"/>
  <c r="K1342" i="44"/>
  <c r="N1342" i="44"/>
  <c r="L1342" i="44"/>
  <c r="M1342" i="44"/>
  <c r="O1342" i="44" l="1"/>
  <c r="Q1342" i="44" s="1"/>
  <c r="T1342" i="44" s="1"/>
  <c r="I1342" i="49" s="1"/>
  <c r="E1342" i="49"/>
  <c r="D1342" i="49"/>
  <c r="A1342" i="49"/>
  <c r="K1343" i="44"/>
  <c r="M1343" i="44"/>
  <c r="N1343" i="44"/>
  <c r="L1343" i="44"/>
  <c r="O1343" i="44" l="1"/>
  <c r="Q1343" i="44" s="1"/>
  <c r="T1343" i="44" s="1"/>
  <c r="I1343" i="49" s="1"/>
  <c r="E1343" i="49"/>
  <c r="D1343" i="49"/>
  <c r="A1343" i="49"/>
  <c r="K1344" i="44"/>
  <c r="M1344" i="44"/>
  <c r="L1344" i="44"/>
  <c r="N1344" i="44"/>
  <c r="O1344" i="44" l="1"/>
  <c r="Q1344" i="44" s="1"/>
  <c r="T1344" i="44" s="1"/>
  <c r="I1344" i="49" s="1"/>
  <c r="E1344" i="49"/>
  <c r="D1344" i="49"/>
  <c r="A1344" i="49"/>
  <c r="K1345" i="44"/>
  <c r="N1345" i="44"/>
  <c r="M1345" i="44"/>
  <c r="L1345" i="44"/>
  <c r="O1345" i="44" l="1"/>
  <c r="Q1345" i="44" s="1"/>
  <c r="T1345" i="44" s="1"/>
  <c r="I1345" i="49" s="1"/>
  <c r="E1345" i="49"/>
  <c r="D1345" i="49"/>
  <c r="A1345" i="49"/>
  <c r="K1346" i="44"/>
  <c r="M1346" i="44"/>
  <c r="L1346" i="44"/>
  <c r="N1346" i="44"/>
  <c r="O1346" i="44" l="1"/>
  <c r="Q1346" i="44" s="1"/>
  <c r="T1346" i="44" s="1"/>
  <c r="I1346" i="49" s="1"/>
  <c r="E1346" i="49"/>
  <c r="D1346" i="49"/>
  <c r="A1346" i="49"/>
  <c r="K1347" i="44"/>
  <c r="N1347" i="44"/>
  <c r="M1347" i="44"/>
  <c r="L1347" i="44"/>
  <c r="O1347" i="44" l="1"/>
  <c r="Q1347" i="44" s="1"/>
  <c r="T1347" i="44" s="1"/>
  <c r="I1347" i="49" s="1"/>
  <c r="E1347" i="49"/>
  <c r="D1347" i="49"/>
  <c r="A1347" i="49"/>
  <c r="K1348" i="44"/>
  <c r="M1348" i="44"/>
  <c r="L1348" i="44"/>
  <c r="N1348" i="44"/>
  <c r="O1348" i="44" l="1"/>
  <c r="Q1348" i="44" s="1"/>
  <c r="T1348" i="44" s="1"/>
  <c r="I1348" i="49" s="1"/>
  <c r="E1348" i="49"/>
  <c r="D1348" i="49"/>
  <c r="A1348" i="49"/>
  <c r="K1349" i="44"/>
  <c r="N1349" i="44"/>
  <c r="L1349" i="44"/>
  <c r="M1349" i="44"/>
  <c r="O1349" i="44" l="1"/>
  <c r="Q1349" i="44" s="1"/>
  <c r="T1349" i="44" s="1"/>
  <c r="I1349" i="49" s="1"/>
  <c r="E1349" i="49"/>
  <c r="D1349" i="49"/>
  <c r="A1349" i="49"/>
  <c r="K1350" i="44"/>
  <c r="N1350" i="44"/>
  <c r="L1350" i="44"/>
  <c r="M1350" i="44"/>
  <c r="O1350" i="44" l="1"/>
  <c r="Q1350" i="44" s="1"/>
  <c r="T1350" i="44" s="1"/>
  <c r="I1350" i="49" s="1"/>
  <c r="E1350" i="49"/>
  <c r="D1350" i="49"/>
  <c r="A1350" i="49"/>
  <c r="K1351" i="44"/>
  <c r="L1351" i="44"/>
  <c r="N1351" i="44"/>
  <c r="M1351" i="44"/>
  <c r="O1351" i="44" l="1"/>
  <c r="Q1351" i="44" s="1"/>
  <c r="T1351" i="44" s="1"/>
  <c r="I1351" i="49" s="1"/>
  <c r="E1351" i="49"/>
  <c r="D1351" i="49"/>
  <c r="A1351" i="49"/>
  <c r="K1352" i="44"/>
  <c r="N1352" i="44"/>
  <c r="M1352" i="44"/>
  <c r="L1352" i="44"/>
  <c r="O1352" i="44" l="1"/>
  <c r="Q1352" i="44" s="1"/>
  <c r="T1352" i="44" s="1"/>
  <c r="I1352" i="49" s="1"/>
  <c r="E1352" i="49"/>
  <c r="D1352" i="49"/>
  <c r="A1352" i="49"/>
  <c r="K1353" i="44"/>
  <c r="L1353" i="44"/>
  <c r="M1353" i="44"/>
  <c r="N1353" i="44"/>
  <c r="O1353" i="44" l="1"/>
  <c r="Q1353" i="44" s="1"/>
  <c r="T1353" i="44" s="1"/>
  <c r="I1353" i="49" s="1"/>
  <c r="E1353" i="49"/>
  <c r="D1353" i="49"/>
  <c r="A1353" i="49"/>
  <c r="K1354" i="44"/>
  <c r="N1354" i="44"/>
  <c r="M1354" i="44"/>
  <c r="L1354" i="44"/>
  <c r="O1354" i="44" l="1"/>
  <c r="Q1354" i="44" s="1"/>
  <c r="T1354" i="44" s="1"/>
  <c r="I1354" i="49" s="1"/>
  <c r="E1354" i="49"/>
  <c r="D1354" i="49"/>
  <c r="A1354" i="49"/>
  <c r="K1355" i="44"/>
  <c r="L1355" i="44"/>
  <c r="M1355" i="44"/>
  <c r="N1355" i="44"/>
  <c r="O1355" i="44" l="1"/>
  <c r="Q1355" i="44" s="1"/>
  <c r="T1355" i="44" s="1"/>
  <c r="I1355" i="49" s="1"/>
  <c r="E1355" i="49"/>
  <c r="D1355" i="49"/>
  <c r="A1355" i="49"/>
  <c r="K1356" i="44"/>
  <c r="L1356" i="44"/>
  <c r="M1356" i="44"/>
  <c r="N1356" i="44"/>
  <c r="O1356" i="44" l="1"/>
  <c r="Q1356" i="44" s="1"/>
  <c r="T1356" i="44" s="1"/>
  <c r="I1356" i="49" s="1"/>
  <c r="E1356" i="49"/>
  <c r="D1356" i="49"/>
  <c r="A1356" i="49"/>
  <c r="K1357" i="44"/>
  <c r="M1357" i="44"/>
  <c r="N1357" i="44"/>
  <c r="L1357" i="44"/>
  <c r="O1357" i="44" l="1"/>
  <c r="Q1357" i="44" s="1"/>
  <c r="T1357" i="44" s="1"/>
  <c r="I1357" i="49" s="1"/>
  <c r="E1357" i="49"/>
  <c r="D1357" i="49"/>
  <c r="A1357" i="49"/>
  <c r="K1358" i="44"/>
  <c r="L1358" i="44"/>
  <c r="N1358" i="44"/>
  <c r="M1358" i="44"/>
  <c r="O1358" i="44" l="1"/>
  <c r="Q1358" i="44" s="1"/>
  <c r="T1358" i="44" s="1"/>
  <c r="I1358" i="49" s="1"/>
  <c r="E1358" i="49"/>
  <c r="D1358" i="49"/>
  <c r="A1358" i="49"/>
  <c r="K1359" i="44"/>
  <c r="N1359" i="44"/>
  <c r="L1359" i="44"/>
  <c r="M1359" i="44"/>
  <c r="O1359" i="44" l="1"/>
  <c r="Q1359" i="44" s="1"/>
  <c r="T1359" i="44" s="1"/>
  <c r="I1359" i="49" s="1"/>
  <c r="E1359" i="49"/>
  <c r="D1359" i="49"/>
  <c r="A1359" i="49"/>
  <c r="K1360" i="44"/>
  <c r="M1360" i="44"/>
  <c r="L1360" i="44"/>
  <c r="N1360" i="44"/>
  <c r="O1360" i="44" l="1"/>
  <c r="Q1360" i="44" s="1"/>
  <c r="T1360" i="44" s="1"/>
  <c r="I1360" i="49" s="1"/>
  <c r="E1360" i="49"/>
  <c r="D1360" i="49"/>
  <c r="A1360" i="49"/>
  <c r="K1361" i="44"/>
  <c r="L1361" i="44"/>
  <c r="M1361" i="44"/>
  <c r="N1361" i="44"/>
  <c r="O1361" i="44" l="1"/>
  <c r="Q1361" i="44" s="1"/>
  <c r="T1361" i="44" s="1"/>
  <c r="I1361" i="49" s="1"/>
  <c r="E1361" i="49"/>
  <c r="D1361" i="49"/>
  <c r="A1361" i="49"/>
  <c r="K1362" i="44"/>
  <c r="N1362" i="44"/>
  <c r="M1362" i="44"/>
  <c r="L1362" i="44"/>
  <c r="O1362" i="44" l="1"/>
  <c r="Q1362" i="44" s="1"/>
  <c r="T1362" i="44" s="1"/>
  <c r="I1362" i="49" s="1"/>
  <c r="E1362" i="49"/>
  <c r="D1362" i="49"/>
  <c r="A1362" i="49"/>
  <c r="K1363" i="44"/>
  <c r="N1363" i="44"/>
  <c r="L1363" i="44"/>
  <c r="M1363" i="44"/>
  <c r="O1363" i="44" l="1"/>
  <c r="Q1363" i="44" s="1"/>
  <c r="T1363" i="44" s="1"/>
  <c r="I1363" i="49" s="1"/>
  <c r="E1363" i="49"/>
  <c r="D1363" i="49"/>
  <c r="A1363" i="49"/>
  <c r="K1364" i="44"/>
  <c r="L1364" i="44"/>
  <c r="N1364" i="44"/>
  <c r="M1364" i="44"/>
  <c r="O1364" i="44" l="1"/>
  <c r="Q1364" i="44" s="1"/>
  <c r="T1364" i="44" s="1"/>
  <c r="I1364" i="49" s="1"/>
  <c r="E1364" i="49"/>
  <c r="D1364" i="49"/>
  <c r="A1364" i="49"/>
  <c r="K1365" i="44"/>
  <c r="L1365" i="44"/>
  <c r="N1365" i="44"/>
  <c r="M1365" i="44"/>
  <c r="O1365" i="44" l="1"/>
  <c r="Q1365" i="44" s="1"/>
  <c r="T1365" i="44" s="1"/>
  <c r="I1365" i="49" s="1"/>
  <c r="E1365" i="49"/>
  <c r="D1365" i="49"/>
  <c r="A1365" i="49"/>
  <c r="K1366" i="44"/>
  <c r="L1366" i="44"/>
  <c r="N1366" i="44"/>
  <c r="M1366" i="44"/>
  <c r="O1366" i="44" l="1"/>
  <c r="Q1366" i="44" s="1"/>
  <c r="T1366" i="44" s="1"/>
  <c r="I1366" i="49" s="1"/>
  <c r="E1366" i="49"/>
  <c r="D1366" i="49"/>
  <c r="A1366" i="49"/>
  <c r="K1367" i="44"/>
  <c r="N1367" i="44"/>
  <c r="L1367" i="44"/>
  <c r="M1367" i="44"/>
  <c r="O1367" i="44" l="1"/>
  <c r="Q1367" i="44" s="1"/>
  <c r="T1367" i="44" s="1"/>
  <c r="I1367" i="49" s="1"/>
  <c r="E1367" i="49"/>
  <c r="D1367" i="49"/>
  <c r="A1367" i="49"/>
  <c r="K1368" i="44"/>
  <c r="N1368" i="44"/>
  <c r="M1368" i="44"/>
  <c r="L1368" i="44"/>
  <c r="O1368" i="44" l="1"/>
  <c r="Q1368" i="44" s="1"/>
  <c r="T1368" i="44" s="1"/>
  <c r="I1368" i="49" s="1"/>
  <c r="E1368" i="49"/>
  <c r="D1368" i="49"/>
  <c r="A1368" i="49"/>
  <c r="K1369" i="44"/>
  <c r="N1369" i="44"/>
  <c r="L1369" i="44"/>
  <c r="M1369" i="44"/>
  <c r="O1369" i="44" l="1"/>
  <c r="Q1369" i="44" s="1"/>
  <c r="T1369" i="44" s="1"/>
  <c r="I1369" i="49" s="1"/>
  <c r="E1369" i="49"/>
  <c r="D1369" i="49"/>
  <c r="A1369" i="49"/>
  <c r="K1370" i="44"/>
  <c r="N1370" i="44"/>
  <c r="M1370" i="44"/>
  <c r="L1370" i="44"/>
  <c r="O1370" i="44" l="1"/>
  <c r="Q1370" i="44" s="1"/>
  <c r="T1370" i="44" s="1"/>
  <c r="I1370" i="49" s="1"/>
  <c r="E1370" i="49"/>
  <c r="D1370" i="49"/>
  <c r="A1370" i="49"/>
  <c r="K1371" i="44"/>
  <c r="N1371" i="44"/>
  <c r="L1371" i="44"/>
  <c r="M1371" i="44"/>
  <c r="O1371" i="44" l="1"/>
  <c r="Q1371" i="44" s="1"/>
  <c r="T1371" i="44" s="1"/>
  <c r="I1371" i="49" s="1"/>
  <c r="E1371" i="49"/>
  <c r="D1371" i="49"/>
  <c r="A1371" i="49"/>
  <c r="K1372" i="44"/>
  <c r="L1372" i="44"/>
  <c r="M1372" i="44"/>
  <c r="N1372" i="44"/>
  <c r="O1372" i="44" l="1"/>
  <c r="Q1372" i="44" s="1"/>
  <c r="T1372" i="44" s="1"/>
  <c r="I1372" i="49" s="1"/>
  <c r="E1372" i="49"/>
  <c r="D1372" i="49"/>
  <c r="A1372" i="49"/>
  <c r="K1373" i="44"/>
  <c r="L1373" i="44"/>
  <c r="N1373" i="44"/>
  <c r="M1373" i="44"/>
  <c r="O1373" i="44" l="1"/>
  <c r="Q1373" i="44" s="1"/>
  <c r="T1373" i="44" s="1"/>
  <c r="I1373" i="49" s="1"/>
  <c r="E1373" i="49"/>
  <c r="D1373" i="49"/>
  <c r="A1373" i="49"/>
  <c r="K1374" i="44"/>
  <c r="M1374" i="44"/>
  <c r="N1374" i="44"/>
  <c r="L1374" i="44"/>
  <c r="O1374" i="44" l="1"/>
  <c r="Q1374" i="44" s="1"/>
  <c r="T1374" i="44" s="1"/>
  <c r="I1374" i="49" s="1"/>
  <c r="E1374" i="49"/>
  <c r="D1374" i="49"/>
  <c r="A1374" i="49"/>
  <c r="K1375" i="44"/>
  <c r="N1375" i="44"/>
  <c r="L1375" i="44"/>
  <c r="M1375" i="44"/>
  <c r="O1375" i="44" l="1"/>
  <c r="Q1375" i="44" s="1"/>
  <c r="T1375" i="44" s="1"/>
  <c r="I1375" i="49" s="1"/>
  <c r="E1375" i="49"/>
  <c r="D1375" i="49"/>
  <c r="A1375" i="49"/>
  <c r="K1376" i="44"/>
  <c r="N1376" i="44"/>
  <c r="L1376" i="44"/>
  <c r="M1376" i="44"/>
  <c r="O1376" i="44" l="1"/>
  <c r="Q1376" i="44" s="1"/>
  <c r="T1376" i="44" s="1"/>
  <c r="I1376" i="49" s="1"/>
  <c r="E1376" i="49"/>
  <c r="D1376" i="49"/>
  <c r="A1376" i="49"/>
  <c r="K1377" i="44"/>
  <c r="N1377" i="44"/>
  <c r="L1377" i="44"/>
  <c r="M1377" i="44"/>
  <c r="O1377" i="44" l="1"/>
  <c r="Q1377" i="44" s="1"/>
  <c r="T1377" i="44" s="1"/>
  <c r="I1377" i="49" s="1"/>
  <c r="E1377" i="49"/>
  <c r="D1377" i="49"/>
  <c r="A1377" i="49"/>
  <c r="K1378" i="44"/>
  <c r="L1378" i="44"/>
  <c r="M1378" i="44"/>
  <c r="N1378" i="44"/>
  <c r="O1378" i="44" l="1"/>
  <c r="Q1378" i="44" s="1"/>
  <c r="T1378" i="44" s="1"/>
  <c r="I1378" i="49" s="1"/>
  <c r="E1378" i="49"/>
  <c r="D1378" i="49"/>
  <c r="A1378" i="49"/>
  <c r="K1379" i="44"/>
  <c r="M1379" i="44"/>
  <c r="L1379" i="44"/>
  <c r="N1379" i="44"/>
  <c r="O1379" i="44" l="1"/>
  <c r="Q1379" i="44" s="1"/>
  <c r="T1379" i="44" s="1"/>
  <c r="I1379" i="49" s="1"/>
  <c r="E1379" i="49"/>
  <c r="D1379" i="49"/>
  <c r="A1379" i="49"/>
  <c r="K1380" i="44"/>
  <c r="L1380" i="44"/>
  <c r="N1380" i="44"/>
  <c r="M1380" i="44"/>
  <c r="O1380" i="44" l="1"/>
  <c r="Q1380" i="44" s="1"/>
  <c r="T1380" i="44" s="1"/>
  <c r="I1380" i="49" s="1"/>
  <c r="E1380" i="49"/>
  <c r="D1380" i="49"/>
  <c r="A1380" i="49"/>
  <c r="K1381" i="44"/>
  <c r="N1381" i="44"/>
  <c r="L1381" i="44"/>
  <c r="M1381" i="44"/>
  <c r="O1381" i="44" l="1"/>
  <c r="Q1381" i="44" s="1"/>
  <c r="T1381" i="44" s="1"/>
  <c r="I1381" i="49" s="1"/>
  <c r="E1381" i="49"/>
  <c r="D1381" i="49"/>
  <c r="A1381" i="49"/>
  <c r="K1382" i="44"/>
  <c r="M1382" i="44"/>
  <c r="L1382" i="44"/>
  <c r="N1382" i="44"/>
  <c r="O1382" i="44" l="1"/>
  <c r="Q1382" i="44" s="1"/>
  <c r="T1382" i="44" s="1"/>
  <c r="I1382" i="49" s="1"/>
  <c r="E1382" i="49"/>
  <c r="D1382" i="49"/>
  <c r="A1382" i="49"/>
  <c r="K1383" i="44"/>
  <c r="L1383" i="44"/>
  <c r="M1383" i="44"/>
  <c r="N1383" i="44"/>
  <c r="O1383" i="44" l="1"/>
  <c r="Q1383" i="44" s="1"/>
  <c r="T1383" i="44" s="1"/>
  <c r="I1383" i="49" s="1"/>
  <c r="E1383" i="49"/>
  <c r="D1383" i="49"/>
  <c r="A1383" i="49"/>
  <c r="K1384" i="44"/>
  <c r="M1384" i="44"/>
  <c r="N1384" i="44"/>
  <c r="L1384" i="44"/>
  <c r="O1384" i="44" l="1"/>
  <c r="Q1384" i="44" s="1"/>
  <c r="T1384" i="44" s="1"/>
  <c r="I1384" i="49" s="1"/>
  <c r="E1384" i="49"/>
  <c r="D1384" i="49"/>
  <c r="A1384" i="49"/>
  <c r="K1385" i="44"/>
  <c r="L1385" i="44"/>
  <c r="M1385" i="44"/>
  <c r="N1385" i="44"/>
  <c r="O1385" i="44" l="1"/>
  <c r="Q1385" i="44" s="1"/>
  <c r="T1385" i="44" s="1"/>
  <c r="I1385" i="49" s="1"/>
  <c r="E1385" i="49"/>
  <c r="D1385" i="49"/>
  <c r="A1385" i="49"/>
  <c r="K1386" i="44"/>
  <c r="L1386" i="44"/>
  <c r="N1386" i="44"/>
  <c r="M1386" i="44"/>
  <c r="O1386" i="44" l="1"/>
  <c r="Q1386" i="44" s="1"/>
  <c r="T1386" i="44" s="1"/>
  <c r="I1386" i="49" s="1"/>
  <c r="E1386" i="49"/>
  <c r="D1386" i="49"/>
  <c r="A1386" i="49"/>
  <c r="K1387" i="44"/>
  <c r="L1387" i="44"/>
  <c r="N1387" i="44"/>
  <c r="M1387" i="44"/>
  <c r="O1387" i="44" l="1"/>
  <c r="Q1387" i="44" s="1"/>
  <c r="T1387" i="44" s="1"/>
  <c r="I1387" i="49" s="1"/>
  <c r="E1387" i="49"/>
  <c r="D1387" i="49"/>
  <c r="A1387" i="49"/>
  <c r="K1388" i="44"/>
  <c r="M1388" i="44"/>
  <c r="L1388" i="44"/>
  <c r="N1388" i="44"/>
  <c r="O1388" i="44" l="1"/>
  <c r="Q1388" i="44" s="1"/>
  <c r="T1388" i="44" s="1"/>
  <c r="I1388" i="49" s="1"/>
  <c r="E1388" i="49"/>
  <c r="D1388" i="49"/>
  <c r="A1388" i="49"/>
  <c r="K1389" i="44"/>
  <c r="N1389" i="44"/>
  <c r="M1389" i="44"/>
  <c r="L1389" i="44"/>
  <c r="O1389" i="44" l="1"/>
  <c r="Q1389" i="44" s="1"/>
  <c r="T1389" i="44" s="1"/>
  <c r="I1389" i="49" s="1"/>
  <c r="E1389" i="49"/>
  <c r="D1389" i="49"/>
  <c r="A1389" i="49"/>
  <c r="K1390" i="44"/>
  <c r="M1390" i="44"/>
  <c r="N1390" i="44"/>
  <c r="L1390" i="44"/>
  <c r="O1390" i="44" l="1"/>
  <c r="Q1390" i="44" s="1"/>
  <c r="T1390" i="44" s="1"/>
  <c r="I1390" i="49" s="1"/>
  <c r="E1390" i="49"/>
  <c r="D1390" i="49"/>
  <c r="A1390" i="49"/>
  <c r="K1391" i="44"/>
  <c r="N1391" i="44"/>
  <c r="M1391" i="44"/>
  <c r="L1391" i="44"/>
  <c r="O1391" i="44" l="1"/>
  <c r="Q1391" i="44" s="1"/>
  <c r="T1391" i="44" s="1"/>
  <c r="I1391" i="49" s="1"/>
  <c r="E1391" i="49"/>
  <c r="D1391" i="49"/>
  <c r="A1391" i="49"/>
  <c r="K1392" i="44"/>
  <c r="N1392" i="44"/>
  <c r="L1392" i="44"/>
  <c r="M1392" i="44"/>
  <c r="O1392" i="44" l="1"/>
  <c r="Q1392" i="44" s="1"/>
  <c r="T1392" i="44" s="1"/>
  <c r="I1392" i="49" s="1"/>
  <c r="E1392" i="49"/>
  <c r="D1392" i="49"/>
  <c r="A1392" i="49"/>
  <c r="K1393" i="44"/>
  <c r="M1393" i="44"/>
  <c r="N1393" i="44"/>
  <c r="L1393" i="44"/>
  <c r="O1393" i="44" l="1"/>
  <c r="Q1393" i="44" s="1"/>
  <c r="T1393" i="44" s="1"/>
  <c r="I1393" i="49" s="1"/>
  <c r="E1393" i="49"/>
  <c r="D1393" i="49"/>
  <c r="A1393" i="49"/>
  <c r="K1394" i="44"/>
  <c r="L1394" i="44"/>
  <c r="M1394" i="44"/>
  <c r="N1394" i="44"/>
  <c r="O1394" i="44" l="1"/>
  <c r="Q1394" i="44" s="1"/>
  <c r="T1394" i="44" s="1"/>
  <c r="I1394" i="49" s="1"/>
  <c r="E1394" i="49"/>
  <c r="A1394" i="49"/>
  <c r="D1394" i="49"/>
  <c r="K1395" i="44"/>
  <c r="L1395" i="44"/>
  <c r="N1395" i="44"/>
  <c r="M1395" i="44"/>
  <c r="O1395" i="44" l="1"/>
  <c r="Q1395" i="44" s="1"/>
  <c r="T1395" i="44" s="1"/>
  <c r="I1395" i="49" s="1"/>
  <c r="E1395" i="49"/>
  <c r="A1395" i="49"/>
  <c r="D1395" i="49"/>
  <c r="K1396" i="44"/>
  <c r="L1396" i="44"/>
  <c r="M1396" i="44"/>
  <c r="N1396" i="44"/>
  <c r="O1396" i="44" l="1"/>
  <c r="Q1396" i="44" s="1"/>
  <c r="T1396" i="44" s="1"/>
  <c r="I1396" i="49" s="1"/>
  <c r="E1396" i="49"/>
  <c r="A1396" i="49"/>
  <c r="D1396" i="49"/>
  <c r="K1397" i="44"/>
  <c r="M1397" i="44"/>
  <c r="N1397" i="44"/>
  <c r="L1397" i="44"/>
  <c r="O1397" i="44" l="1"/>
  <c r="Q1397" i="44" s="1"/>
  <c r="T1397" i="44" s="1"/>
  <c r="I1397" i="49" s="1"/>
  <c r="E1397" i="49"/>
  <c r="A1397" i="49"/>
  <c r="D1397" i="49"/>
  <c r="K1398" i="44"/>
  <c r="L1398" i="44"/>
  <c r="M1398" i="44"/>
  <c r="N1398" i="44"/>
  <c r="O1398" i="44" l="1"/>
  <c r="Q1398" i="44" s="1"/>
  <c r="T1398" i="44" s="1"/>
  <c r="I1398" i="49" s="1"/>
  <c r="E1398" i="49"/>
  <c r="A1398" i="49"/>
  <c r="D1398" i="49"/>
  <c r="K1399" i="44"/>
  <c r="M1399" i="44"/>
  <c r="L1399" i="44"/>
  <c r="N1399" i="44"/>
  <c r="O1399" i="44" l="1"/>
  <c r="Q1399" i="44" s="1"/>
  <c r="T1399" i="44" s="1"/>
  <c r="I1399" i="49" s="1"/>
  <c r="E1399" i="49"/>
  <c r="A1399" i="49"/>
  <c r="D1399" i="49"/>
  <c r="K1400" i="44"/>
  <c r="N1400" i="44"/>
  <c r="M1400" i="44"/>
  <c r="L1400" i="44"/>
  <c r="O1400" i="44" l="1"/>
  <c r="Q1400" i="44" s="1"/>
  <c r="T1400" i="44" s="1"/>
  <c r="I1400" i="49" s="1"/>
  <c r="E1400" i="49"/>
  <c r="A1400" i="49"/>
  <c r="D1400" i="49"/>
  <c r="K1401" i="44"/>
  <c r="N1401" i="44"/>
  <c r="M1401" i="44"/>
  <c r="L1401" i="44"/>
  <c r="O1401" i="44" l="1"/>
  <c r="Q1401" i="44" s="1"/>
  <c r="T1401" i="44" s="1"/>
  <c r="I1401" i="49" s="1"/>
  <c r="E1401" i="49"/>
  <c r="A1401" i="49"/>
  <c r="D1401" i="49"/>
  <c r="K1402" i="44"/>
  <c r="L1402" i="44"/>
  <c r="M1402" i="44"/>
  <c r="N1402" i="44"/>
  <c r="O1402" i="44" l="1"/>
  <c r="Q1402" i="44" s="1"/>
  <c r="T1402" i="44" s="1"/>
  <c r="I1402" i="49" s="1"/>
  <c r="E1402" i="49"/>
  <c r="A1402" i="49"/>
  <c r="D1402" i="49"/>
  <c r="K1403" i="44"/>
  <c r="M1403" i="44"/>
  <c r="N1403" i="44"/>
  <c r="L1403" i="44"/>
  <c r="O1403" i="44" l="1"/>
  <c r="Q1403" i="44" s="1"/>
  <c r="T1403" i="44" s="1"/>
  <c r="I1403" i="49" s="1"/>
  <c r="E1403" i="49"/>
  <c r="A1403" i="49"/>
  <c r="D1403" i="49"/>
  <c r="K1404" i="44"/>
  <c r="L1404" i="44"/>
  <c r="N1404" i="44"/>
  <c r="M1404" i="44"/>
  <c r="O1404" i="44" l="1"/>
  <c r="Q1404" i="44" s="1"/>
  <c r="T1404" i="44" s="1"/>
  <c r="I1404" i="49" s="1"/>
  <c r="E1404" i="49"/>
  <c r="A1404" i="49"/>
  <c r="D1404" i="49"/>
  <c r="K1405" i="44"/>
  <c r="M1405" i="44"/>
  <c r="L1405" i="44"/>
  <c r="N1405" i="44"/>
  <c r="O1405" i="44" l="1"/>
  <c r="Q1405" i="44" s="1"/>
  <c r="T1405" i="44" s="1"/>
  <c r="I1405" i="49" s="1"/>
  <c r="E1405" i="49"/>
  <c r="A1405" i="49"/>
  <c r="D1405" i="49"/>
  <c r="K1406" i="44"/>
  <c r="L1406" i="44"/>
  <c r="N1406" i="44"/>
  <c r="M1406" i="44"/>
  <c r="O1406" i="44" l="1"/>
  <c r="Q1406" i="44" s="1"/>
  <c r="T1406" i="44" s="1"/>
  <c r="I1406" i="49" s="1"/>
  <c r="E1406" i="49"/>
  <c r="A1406" i="49"/>
  <c r="D1406" i="49"/>
  <c r="K1407" i="44"/>
  <c r="N1407" i="44"/>
  <c r="L1407" i="44"/>
  <c r="M1407" i="44"/>
  <c r="O1407" i="44" l="1"/>
  <c r="Q1407" i="44" s="1"/>
  <c r="T1407" i="44" s="1"/>
  <c r="I1407" i="49" s="1"/>
  <c r="E1407" i="49"/>
  <c r="A1407" i="49"/>
  <c r="D1407" i="49"/>
  <c r="K1408" i="44"/>
  <c r="N1408" i="44"/>
  <c r="L1408" i="44"/>
  <c r="M1408" i="44"/>
  <c r="O1408" i="44" l="1"/>
  <c r="Q1408" i="44" s="1"/>
  <c r="T1408" i="44" s="1"/>
  <c r="I1408" i="49" s="1"/>
  <c r="E1408" i="49"/>
  <c r="A1408" i="49"/>
  <c r="D1408" i="49"/>
  <c r="K1409" i="44"/>
  <c r="L1409" i="44"/>
  <c r="M1409" i="44"/>
  <c r="N1409" i="44"/>
  <c r="O1409" i="44" l="1"/>
  <c r="Q1409" i="44" s="1"/>
  <c r="T1409" i="44" s="1"/>
  <c r="I1409" i="49" s="1"/>
  <c r="E1409" i="49"/>
  <c r="A1409" i="49"/>
  <c r="D1409" i="49"/>
  <c r="K1410" i="44"/>
  <c r="M1410" i="44"/>
  <c r="N1410" i="44"/>
  <c r="L1410" i="44"/>
  <c r="O1410" i="44" l="1"/>
  <c r="Q1410" i="44" s="1"/>
  <c r="T1410" i="44" s="1"/>
  <c r="I1410" i="49" s="1"/>
  <c r="E1410" i="49"/>
  <c r="A1410" i="49"/>
  <c r="D1410" i="49"/>
  <c r="K1411" i="44"/>
  <c r="L1411" i="44"/>
  <c r="N1411" i="44"/>
  <c r="M1411" i="44"/>
  <c r="O1411" i="44" l="1"/>
  <c r="Q1411" i="44" s="1"/>
  <c r="T1411" i="44" s="1"/>
  <c r="I1411" i="49" s="1"/>
  <c r="E1411" i="49"/>
  <c r="A1411" i="49"/>
  <c r="D1411" i="49"/>
  <c r="K1412" i="44"/>
  <c r="L1412" i="44"/>
  <c r="N1412" i="44"/>
  <c r="M1412" i="44"/>
  <c r="O1412" i="44" l="1"/>
  <c r="Q1412" i="44" s="1"/>
  <c r="T1412" i="44" s="1"/>
  <c r="I1412" i="49" s="1"/>
  <c r="E1412" i="49"/>
  <c r="A1412" i="49"/>
  <c r="D1412" i="49"/>
  <c r="K1413" i="44"/>
  <c r="L1413" i="44"/>
  <c r="M1413" i="44"/>
  <c r="N1413" i="44"/>
  <c r="O1413" i="44" l="1"/>
  <c r="Q1413" i="44" s="1"/>
  <c r="T1413" i="44" s="1"/>
  <c r="I1413" i="49" s="1"/>
  <c r="E1413" i="49"/>
  <c r="A1413" i="49"/>
  <c r="D1413" i="49"/>
  <c r="K1414" i="44"/>
  <c r="M1414" i="44"/>
  <c r="L1414" i="44"/>
  <c r="N1414" i="44"/>
  <c r="O1414" i="44" l="1"/>
  <c r="Q1414" i="44" s="1"/>
  <c r="T1414" i="44" s="1"/>
  <c r="I1414" i="49" s="1"/>
  <c r="E1414" i="49"/>
  <c r="A1414" i="49"/>
  <c r="D1414" i="49"/>
  <c r="K1415" i="44"/>
  <c r="N1415" i="44"/>
  <c r="L1415" i="44"/>
  <c r="M1415" i="44"/>
  <c r="O1415" i="44" l="1"/>
  <c r="Q1415" i="44" s="1"/>
  <c r="T1415" i="44" s="1"/>
  <c r="I1415" i="49" s="1"/>
  <c r="E1415" i="49"/>
  <c r="A1415" i="49"/>
  <c r="D1415" i="49"/>
  <c r="K1416" i="44"/>
  <c r="M1416" i="44"/>
  <c r="L1416" i="44"/>
  <c r="N1416" i="44"/>
  <c r="O1416" i="44" l="1"/>
  <c r="Q1416" i="44" s="1"/>
  <c r="T1416" i="44" s="1"/>
  <c r="I1416" i="49" s="1"/>
  <c r="E1416" i="49"/>
  <c r="A1416" i="49"/>
  <c r="D1416" i="49"/>
  <c r="K1417" i="44"/>
  <c r="L1417" i="44"/>
  <c r="N1417" i="44"/>
  <c r="M1417" i="44"/>
  <c r="O1417" i="44" l="1"/>
  <c r="Q1417" i="44" s="1"/>
  <c r="T1417" i="44" s="1"/>
  <c r="I1417" i="49" s="1"/>
  <c r="E1417" i="49"/>
  <c r="A1417" i="49"/>
  <c r="D1417" i="49"/>
  <c r="K1418" i="44"/>
  <c r="M1418" i="44"/>
  <c r="L1418" i="44"/>
  <c r="N1418" i="44"/>
  <c r="O1418" i="44" l="1"/>
  <c r="Q1418" i="44" s="1"/>
  <c r="T1418" i="44" s="1"/>
  <c r="I1418" i="49" s="1"/>
  <c r="E1418" i="49"/>
  <c r="D1418" i="49"/>
  <c r="A1418" i="49"/>
  <c r="K1419" i="44"/>
  <c r="N1419" i="44"/>
  <c r="M1419" i="44"/>
  <c r="L1419" i="44"/>
  <c r="O1419" i="44" l="1"/>
  <c r="Q1419" i="44" s="1"/>
  <c r="T1419" i="44" s="1"/>
  <c r="I1419" i="49" s="1"/>
  <c r="E1419" i="49"/>
  <c r="D1419" i="49"/>
  <c r="A1419" i="49"/>
  <c r="K1420" i="44"/>
  <c r="N1420" i="44"/>
  <c r="L1420" i="44"/>
  <c r="M1420" i="44"/>
  <c r="O1420" i="44" l="1"/>
  <c r="Q1420" i="44" s="1"/>
  <c r="T1420" i="44" s="1"/>
  <c r="I1420" i="49" s="1"/>
  <c r="E1420" i="49"/>
  <c r="D1420" i="49"/>
  <c r="A1420" i="49"/>
  <c r="K1421" i="44"/>
  <c r="N1421" i="44"/>
  <c r="M1421" i="44"/>
  <c r="L1421" i="44"/>
  <c r="O1421" i="44" l="1"/>
  <c r="Q1421" i="44" s="1"/>
  <c r="T1421" i="44" s="1"/>
  <c r="I1421" i="49" s="1"/>
  <c r="E1421" i="49"/>
  <c r="D1421" i="49"/>
  <c r="A1421" i="49"/>
  <c r="K1422" i="44"/>
  <c r="N1422" i="44"/>
  <c r="L1422" i="44"/>
  <c r="M1422" i="44"/>
  <c r="O1422" i="44" l="1"/>
  <c r="Q1422" i="44" s="1"/>
  <c r="T1422" i="44" s="1"/>
  <c r="I1422" i="49" s="1"/>
  <c r="E1422" i="49"/>
  <c r="D1422" i="49"/>
  <c r="A1422" i="49"/>
  <c r="K1423" i="44"/>
  <c r="L1423" i="44"/>
  <c r="N1423" i="44"/>
  <c r="M1423" i="44"/>
  <c r="O1423" i="44" l="1"/>
  <c r="Q1423" i="44" s="1"/>
  <c r="T1423" i="44" s="1"/>
  <c r="I1423" i="49" s="1"/>
  <c r="E1423" i="49"/>
  <c r="D1423" i="49"/>
  <c r="A1423" i="49"/>
  <c r="K1424" i="44"/>
  <c r="L1424" i="44"/>
  <c r="M1424" i="44"/>
  <c r="N1424" i="44"/>
  <c r="O1424" i="44" l="1"/>
  <c r="Q1424" i="44" s="1"/>
  <c r="T1424" i="44" s="1"/>
  <c r="I1424" i="49" s="1"/>
  <c r="E1424" i="49"/>
  <c r="D1424" i="49"/>
  <c r="A1424" i="49"/>
  <c r="K1425" i="44"/>
  <c r="M1425" i="44"/>
  <c r="L1425" i="44"/>
  <c r="N1425" i="44"/>
  <c r="O1425" i="44" l="1"/>
  <c r="Q1425" i="44" s="1"/>
  <c r="T1425" i="44" s="1"/>
  <c r="I1425" i="49" s="1"/>
  <c r="E1425" i="49"/>
  <c r="D1425" i="49"/>
  <c r="A1425" i="49"/>
  <c r="K1426" i="44"/>
  <c r="L1426" i="44"/>
  <c r="N1426" i="44"/>
  <c r="M1426" i="44"/>
  <c r="O1426" i="44" l="1"/>
  <c r="Q1426" i="44" s="1"/>
  <c r="T1426" i="44" s="1"/>
  <c r="I1426" i="49" s="1"/>
  <c r="E1426" i="49"/>
  <c r="D1426" i="49"/>
  <c r="A1426" i="49"/>
  <c r="K1427" i="44"/>
  <c r="L1427" i="44"/>
  <c r="M1427" i="44"/>
  <c r="N1427" i="44"/>
  <c r="O1427" i="44" l="1"/>
  <c r="Q1427" i="44" s="1"/>
  <c r="T1427" i="44" s="1"/>
  <c r="I1427" i="49" s="1"/>
  <c r="E1427" i="49"/>
  <c r="D1427" i="49"/>
  <c r="A1427" i="49"/>
  <c r="K1428" i="44"/>
  <c r="L1428" i="44"/>
  <c r="N1428" i="44"/>
  <c r="M1428" i="44"/>
  <c r="O1428" i="44" l="1"/>
  <c r="Q1428" i="44" s="1"/>
  <c r="T1428" i="44" s="1"/>
  <c r="I1428" i="49" s="1"/>
  <c r="E1428" i="49"/>
  <c r="D1428" i="49"/>
  <c r="A1428" i="49"/>
  <c r="K1429" i="44"/>
  <c r="N1429" i="44"/>
  <c r="M1429" i="44"/>
  <c r="L1429" i="44"/>
  <c r="O1429" i="44" l="1"/>
  <c r="Q1429" i="44" s="1"/>
  <c r="T1429" i="44" s="1"/>
  <c r="I1429" i="49" s="1"/>
  <c r="E1429" i="49"/>
  <c r="D1429" i="49"/>
  <c r="A1429" i="49"/>
  <c r="K1430" i="44"/>
  <c r="M1430" i="44"/>
  <c r="N1430" i="44"/>
  <c r="L1430" i="44"/>
  <c r="O1430" i="44" l="1"/>
  <c r="Q1430" i="44" s="1"/>
  <c r="T1430" i="44" s="1"/>
  <c r="I1430" i="49" s="1"/>
  <c r="E1430" i="49"/>
  <c r="D1430" i="49"/>
  <c r="A1430" i="49"/>
  <c r="K1431" i="44"/>
  <c r="N1431" i="44"/>
  <c r="L1431" i="44"/>
  <c r="M1431" i="44"/>
  <c r="O1431" i="44" l="1"/>
  <c r="Q1431" i="44" s="1"/>
  <c r="T1431" i="44" s="1"/>
  <c r="I1431" i="49" s="1"/>
  <c r="E1431" i="49"/>
  <c r="D1431" i="49"/>
  <c r="A1431" i="49"/>
  <c r="K1432" i="44"/>
  <c r="M1432" i="44"/>
  <c r="N1432" i="44"/>
  <c r="L1432" i="44"/>
  <c r="O1432" i="44" l="1"/>
  <c r="Q1432" i="44" s="1"/>
  <c r="T1432" i="44" s="1"/>
  <c r="I1432" i="49" s="1"/>
  <c r="E1432" i="49"/>
  <c r="D1432" i="49"/>
  <c r="A1432" i="49"/>
  <c r="K1433" i="44"/>
  <c r="L1433" i="44"/>
  <c r="N1433" i="44"/>
  <c r="M1433" i="44"/>
  <c r="O1433" i="44" l="1"/>
  <c r="Q1433" i="44" s="1"/>
  <c r="T1433" i="44" s="1"/>
  <c r="I1433" i="49" s="1"/>
  <c r="E1433" i="49"/>
  <c r="D1433" i="49"/>
  <c r="A1433" i="49"/>
  <c r="K1434" i="44"/>
  <c r="N1434" i="44"/>
  <c r="M1434" i="44"/>
  <c r="L1434" i="44"/>
  <c r="O1434" i="44" l="1"/>
  <c r="Q1434" i="44" s="1"/>
  <c r="T1434" i="44" s="1"/>
  <c r="I1434" i="49" s="1"/>
  <c r="E1434" i="49"/>
  <c r="D1434" i="49"/>
  <c r="A1434" i="49"/>
  <c r="K1435" i="44"/>
  <c r="N1435" i="44"/>
  <c r="L1435" i="44"/>
  <c r="M1435" i="44"/>
  <c r="O1435" i="44" l="1"/>
  <c r="Q1435" i="44" s="1"/>
  <c r="T1435" i="44" s="1"/>
  <c r="I1435" i="49" s="1"/>
  <c r="E1435" i="49"/>
  <c r="D1435" i="49"/>
  <c r="A1435" i="49"/>
  <c r="K1436" i="44"/>
  <c r="N1436" i="44"/>
  <c r="M1436" i="44"/>
  <c r="L1436" i="44"/>
  <c r="O1436" i="44" l="1"/>
  <c r="Q1436" i="44" s="1"/>
  <c r="T1436" i="44" s="1"/>
  <c r="I1436" i="49" s="1"/>
  <c r="E1436" i="49"/>
  <c r="D1436" i="49"/>
  <c r="A1436" i="49"/>
  <c r="K1437" i="44"/>
  <c r="L1437" i="44"/>
  <c r="M1437" i="44"/>
  <c r="N1437" i="44"/>
  <c r="O1437" i="44" l="1"/>
  <c r="Q1437" i="44" s="1"/>
  <c r="T1437" i="44" s="1"/>
  <c r="I1437" i="49" s="1"/>
  <c r="E1437" i="49"/>
  <c r="D1437" i="49"/>
  <c r="A1437" i="49"/>
  <c r="K1438" i="44"/>
  <c r="L1438" i="44"/>
  <c r="M1438" i="44"/>
  <c r="N1438" i="44"/>
  <c r="O1438" i="44" l="1"/>
  <c r="Q1438" i="44" s="1"/>
  <c r="T1438" i="44" s="1"/>
  <c r="I1438" i="49" s="1"/>
  <c r="E1438" i="49"/>
  <c r="D1438" i="49"/>
  <c r="A1438" i="49"/>
  <c r="K1439" i="44"/>
  <c r="L1439" i="44"/>
  <c r="N1439" i="44"/>
  <c r="M1439" i="44"/>
  <c r="O1439" i="44" l="1"/>
  <c r="Q1439" i="44" s="1"/>
  <c r="T1439" i="44" s="1"/>
  <c r="I1439" i="49" s="1"/>
  <c r="E1439" i="49"/>
  <c r="D1439" i="49"/>
  <c r="A1439" i="49"/>
  <c r="K1440" i="44"/>
  <c r="L1440" i="44"/>
  <c r="N1440" i="44"/>
  <c r="M1440" i="44"/>
  <c r="O1440" i="44" l="1"/>
  <c r="Q1440" i="44" s="1"/>
  <c r="T1440" i="44" s="1"/>
  <c r="I1440" i="49" s="1"/>
  <c r="E1440" i="49"/>
  <c r="D1440" i="49"/>
  <c r="A1440" i="49"/>
  <c r="K1441" i="44"/>
  <c r="M1441" i="44"/>
  <c r="L1441" i="44"/>
  <c r="N1441" i="44"/>
  <c r="O1441" i="44" l="1"/>
  <c r="Q1441" i="44" s="1"/>
  <c r="T1441" i="44" s="1"/>
  <c r="I1441" i="49" s="1"/>
  <c r="E1441" i="49"/>
  <c r="D1441" i="49"/>
  <c r="A1441" i="49"/>
  <c r="K1442" i="44"/>
  <c r="M1442" i="44"/>
  <c r="L1442" i="44"/>
  <c r="N1442" i="44"/>
  <c r="O1442" i="44" l="1"/>
  <c r="Q1442" i="44" s="1"/>
  <c r="T1442" i="44" s="1"/>
  <c r="I1442" i="49" s="1"/>
  <c r="E1442" i="49"/>
  <c r="A1442" i="49"/>
  <c r="D1442" i="49"/>
  <c r="K1443" i="44"/>
  <c r="N1443" i="44"/>
  <c r="M1443" i="44"/>
  <c r="L1443" i="44"/>
  <c r="O1443" i="44" l="1"/>
  <c r="Q1443" i="44" s="1"/>
  <c r="T1443" i="44" s="1"/>
  <c r="I1443" i="49" s="1"/>
  <c r="E1443" i="49"/>
  <c r="A1443" i="49"/>
  <c r="D1443" i="49"/>
  <c r="K1444" i="44"/>
  <c r="N1444" i="44"/>
  <c r="L1444" i="44"/>
  <c r="M1444" i="44"/>
  <c r="O1444" i="44" l="1"/>
  <c r="Q1444" i="44" s="1"/>
  <c r="T1444" i="44" s="1"/>
  <c r="I1444" i="49" s="1"/>
  <c r="E1444" i="49"/>
  <c r="A1444" i="49"/>
  <c r="D1444" i="49"/>
  <c r="K1445" i="44"/>
  <c r="M1445" i="44"/>
  <c r="N1445" i="44"/>
  <c r="L1445" i="44"/>
  <c r="O1445" i="44" l="1"/>
  <c r="Q1445" i="44" s="1"/>
  <c r="T1445" i="44" s="1"/>
  <c r="I1445" i="49" s="1"/>
  <c r="E1445" i="49"/>
  <c r="A1445" i="49"/>
  <c r="D1445" i="49"/>
  <c r="K1446" i="44"/>
  <c r="N1446" i="44"/>
  <c r="L1446" i="44"/>
  <c r="M1446" i="44"/>
  <c r="O1446" i="44" l="1"/>
  <c r="Q1446" i="44" s="1"/>
  <c r="T1446" i="44" s="1"/>
  <c r="I1446" i="49" s="1"/>
  <c r="E1446" i="49"/>
  <c r="A1446" i="49"/>
  <c r="D1446" i="49"/>
  <c r="K1447" i="44"/>
  <c r="N1447" i="44"/>
  <c r="M1447" i="44"/>
  <c r="L1447" i="44"/>
  <c r="O1447" i="44" l="1"/>
  <c r="Q1447" i="44" s="1"/>
  <c r="T1447" i="44" s="1"/>
  <c r="I1447" i="49" s="1"/>
  <c r="E1447" i="49"/>
  <c r="A1447" i="49"/>
  <c r="D1447" i="49"/>
  <c r="K1448" i="44"/>
  <c r="L1448" i="44"/>
  <c r="M1448" i="44"/>
  <c r="N1448" i="44"/>
  <c r="O1448" i="44" l="1"/>
  <c r="Q1448" i="44" s="1"/>
  <c r="T1448" i="44" s="1"/>
  <c r="I1448" i="49" s="1"/>
  <c r="E1448" i="49"/>
  <c r="A1448" i="49"/>
  <c r="D1448" i="49"/>
  <c r="K1449" i="44"/>
  <c r="L1449" i="44"/>
  <c r="M1449" i="44"/>
  <c r="N1449" i="44"/>
  <c r="O1449" i="44" l="1"/>
  <c r="Q1449" i="44" s="1"/>
  <c r="T1449" i="44" s="1"/>
  <c r="I1449" i="49" s="1"/>
  <c r="E1449" i="49"/>
  <c r="A1449" i="49"/>
  <c r="D1449" i="49"/>
  <c r="K1450" i="44"/>
  <c r="M1450" i="44"/>
  <c r="L1450" i="44"/>
  <c r="N1450" i="44"/>
  <c r="O1450" i="44" l="1"/>
  <c r="Q1450" i="44" s="1"/>
  <c r="T1450" i="44" s="1"/>
  <c r="I1450" i="49" s="1"/>
  <c r="E1450" i="49"/>
  <c r="A1450" i="49"/>
  <c r="D1450" i="49"/>
  <c r="K1451" i="44"/>
  <c r="M1451" i="44"/>
  <c r="L1451" i="44"/>
  <c r="N1451" i="44"/>
  <c r="O1451" i="44" l="1"/>
  <c r="Q1451" i="44" s="1"/>
  <c r="T1451" i="44" s="1"/>
  <c r="I1451" i="49" s="1"/>
  <c r="E1451" i="49"/>
  <c r="A1451" i="49"/>
  <c r="D1451" i="49"/>
  <c r="K1452" i="44"/>
  <c r="N1452" i="44"/>
  <c r="M1452" i="44"/>
  <c r="L1452" i="44"/>
  <c r="O1452" i="44" l="1"/>
  <c r="Q1452" i="44" s="1"/>
  <c r="T1452" i="44" s="1"/>
  <c r="I1452" i="49" s="1"/>
  <c r="E1452" i="49"/>
  <c r="A1452" i="49"/>
  <c r="D1452" i="49"/>
  <c r="K1453" i="44"/>
  <c r="L1453" i="44"/>
  <c r="N1453" i="44"/>
  <c r="M1453" i="44"/>
  <c r="O1453" i="44" l="1"/>
  <c r="Q1453" i="44" s="1"/>
  <c r="T1453" i="44" s="1"/>
  <c r="I1453" i="49" s="1"/>
  <c r="E1453" i="49"/>
  <c r="A1453" i="49"/>
  <c r="D1453" i="49"/>
  <c r="K1454" i="44"/>
  <c r="L1454" i="44"/>
  <c r="M1454" i="44"/>
  <c r="N1454" i="44"/>
  <c r="O1454" i="44" l="1"/>
  <c r="Q1454" i="44" s="1"/>
  <c r="T1454" i="44" s="1"/>
  <c r="I1454" i="49" s="1"/>
  <c r="E1454" i="49"/>
  <c r="A1454" i="49"/>
  <c r="D1454" i="49"/>
  <c r="K1455" i="44"/>
  <c r="L1455" i="44"/>
  <c r="M1455" i="44"/>
  <c r="N1455" i="44"/>
  <c r="O1455" i="44" l="1"/>
  <c r="Q1455" i="44" s="1"/>
  <c r="T1455" i="44" s="1"/>
  <c r="I1455" i="49" s="1"/>
  <c r="E1455" i="49"/>
  <c r="A1455" i="49"/>
  <c r="D1455" i="49"/>
  <c r="K1456" i="44"/>
  <c r="M1456" i="44"/>
  <c r="N1456" i="44"/>
  <c r="L1456" i="44"/>
  <c r="O1456" i="44" l="1"/>
  <c r="Q1456" i="44" s="1"/>
  <c r="T1456" i="44" s="1"/>
  <c r="I1456" i="49" s="1"/>
  <c r="E1456" i="49"/>
  <c r="A1456" i="49"/>
  <c r="D1456" i="49"/>
  <c r="K1457" i="44"/>
  <c r="M1457" i="44"/>
  <c r="L1457" i="44"/>
  <c r="N1457" i="44"/>
  <c r="O1457" i="44" l="1"/>
  <c r="Q1457" i="44" s="1"/>
  <c r="T1457" i="44" s="1"/>
  <c r="I1457" i="49" s="1"/>
  <c r="E1457" i="49"/>
  <c r="A1457" i="49"/>
  <c r="D1457" i="49"/>
  <c r="K1458" i="44"/>
  <c r="L1458" i="44"/>
  <c r="M1458" i="44"/>
  <c r="N1458" i="44"/>
  <c r="O1458" i="44" l="1"/>
  <c r="Q1458" i="44" s="1"/>
  <c r="T1458" i="44" s="1"/>
  <c r="I1458" i="49" s="1"/>
  <c r="E1458" i="49"/>
  <c r="A1458" i="49"/>
  <c r="D1458" i="49"/>
  <c r="K1459" i="44"/>
  <c r="L1459" i="44"/>
  <c r="M1459" i="44"/>
  <c r="N1459" i="44"/>
  <c r="O1459" i="44" l="1"/>
  <c r="Q1459" i="44" s="1"/>
  <c r="T1459" i="44" s="1"/>
  <c r="I1459" i="49" s="1"/>
  <c r="E1459" i="49"/>
  <c r="A1459" i="49"/>
  <c r="D1459" i="49"/>
  <c r="K1460" i="44"/>
  <c r="N1460" i="44"/>
  <c r="L1460" i="44"/>
  <c r="M1460" i="44"/>
  <c r="O1460" i="44" l="1"/>
  <c r="Q1460" i="44" s="1"/>
  <c r="T1460" i="44" s="1"/>
  <c r="I1460" i="49" s="1"/>
  <c r="E1460" i="49"/>
  <c r="A1460" i="49"/>
  <c r="D1460" i="49"/>
  <c r="K1461" i="44"/>
  <c r="L1461" i="44"/>
  <c r="N1461" i="44"/>
  <c r="M1461" i="44"/>
  <c r="O1461" i="44" l="1"/>
  <c r="Q1461" i="44" s="1"/>
  <c r="T1461" i="44" s="1"/>
  <c r="I1461" i="49" s="1"/>
  <c r="E1461" i="49"/>
  <c r="A1461" i="49"/>
  <c r="D1461" i="49"/>
  <c r="K1462" i="44"/>
  <c r="M1462" i="44"/>
  <c r="N1462" i="44"/>
  <c r="L1462" i="44"/>
  <c r="O1462" i="44" l="1"/>
  <c r="Q1462" i="44" s="1"/>
  <c r="T1462" i="44" s="1"/>
  <c r="I1462" i="49" s="1"/>
  <c r="E1462" i="49"/>
  <c r="A1462" i="49"/>
  <c r="D1462" i="49"/>
  <c r="K1463" i="44"/>
  <c r="M1463" i="44"/>
  <c r="L1463" i="44"/>
  <c r="N1463" i="44"/>
  <c r="O1463" i="44" l="1"/>
  <c r="Q1463" i="44" s="1"/>
  <c r="T1463" i="44" s="1"/>
  <c r="I1463" i="49" s="1"/>
  <c r="E1463" i="49"/>
  <c r="A1463" i="49"/>
  <c r="D1463" i="49"/>
  <c r="K1464" i="44"/>
  <c r="L1464" i="44"/>
  <c r="M1464" i="44"/>
  <c r="N1464" i="44"/>
  <c r="O1464" i="44" l="1"/>
  <c r="Q1464" i="44" s="1"/>
  <c r="T1464" i="44" s="1"/>
  <c r="I1464" i="49" s="1"/>
  <c r="E1464" i="49"/>
  <c r="A1464" i="49"/>
  <c r="D1464" i="49"/>
  <c r="K1465" i="44"/>
  <c r="M1465" i="44"/>
  <c r="L1465" i="44"/>
  <c r="N1465" i="44"/>
  <c r="O1465" i="44" l="1"/>
  <c r="Q1465" i="44" s="1"/>
  <c r="T1465" i="44" s="1"/>
  <c r="I1465" i="49" s="1"/>
  <c r="E1465" i="49"/>
  <c r="A1465" i="49"/>
  <c r="D1465" i="49"/>
  <c r="K1466" i="44"/>
  <c r="N1466" i="44"/>
  <c r="L1466" i="44"/>
  <c r="M1466" i="44"/>
  <c r="O1466" i="44" l="1"/>
  <c r="Q1466" i="44" s="1"/>
  <c r="T1466" i="44" s="1"/>
  <c r="I1466" i="49" s="1"/>
  <c r="E1466" i="49"/>
  <c r="D1466" i="49"/>
  <c r="A1466" i="49"/>
  <c r="K1467" i="44"/>
  <c r="N1467" i="44"/>
  <c r="M1467" i="44"/>
  <c r="L1467" i="44"/>
  <c r="O1467" i="44" l="1"/>
  <c r="Q1467" i="44" s="1"/>
  <c r="T1467" i="44" s="1"/>
  <c r="I1467" i="49" s="1"/>
  <c r="E1467" i="49"/>
  <c r="D1467" i="49"/>
  <c r="A1467" i="49"/>
  <c r="K1468" i="44"/>
  <c r="M1468" i="44"/>
  <c r="N1468" i="44"/>
  <c r="L1468" i="44"/>
  <c r="O1468" i="44" l="1"/>
  <c r="Q1468" i="44" s="1"/>
  <c r="T1468" i="44" s="1"/>
  <c r="I1468" i="49" s="1"/>
  <c r="E1468" i="49"/>
  <c r="D1468" i="49"/>
  <c r="A1468" i="49"/>
  <c r="K1469" i="44"/>
  <c r="N1469" i="44"/>
  <c r="L1469" i="44"/>
  <c r="M1469" i="44"/>
  <c r="O1469" i="44" l="1"/>
  <c r="Q1469" i="44" s="1"/>
  <c r="T1469" i="44" s="1"/>
  <c r="I1469" i="49" s="1"/>
  <c r="E1469" i="49"/>
  <c r="D1469" i="49"/>
  <c r="A1469" i="49"/>
  <c r="K1470" i="44"/>
  <c r="M1470" i="44"/>
  <c r="N1470" i="44"/>
  <c r="D1470" i="49" l="1"/>
  <c r="A1470" i="49"/>
  <c r="K1471" i="44"/>
  <c r="L1470" i="44"/>
  <c r="L1471" i="44"/>
  <c r="M1471" i="44"/>
  <c r="O1470" i="44" l="1"/>
  <c r="Q1470" i="44" s="1"/>
  <c r="T1470" i="44" s="1"/>
  <c r="I1470" i="49" s="1"/>
  <c r="E1470" i="49"/>
  <c r="E1471" i="49"/>
  <c r="D1471" i="49"/>
  <c r="K1472" i="44"/>
  <c r="N1472" i="44"/>
  <c r="N1471" i="44"/>
  <c r="L1472" i="44"/>
  <c r="M1472" i="44"/>
  <c r="O1471" i="44" l="1"/>
  <c r="Q1471" i="44" s="1"/>
  <c r="T1471" i="44" s="1"/>
  <c r="I1471" i="49" s="1"/>
  <c r="A1471" i="49"/>
  <c r="O1472" i="44"/>
  <c r="Q1472" i="44" s="1"/>
  <c r="T1472" i="44" s="1"/>
  <c r="I1472" i="49" s="1"/>
  <c r="E1472" i="49"/>
  <c r="D1472" i="49"/>
  <c r="A1472" i="49"/>
  <c r="K1473" i="44"/>
  <c r="M1473" i="44"/>
  <c r="L1473" i="44"/>
  <c r="E1473" i="49" l="1"/>
  <c r="D1473" i="49"/>
  <c r="K1474" i="44"/>
  <c r="N1473" i="44"/>
  <c r="L1474" i="44"/>
  <c r="M1474" i="44"/>
  <c r="A1473" i="49" l="1"/>
  <c r="O1473" i="44"/>
  <c r="Q1473" i="44" s="1"/>
  <c r="T1473" i="44" s="1"/>
  <c r="I1473" i="49" s="1"/>
  <c r="E1474" i="49"/>
  <c r="D1474" i="49"/>
  <c r="K1475" i="44"/>
  <c r="N1474" i="44"/>
  <c r="N1475" i="44"/>
  <c r="M1475" i="44"/>
  <c r="L1475" i="44"/>
  <c r="O1474" i="44" l="1"/>
  <c r="Q1474" i="44" s="1"/>
  <c r="T1474" i="44" s="1"/>
  <c r="I1474" i="49" s="1"/>
  <c r="A1474" i="49"/>
  <c r="O1475" i="44"/>
  <c r="Q1475" i="44" s="1"/>
  <c r="T1475" i="44" s="1"/>
  <c r="I1475" i="49" s="1"/>
  <c r="E1475" i="49"/>
  <c r="D1475" i="49"/>
  <c r="A1475" i="49"/>
  <c r="K1476" i="44"/>
  <c r="M1476" i="44"/>
  <c r="N1476" i="44"/>
  <c r="D1476" i="49" l="1"/>
  <c r="A1476" i="49"/>
  <c r="K1477" i="44"/>
  <c r="L1476" i="44"/>
  <c r="L1477" i="44"/>
  <c r="M1477" i="44"/>
  <c r="N1477" i="44"/>
  <c r="O1476" i="44" l="1"/>
  <c r="Q1476" i="44" s="1"/>
  <c r="T1476" i="44" s="1"/>
  <c r="I1476" i="49" s="1"/>
  <c r="E1476" i="49"/>
  <c r="O1477" i="44"/>
  <c r="Q1477" i="44" s="1"/>
  <c r="T1477" i="44" s="1"/>
  <c r="I1477" i="49" s="1"/>
  <c r="E1477" i="49"/>
  <c r="D1477" i="49"/>
  <c r="A1477" i="49"/>
  <c r="K1478" i="44"/>
  <c r="L1478" i="44"/>
  <c r="N1478" i="44"/>
  <c r="E1478" i="49" l="1"/>
  <c r="A1478" i="49"/>
  <c r="K1479" i="44"/>
  <c r="M1479" i="44"/>
  <c r="M1478" i="44"/>
  <c r="L1479" i="44"/>
  <c r="D1478" i="49" l="1"/>
  <c r="O1478" i="44"/>
  <c r="Q1478" i="44" s="1"/>
  <c r="T1478" i="44" s="1"/>
  <c r="I1478" i="49" s="1"/>
  <c r="E1479" i="49"/>
  <c r="D1479" i="49"/>
  <c r="K1480" i="44"/>
  <c r="M1480" i="44"/>
  <c r="L1480" i="44"/>
  <c r="N1479" i="44"/>
  <c r="N1480" i="44"/>
  <c r="O1479" i="44" l="1"/>
  <c r="Q1479" i="44" s="1"/>
  <c r="T1479" i="44" s="1"/>
  <c r="I1479" i="49" s="1"/>
  <c r="A1479" i="49"/>
  <c r="O1480" i="44"/>
  <c r="Q1480" i="44" s="1"/>
  <c r="T1480" i="44" s="1"/>
  <c r="I1480" i="49" s="1"/>
  <c r="E1480" i="49"/>
  <c r="D1480" i="49"/>
  <c r="A1480" i="49"/>
  <c r="K1481" i="44"/>
  <c r="N1481" i="44"/>
  <c r="M1481" i="44"/>
  <c r="D1481" i="49" l="1"/>
  <c r="A1481" i="49"/>
  <c r="K1482" i="44"/>
  <c r="L1481" i="44"/>
  <c r="M1482" i="44"/>
  <c r="N1482" i="44"/>
  <c r="E1481" i="49" l="1"/>
  <c r="O1481" i="44"/>
  <c r="Q1481" i="44" s="1"/>
  <c r="T1481" i="44" s="1"/>
  <c r="I1481" i="49" s="1"/>
  <c r="D1482" i="49"/>
  <c r="A1482" i="49"/>
  <c r="K1483" i="44"/>
  <c r="L1482" i="44"/>
  <c r="L1483" i="44"/>
  <c r="M1483" i="44"/>
  <c r="N1483" i="44"/>
  <c r="O1482" i="44" l="1"/>
  <c r="Q1482" i="44" s="1"/>
  <c r="T1482" i="44" s="1"/>
  <c r="I1482" i="49" s="1"/>
  <c r="E1482" i="49"/>
  <c r="O1483" i="44"/>
  <c r="Q1483" i="44" s="1"/>
  <c r="T1483" i="44" s="1"/>
  <c r="I1483" i="49" s="1"/>
  <c r="E1483" i="49"/>
  <c r="D1483" i="49"/>
  <c r="A1483" i="49"/>
  <c r="K1484" i="44"/>
  <c r="N1484" i="44"/>
  <c r="L1484" i="44"/>
  <c r="E1484" i="49" l="1"/>
  <c r="A1484" i="49"/>
  <c r="K1485" i="44"/>
  <c r="L1485" i="44"/>
  <c r="M1485" i="44"/>
  <c r="M1484" i="44"/>
  <c r="D1484" i="49" l="1"/>
  <c r="O1484" i="44"/>
  <c r="Q1484" i="44" s="1"/>
  <c r="T1484" i="44" s="1"/>
  <c r="I1484" i="49" s="1"/>
  <c r="E1485" i="49"/>
  <c r="D1485" i="49"/>
  <c r="K1486" i="44"/>
  <c r="N1486" i="44"/>
  <c r="M1486" i="44"/>
  <c r="N1485" i="44"/>
  <c r="L1486" i="44"/>
  <c r="O1485" i="44" l="1"/>
  <c r="Q1485" i="44" s="1"/>
  <c r="T1485" i="44" s="1"/>
  <c r="I1485" i="49" s="1"/>
  <c r="A1485" i="49"/>
  <c r="O1486" i="44"/>
  <c r="Q1486" i="44" s="1"/>
  <c r="T1486" i="44" s="1"/>
  <c r="I1486" i="49" s="1"/>
  <c r="E1486" i="49"/>
  <c r="D1486" i="49"/>
  <c r="A1486" i="49"/>
  <c r="K1487" i="44"/>
  <c r="N1487" i="44"/>
  <c r="M1487" i="44"/>
  <c r="D1487" i="49" l="1"/>
  <c r="A1487" i="49"/>
  <c r="K1488" i="44"/>
  <c r="L1487" i="44"/>
  <c r="M1488" i="44"/>
  <c r="L1488" i="44"/>
  <c r="E1487" i="49" l="1"/>
  <c r="O1487" i="44"/>
  <c r="Q1487" i="44" s="1"/>
  <c r="T1487" i="44" s="1"/>
  <c r="I1487" i="49" s="1"/>
  <c r="E1488" i="49"/>
  <c r="D1488" i="49"/>
  <c r="K1489" i="44"/>
  <c r="N1488" i="44"/>
  <c r="N1489" i="44"/>
  <c r="L1489" i="44"/>
  <c r="M1489" i="44"/>
  <c r="O1488" i="44" l="1"/>
  <c r="Q1488" i="44" s="1"/>
  <c r="T1488" i="44" s="1"/>
  <c r="I1488" i="49" s="1"/>
  <c r="A1488" i="49"/>
  <c r="O1489" i="44"/>
  <c r="Q1489" i="44" s="1"/>
  <c r="T1489" i="44" s="1"/>
  <c r="I1489" i="49" s="1"/>
  <c r="E1489" i="49"/>
  <c r="D1489" i="49"/>
  <c r="A1489" i="49"/>
  <c r="K1490" i="44"/>
  <c r="L1490" i="44"/>
  <c r="N1490" i="44"/>
  <c r="E1490" i="49" l="1"/>
  <c r="A1490" i="49"/>
  <c r="K1491" i="44"/>
  <c r="M1491" i="44"/>
  <c r="M1490" i="44"/>
  <c r="L1491" i="44"/>
  <c r="D1490" i="49" l="1"/>
  <c r="O1490" i="44"/>
  <c r="Q1490" i="44" s="1"/>
  <c r="T1490" i="44" s="1"/>
  <c r="I1490" i="49" s="1"/>
  <c r="E1491" i="49"/>
  <c r="D1491" i="49"/>
  <c r="K1492" i="44"/>
  <c r="N1492" i="44"/>
  <c r="L1492" i="44"/>
  <c r="M1492" i="44"/>
  <c r="N1491" i="44"/>
  <c r="O1491" i="44" l="1"/>
  <c r="Q1491" i="44" s="1"/>
  <c r="T1491" i="44" s="1"/>
  <c r="I1491" i="49" s="1"/>
  <c r="A1491" i="49"/>
  <c r="O1492" i="44"/>
  <c r="Q1492" i="44" s="1"/>
  <c r="T1492" i="44" s="1"/>
  <c r="I1492" i="49" s="1"/>
  <c r="E1492" i="49"/>
  <c r="D1492" i="49"/>
  <c r="A1492" i="49"/>
  <c r="K1493" i="44"/>
  <c r="M1493" i="44"/>
  <c r="L1493" i="44"/>
  <c r="E1493" i="49" l="1"/>
  <c r="D1493" i="49"/>
  <c r="K1494" i="44"/>
  <c r="M1494" i="44"/>
  <c r="N1493" i="44"/>
  <c r="L1494" i="44"/>
  <c r="A1493" i="49" l="1"/>
  <c r="O1493" i="44"/>
  <c r="Q1493" i="44" s="1"/>
  <c r="T1493" i="44" s="1"/>
  <c r="I1493" i="49" s="1"/>
  <c r="E1494" i="49"/>
  <c r="D1494" i="49"/>
  <c r="K1495" i="44"/>
  <c r="N1494" i="44"/>
  <c r="N1495" i="44"/>
  <c r="L1495" i="44"/>
  <c r="M1495" i="44"/>
  <c r="O1494" i="44" l="1"/>
  <c r="Q1494" i="44" s="1"/>
  <c r="T1494" i="44" s="1"/>
  <c r="I1494" i="49" s="1"/>
  <c r="A1494" i="49"/>
  <c r="O1495" i="44"/>
  <c r="Q1495" i="44" s="1"/>
  <c r="T1495" i="44" s="1"/>
  <c r="I1495" i="49" s="1"/>
  <c r="E1495" i="49"/>
  <c r="D1495" i="49"/>
  <c r="A1495" i="49"/>
  <c r="K1496" i="44"/>
  <c r="N1496" i="44"/>
  <c r="M1496" i="44"/>
  <c r="D1496" i="49" l="1"/>
  <c r="A1496" i="49"/>
  <c r="K1497" i="44"/>
  <c r="L1496" i="44"/>
  <c r="N1497" i="44"/>
  <c r="M1497" i="44"/>
  <c r="O1496" i="44" l="1"/>
  <c r="Q1496" i="44" s="1"/>
  <c r="T1496" i="44" s="1"/>
  <c r="I1496" i="49" s="1"/>
  <c r="E1496" i="49"/>
  <c r="D1497" i="49"/>
  <c r="A1497" i="49"/>
  <c r="K1498" i="44"/>
  <c r="L1497" i="44"/>
  <c r="L1498" i="44"/>
  <c r="N1498" i="44"/>
  <c r="M1498" i="44"/>
  <c r="E1497" i="49" l="1"/>
  <c r="O1497" i="44"/>
  <c r="Q1497" i="44" s="1"/>
  <c r="T1497" i="44" s="1"/>
  <c r="I1497" i="49" s="1"/>
  <c r="O1498" i="44"/>
  <c r="Q1498" i="44" s="1"/>
  <c r="T1498" i="44" s="1"/>
  <c r="I1498" i="49" s="1"/>
  <c r="E1498" i="49"/>
  <c r="D1498" i="49"/>
  <c r="A1498" i="49"/>
  <c r="K1499" i="44"/>
  <c r="M1499" i="44"/>
  <c r="N1499" i="44"/>
  <c r="L1499" i="44"/>
  <c r="O1499" i="44" l="1"/>
  <c r="Q1499" i="44" s="1"/>
  <c r="T1499" i="44" s="1"/>
  <c r="I1499" i="49" s="1"/>
  <c r="E1499" i="49"/>
  <c r="D1499" i="49"/>
  <c r="A1499" i="49"/>
  <c r="K1500" i="44"/>
  <c r="N1500" i="44"/>
  <c r="L1500" i="44"/>
  <c r="M1500" i="44"/>
  <c r="O1500" i="44" l="1"/>
  <c r="Q1500" i="44" s="1"/>
  <c r="T1500" i="44" s="1"/>
  <c r="I1500" i="49" s="1"/>
  <c r="E1500" i="49"/>
  <c r="D1500" i="49"/>
  <c r="A1500" i="49"/>
  <c r="K1501" i="44"/>
  <c r="N1501" i="44"/>
  <c r="M1501" i="44"/>
  <c r="L1501" i="44"/>
  <c r="O1501" i="44" l="1"/>
  <c r="Q1501" i="44" s="1"/>
  <c r="T1501" i="44" s="1"/>
  <c r="I1501" i="49" s="1"/>
  <c r="E1501" i="49"/>
  <c r="D1501" i="49"/>
  <c r="A1501" i="49"/>
  <c r="K1502" i="44"/>
  <c r="L1502" i="44"/>
  <c r="N1502" i="44"/>
  <c r="M1502" i="44"/>
  <c r="O1502" i="44" l="1"/>
  <c r="Q1502" i="44" s="1"/>
  <c r="T1502" i="44" s="1"/>
  <c r="I1502" i="49" s="1"/>
  <c r="E1502" i="49"/>
  <c r="D1502" i="49"/>
  <c r="A1502" i="49"/>
  <c r="K1503" i="44"/>
  <c r="M1503" i="44"/>
  <c r="L1503" i="44"/>
  <c r="N1503" i="44"/>
  <c r="O1503" i="44" l="1"/>
  <c r="Q1503" i="44" s="1"/>
  <c r="T1503" i="44" s="1"/>
  <c r="I1503" i="49" s="1"/>
  <c r="E1503" i="49"/>
  <c r="D1503" i="49"/>
  <c r="A1503" i="49"/>
  <c r="K1504" i="44"/>
  <c r="L1504" i="44"/>
  <c r="M1504" i="44"/>
  <c r="N1504" i="44"/>
  <c r="O1504" i="44" l="1"/>
  <c r="Q1504" i="44" s="1"/>
  <c r="T1504" i="44" s="1"/>
  <c r="I1504" i="49" s="1"/>
  <c r="E1504" i="49"/>
  <c r="D1504" i="49"/>
  <c r="A1504" i="49"/>
  <c r="K1505" i="44"/>
  <c r="M1505" i="44"/>
  <c r="N1505" i="44"/>
  <c r="L1505" i="44"/>
  <c r="O1505" i="44" l="1"/>
  <c r="Q1505" i="44" s="1"/>
  <c r="T1505" i="44" s="1"/>
  <c r="I1505" i="49" s="1"/>
  <c r="E1505" i="49"/>
  <c r="D1505" i="49"/>
  <c r="A1505" i="49"/>
  <c r="K1506" i="44"/>
  <c r="L1506" i="44"/>
  <c r="M1506" i="44"/>
  <c r="N1506" i="44"/>
  <c r="O1506" i="44" l="1"/>
  <c r="Q1506" i="44" s="1"/>
  <c r="T1506" i="44" s="1"/>
  <c r="I1506" i="49" s="1"/>
  <c r="E1506" i="49"/>
  <c r="D1506" i="49"/>
  <c r="A1506" i="49"/>
  <c r="K1507" i="44"/>
  <c r="L1507" i="44"/>
  <c r="N1507" i="44"/>
  <c r="M1507" i="44"/>
  <c r="O1507" i="44" l="1"/>
  <c r="Q1507" i="44" s="1"/>
  <c r="T1507" i="44" s="1"/>
  <c r="I1507" i="49" s="1"/>
  <c r="E1507" i="49"/>
  <c r="D1507" i="49"/>
  <c r="A1507" i="49"/>
  <c r="K1508" i="44"/>
  <c r="M1508" i="44"/>
  <c r="N1508" i="44"/>
  <c r="L1508" i="44"/>
  <c r="O1508" i="44" l="1"/>
  <c r="Q1508" i="44" s="1"/>
  <c r="T1508" i="44" s="1"/>
  <c r="I1508" i="49" s="1"/>
  <c r="E1508" i="49"/>
  <c r="D1508" i="49"/>
  <c r="A1508" i="49"/>
  <c r="K1509" i="44"/>
  <c r="N1509" i="44"/>
  <c r="L1509" i="44"/>
  <c r="M1509" i="44"/>
  <c r="O1509" i="44" l="1"/>
  <c r="Q1509" i="44" s="1"/>
  <c r="T1509" i="44" s="1"/>
  <c r="I1509" i="49" s="1"/>
  <c r="E1509" i="49"/>
  <c r="D1509" i="49"/>
  <c r="A1509" i="49"/>
  <c r="K1510" i="44"/>
  <c r="L1510" i="44"/>
  <c r="M1510" i="44"/>
  <c r="N1510" i="44"/>
  <c r="O1510" i="44" l="1"/>
  <c r="Q1510" i="44" s="1"/>
  <c r="T1510" i="44" s="1"/>
  <c r="I1510" i="49" s="1"/>
  <c r="E1510" i="49"/>
  <c r="D1510" i="49"/>
  <c r="A1510" i="49"/>
  <c r="K1511" i="44"/>
  <c r="M1511" i="44"/>
  <c r="L1511" i="44"/>
  <c r="N1511" i="44"/>
  <c r="O1511" i="44" l="1"/>
  <c r="Q1511" i="44" s="1"/>
  <c r="T1511" i="44" s="1"/>
  <c r="I1511" i="49" s="1"/>
  <c r="E1511" i="49"/>
  <c r="D1511" i="49"/>
  <c r="A1511" i="49"/>
  <c r="K1512" i="44"/>
  <c r="N1512" i="44"/>
  <c r="L1512" i="44"/>
  <c r="M1512" i="44"/>
  <c r="O1512" i="44" l="1"/>
  <c r="Q1512" i="44" s="1"/>
  <c r="T1512" i="44" s="1"/>
  <c r="I1512" i="49" s="1"/>
  <c r="E1512" i="49"/>
  <c r="D1512" i="49"/>
  <c r="A1512" i="49"/>
  <c r="K1513" i="44"/>
  <c r="L1513" i="44"/>
  <c r="M1513" i="44"/>
  <c r="N1513" i="44"/>
  <c r="O1513" i="44" l="1"/>
  <c r="Q1513" i="44" s="1"/>
  <c r="T1513" i="44" s="1"/>
  <c r="I1513" i="49" s="1"/>
  <c r="E1513" i="49"/>
  <c r="D1513" i="49"/>
  <c r="A1513" i="49"/>
  <c r="K1514" i="44"/>
  <c r="N1514" i="44"/>
  <c r="L1514" i="44"/>
  <c r="M1514" i="44"/>
  <c r="O1514" i="44" l="1"/>
  <c r="Q1514" i="44" s="1"/>
  <c r="T1514" i="44" s="1"/>
  <c r="I1514" i="49" s="1"/>
  <c r="E1514" i="49"/>
  <c r="D1514" i="49"/>
  <c r="A1514" i="49"/>
  <c r="K1515" i="44"/>
  <c r="L1515" i="44"/>
  <c r="N1515" i="44"/>
  <c r="M1515" i="44"/>
  <c r="O1515" i="44" l="1"/>
  <c r="Q1515" i="44" s="1"/>
  <c r="T1515" i="44" s="1"/>
  <c r="I1515" i="49" s="1"/>
  <c r="E1515" i="49"/>
  <c r="D1515" i="49"/>
  <c r="A1515" i="49"/>
  <c r="K1516" i="44"/>
  <c r="M1516" i="44"/>
  <c r="N1516" i="44"/>
  <c r="L1516" i="44"/>
  <c r="O1516" i="44" l="1"/>
  <c r="Q1516" i="44" s="1"/>
  <c r="T1516" i="44" s="1"/>
  <c r="I1516" i="49" s="1"/>
  <c r="E1516" i="49"/>
  <c r="D1516" i="49"/>
  <c r="A1516" i="49"/>
  <c r="K1517" i="44"/>
  <c r="L1517" i="44"/>
  <c r="M1517" i="44"/>
  <c r="N1517" i="44"/>
  <c r="O1517" i="44" l="1"/>
  <c r="Q1517" i="44" s="1"/>
  <c r="T1517" i="44" s="1"/>
  <c r="I1517" i="49" s="1"/>
  <c r="E1517" i="49"/>
  <c r="D1517" i="49"/>
  <c r="A1517" i="49"/>
  <c r="K1518" i="44"/>
  <c r="M1518" i="44"/>
  <c r="L1518" i="44"/>
  <c r="N1518" i="44"/>
  <c r="O1518" i="44" l="1"/>
  <c r="Q1518" i="44" s="1"/>
  <c r="T1518" i="44" s="1"/>
  <c r="I1518" i="49" s="1"/>
  <c r="E1518" i="49"/>
  <c r="D1518" i="49"/>
  <c r="A1518" i="49"/>
  <c r="K1519" i="44"/>
  <c r="L1519" i="44"/>
  <c r="M1519" i="44"/>
  <c r="N1519" i="44"/>
  <c r="O1519" i="44" l="1"/>
  <c r="Q1519" i="44" s="1"/>
  <c r="T1519" i="44" s="1"/>
  <c r="I1519" i="49" s="1"/>
  <c r="E1519" i="49"/>
  <c r="D1519" i="49"/>
  <c r="A1519" i="49"/>
  <c r="K1520" i="44"/>
  <c r="N1520" i="44"/>
  <c r="M1520" i="44"/>
  <c r="L1520" i="44"/>
  <c r="O1520" i="44" l="1"/>
  <c r="Q1520" i="44" s="1"/>
  <c r="T1520" i="44" s="1"/>
  <c r="I1520" i="49" s="1"/>
  <c r="E1520" i="49"/>
  <c r="D1520" i="49"/>
  <c r="A1520" i="49"/>
  <c r="K1521" i="44"/>
  <c r="M1521" i="44"/>
  <c r="N1521" i="44"/>
  <c r="L1521" i="44"/>
  <c r="O1521" i="44" l="1"/>
  <c r="Q1521" i="44" s="1"/>
  <c r="T1521" i="44" s="1"/>
  <c r="I1521" i="49" s="1"/>
  <c r="E1521" i="49"/>
  <c r="D1521" i="49"/>
  <c r="A1521" i="49"/>
  <c r="K1522" i="44"/>
  <c r="N1522" i="44"/>
  <c r="L1522" i="44"/>
  <c r="M1522" i="44"/>
  <c r="O1522" i="44" l="1"/>
  <c r="Q1522" i="44" s="1"/>
  <c r="T1522" i="44" s="1"/>
  <c r="I1522" i="49" s="1"/>
  <c r="E1522" i="49"/>
  <c r="D1522" i="49"/>
  <c r="A1522" i="49"/>
  <c r="K1523" i="44"/>
  <c r="N1523" i="44"/>
  <c r="L1523" i="44"/>
  <c r="M1523" i="44"/>
  <c r="O1523" i="44" l="1"/>
  <c r="Q1523" i="44" s="1"/>
  <c r="T1523" i="44" s="1"/>
  <c r="I1523" i="49" s="1"/>
  <c r="E1523" i="49"/>
  <c r="D1523" i="49"/>
  <c r="A1523" i="49"/>
  <c r="K1524" i="44"/>
  <c r="L1524" i="44"/>
  <c r="M1524" i="44"/>
  <c r="N1524" i="44"/>
  <c r="O1524" i="44" l="1"/>
  <c r="Q1524" i="44" s="1"/>
  <c r="T1524" i="44" s="1"/>
  <c r="I1524" i="49" s="1"/>
  <c r="E1524" i="49"/>
  <c r="D1524" i="49"/>
  <c r="A1524" i="49"/>
  <c r="K1525" i="44"/>
  <c r="M1525" i="44"/>
  <c r="N1525" i="44"/>
  <c r="L1525" i="44"/>
  <c r="O1525" i="44" l="1"/>
  <c r="Q1525" i="44" s="1"/>
  <c r="T1525" i="44" s="1"/>
  <c r="I1525" i="49" s="1"/>
  <c r="E1525" i="49"/>
  <c r="D1525" i="49"/>
  <c r="A1525" i="49"/>
  <c r="K1526" i="44"/>
  <c r="L1526" i="44"/>
  <c r="M1526" i="44"/>
  <c r="N1526" i="44"/>
  <c r="O1526" i="44" l="1"/>
  <c r="Q1526" i="44" s="1"/>
  <c r="T1526" i="44" s="1"/>
  <c r="I1526" i="49" s="1"/>
  <c r="E1526" i="49"/>
  <c r="D1526" i="49"/>
  <c r="A1526" i="49"/>
  <c r="K1527" i="44"/>
  <c r="L1527" i="44"/>
  <c r="N1527" i="44"/>
  <c r="M1527" i="44"/>
  <c r="O1527" i="44" l="1"/>
  <c r="Q1527" i="44" s="1"/>
  <c r="T1527" i="44" s="1"/>
  <c r="I1527" i="49" s="1"/>
  <c r="E1527" i="49"/>
  <c r="D1527" i="49"/>
  <c r="A1527" i="49"/>
  <c r="K1528" i="44"/>
  <c r="L1528" i="44"/>
  <c r="M1528" i="44"/>
  <c r="N1528" i="44"/>
  <c r="O1528" i="44" l="1"/>
  <c r="Q1528" i="44" s="1"/>
  <c r="T1528" i="44" s="1"/>
  <c r="I1528" i="49" s="1"/>
  <c r="E1528" i="49"/>
  <c r="D1528" i="49"/>
  <c r="A1528" i="49"/>
  <c r="K1529" i="44"/>
  <c r="N1529" i="44"/>
  <c r="L1529" i="44"/>
  <c r="M1529" i="44"/>
  <c r="O1529" i="44" l="1"/>
  <c r="Q1529" i="44" s="1"/>
  <c r="T1529" i="44" s="1"/>
  <c r="I1529" i="49" s="1"/>
  <c r="E1529" i="49"/>
  <c r="D1529" i="49"/>
  <c r="A1529" i="49"/>
  <c r="K1530" i="44"/>
  <c r="N1530" i="44"/>
  <c r="M1530" i="44"/>
  <c r="L1530" i="44"/>
  <c r="O1530" i="44" l="1"/>
  <c r="Q1530" i="44" s="1"/>
  <c r="T1530" i="44" s="1"/>
  <c r="I1530" i="49" s="1"/>
  <c r="E1530" i="49"/>
  <c r="D1530" i="49"/>
  <c r="A1530" i="49"/>
  <c r="K1531" i="44"/>
  <c r="N1531" i="44"/>
  <c r="L1531" i="44"/>
  <c r="M1531" i="44"/>
  <c r="O1531" i="44" l="1"/>
  <c r="Q1531" i="44" s="1"/>
  <c r="T1531" i="44" s="1"/>
  <c r="I1531" i="49" s="1"/>
  <c r="E1531" i="49"/>
  <c r="D1531" i="49"/>
  <c r="A1531" i="49"/>
  <c r="K1532" i="44"/>
  <c r="N1532" i="44"/>
  <c r="L1532" i="44"/>
  <c r="M1532" i="44"/>
  <c r="O1532" i="44" l="1"/>
  <c r="Q1532" i="44" s="1"/>
  <c r="T1532" i="44" s="1"/>
  <c r="I1532" i="49" s="1"/>
  <c r="E1532" i="49"/>
  <c r="D1532" i="49"/>
  <c r="A1532" i="49"/>
  <c r="K1533" i="44"/>
  <c r="M1533" i="44"/>
  <c r="N1533" i="44"/>
  <c r="L1533" i="44"/>
  <c r="O1533" i="44" l="1"/>
  <c r="Q1533" i="44" s="1"/>
  <c r="T1533" i="44" s="1"/>
  <c r="I1533" i="49" s="1"/>
  <c r="E1533" i="49"/>
  <c r="D1533" i="49"/>
  <c r="A1533" i="49"/>
  <c r="K1534" i="44"/>
  <c r="L1534" i="44"/>
  <c r="M1534" i="44"/>
  <c r="N1534" i="44"/>
  <c r="O1534" i="44" l="1"/>
  <c r="Q1534" i="44" s="1"/>
  <c r="T1534" i="44" s="1"/>
  <c r="I1534" i="49" s="1"/>
  <c r="E1534" i="49"/>
  <c r="D1534" i="49"/>
  <c r="A1534" i="49"/>
  <c r="K1535" i="44"/>
  <c r="N1535" i="44"/>
  <c r="M1535" i="44"/>
  <c r="L1535" i="44"/>
  <c r="O1535" i="44" l="1"/>
  <c r="Q1535" i="44" s="1"/>
  <c r="T1535" i="44" s="1"/>
  <c r="I1535" i="49" s="1"/>
  <c r="E1535" i="49"/>
  <c r="D1535" i="49"/>
  <c r="A1535" i="49"/>
  <c r="K1536" i="44"/>
  <c r="M1536" i="44"/>
  <c r="L1536" i="44"/>
  <c r="N1536" i="44"/>
  <c r="O1536" i="44" l="1"/>
  <c r="Q1536" i="44" s="1"/>
  <c r="T1536" i="44" s="1"/>
  <c r="I1536" i="49" s="1"/>
  <c r="E1536" i="49"/>
  <c r="D1536" i="49"/>
  <c r="A1536" i="49"/>
  <c r="K1537" i="44"/>
  <c r="L1537" i="44"/>
  <c r="N1537" i="44"/>
  <c r="M1537" i="44"/>
  <c r="O1537" i="44" l="1"/>
  <c r="Q1537" i="44" s="1"/>
  <c r="T1537" i="44" s="1"/>
  <c r="I1537" i="49" s="1"/>
  <c r="E1537" i="49"/>
  <c r="D1537" i="49"/>
  <c r="A1537" i="49"/>
  <c r="K1538" i="44"/>
  <c r="N1538" i="44"/>
  <c r="M1538" i="44"/>
  <c r="L1538" i="44"/>
  <c r="O1538" i="44" l="1"/>
  <c r="Q1538" i="44" s="1"/>
  <c r="T1538" i="44" s="1"/>
  <c r="I1538" i="49" s="1"/>
  <c r="E1538" i="49"/>
  <c r="D1538" i="49"/>
  <c r="A1538" i="49"/>
  <c r="K1539" i="44"/>
  <c r="N1539" i="44"/>
  <c r="L1539" i="44"/>
  <c r="M1539" i="44"/>
  <c r="O1539" i="44" l="1"/>
  <c r="Q1539" i="44" s="1"/>
  <c r="T1539" i="44" s="1"/>
  <c r="I1539" i="49" s="1"/>
  <c r="E1539" i="49"/>
  <c r="D1539" i="49"/>
  <c r="A1539" i="49"/>
  <c r="K1540" i="44"/>
  <c r="M1540" i="44"/>
  <c r="L1540" i="44"/>
  <c r="N1540" i="44"/>
  <c r="O1540" i="44" l="1"/>
  <c r="Q1540" i="44" s="1"/>
  <c r="T1540" i="44" s="1"/>
  <c r="I1540" i="49" s="1"/>
  <c r="E1540" i="49"/>
  <c r="D1540" i="49"/>
  <c r="A1540" i="49"/>
  <c r="K1541" i="44"/>
  <c r="N1541" i="44"/>
  <c r="M1541" i="44"/>
  <c r="L1541" i="44"/>
  <c r="O1541" i="44" l="1"/>
  <c r="Q1541" i="44" s="1"/>
  <c r="T1541" i="44" s="1"/>
  <c r="I1541" i="49" s="1"/>
  <c r="E1541" i="49"/>
  <c r="D1541" i="49"/>
  <c r="A1541" i="49"/>
  <c r="K1542" i="44"/>
  <c r="M1542" i="44"/>
  <c r="L1542" i="44"/>
  <c r="N1542" i="44"/>
  <c r="O1542" i="44" l="1"/>
  <c r="Q1542" i="44" s="1"/>
  <c r="T1542" i="44" s="1"/>
  <c r="I1542" i="49" s="1"/>
  <c r="E1542" i="49"/>
  <c r="D1542" i="49"/>
  <c r="A1542" i="49"/>
  <c r="K1543" i="44"/>
  <c r="L1543" i="44"/>
  <c r="N1543" i="44"/>
  <c r="M1543" i="44"/>
  <c r="O1543" i="44" l="1"/>
  <c r="Q1543" i="44" s="1"/>
  <c r="T1543" i="44" s="1"/>
  <c r="I1543" i="49" s="1"/>
  <c r="E1543" i="49"/>
  <c r="D1543" i="49"/>
  <c r="A1543" i="49"/>
  <c r="K1544" i="44"/>
  <c r="M1544" i="44"/>
  <c r="L1544" i="44"/>
  <c r="N1544" i="44"/>
  <c r="O1544" i="44" l="1"/>
  <c r="Q1544" i="44" s="1"/>
  <c r="T1544" i="44" s="1"/>
  <c r="I1544" i="49" s="1"/>
  <c r="E1544" i="49"/>
  <c r="D1544" i="49"/>
  <c r="A1544" i="49"/>
  <c r="K1545" i="44"/>
  <c r="N1545" i="44"/>
  <c r="M1545" i="44"/>
  <c r="L1545" i="44"/>
  <c r="O1545" i="44" l="1"/>
  <c r="Q1545" i="44" s="1"/>
  <c r="T1545" i="44" s="1"/>
  <c r="I1545" i="49" s="1"/>
  <c r="E1545" i="49"/>
  <c r="D1545" i="49"/>
  <c r="A1545" i="49"/>
  <c r="K1546" i="44"/>
  <c r="N1546" i="44"/>
  <c r="M1546" i="44"/>
  <c r="L1546" i="44"/>
  <c r="O1546" i="44" l="1"/>
  <c r="Q1546" i="44" s="1"/>
  <c r="T1546" i="44" s="1"/>
  <c r="I1546" i="49" s="1"/>
  <c r="E1546" i="49"/>
  <c r="D1546" i="49"/>
  <c r="A1546" i="49"/>
  <c r="K1547" i="44"/>
  <c r="M1547" i="44"/>
  <c r="L1547" i="44"/>
  <c r="N1547" i="44"/>
  <c r="O1547" i="44" l="1"/>
  <c r="Q1547" i="44" s="1"/>
  <c r="T1547" i="44" s="1"/>
  <c r="I1547" i="49" s="1"/>
  <c r="E1547" i="49"/>
  <c r="D1547" i="49"/>
  <c r="A1547" i="49"/>
  <c r="K1548" i="44"/>
  <c r="M1548" i="44"/>
  <c r="L1548" i="44"/>
  <c r="N1548" i="44"/>
  <c r="O1548" i="44" l="1"/>
  <c r="Q1548" i="44" s="1"/>
  <c r="T1548" i="44" s="1"/>
  <c r="I1548" i="49" s="1"/>
  <c r="E1548" i="49"/>
  <c r="D1548" i="49"/>
  <c r="A1548" i="49"/>
  <c r="K1549" i="44"/>
  <c r="L1549" i="44"/>
  <c r="M1549" i="44"/>
  <c r="N1549" i="44"/>
  <c r="O1549" i="44" l="1"/>
  <c r="Q1549" i="44" s="1"/>
  <c r="T1549" i="44" s="1"/>
  <c r="I1549" i="49" s="1"/>
  <c r="E1549" i="49"/>
  <c r="D1549" i="49"/>
  <c r="A1549" i="49"/>
  <c r="K1550" i="44"/>
  <c r="L1550" i="44"/>
  <c r="M1550" i="44"/>
  <c r="N1550" i="44"/>
  <c r="O1550" i="44" l="1"/>
  <c r="Q1550" i="44" s="1"/>
  <c r="T1550" i="44" s="1"/>
  <c r="I1550" i="49" s="1"/>
  <c r="E1550" i="49"/>
  <c r="D1550" i="49"/>
  <c r="A1550" i="49"/>
  <c r="K1551" i="44"/>
  <c r="M1551" i="44"/>
  <c r="N1551" i="44"/>
  <c r="L1551" i="44"/>
  <c r="O1551" i="44" l="1"/>
  <c r="Q1551" i="44" s="1"/>
  <c r="T1551" i="44" s="1"/>
  <c r="I1551" i="49" s="1"/>
  <c r="E1551" i="49"/>
  <c r="D1551" i="49"/>
  <c r="A1551" i="49"/>
  <c r="K1552" i="44"/>
  <c r="N1552" i="44"/>
  <c r="L1552" i="44"/>
  <c r="M1552" i="44"/>
  <c r="O1552" i="44" l="1"/>
  <c r="Q1552" i="44" s="1"/>
  <c r="T1552" i="44" s="1"/>
  <c r="I1552" i="49" s="1"/>
  <c r="E1552" i="49"/>
  <c r="D1552" i="49"/>
  <c r="A1552" i="49"/>
  <c r="K1553" i="44"/>
  <c r="L1553" i="44"/>
  <c r="N1553" i="44"/>
  <c r="M1553" i="44"/>
  <c r="O1553" i="44" l="1"/>
  <c r="Q1553" i="44" s="1"/>
  <c r="T1553" i="44" s="1"/>
  <c r="I1553" i="49" s="1"/>
  <c r="E1553" i="49"/>
  <c r="D1553" i="49"/>
  <c r="A1553" i="49"/>
  <c r="K1554" i="44"/>
  <c r="M1554" i="44"/>
  <c r="L1554" i="44"/>
  <c r="N1554" i="44"/>
  <c r="O1554" i="44" l="1"/>
  <c r="Q1554" i="44" s="1"/>
  <c r="T1554" i="44" s="1"/>
  <c r="I1554" i="49" s="1"/>
  <c r="E1554" i="49"/>
  <c r="D1554" i="49"/>
  <c r="A1554" i="49"/>
  <c r="K1555" i="44"/>
  <c r="M1555" i="44"/>
  <c r="L1555" i="44"/>
  <c r="N1555" i="44"/>
  <c r="O1555" i="44" l="1"/>
  <c r="Q1555" i="44" s="1"/>
  <c r="T1555" i="44" s="1"/>
  <c r="I1555" i="49" s="1"/>
  <c r="E1555" i="49"/>
  <c r="D1555" i="49"/>
  <c r="A1555" i="49"/>
  <c r="K1556" i="44"/>
  <c r="L1556" i="44"/>
  <c r="M1556" i="44"/>
  <c r="N1556" i="44"/>
  <c r="O1556" i="44" l="1"/>
  <c r="Q1556" i="44" s="1"/>
  <c r="T1556" i="44" s="1"/>
  <c r="I1556" i="49" s="1"/>
  <c r="E1556" i="49"/>
  <c r="D1556" i="49"/>
  <c r="A1556" i="49"/>
  <c r="K1557" i="44"/>
  <c r="N1557" i="44"/>
  <c r="M1557" i="44"/>
  <c r="L1557" i="44"/>
  <c r="O1557" i="44" l="1"/>
  <c r="Q1557" i="44" s="1"/>
  <c r="T1557" i="44" s="1"/>
  <c r="I1557" i="49" s="1"/>
  <c r="E1557" i="49"/>
  <c r="D1557" i="49"/>
  <c r="A1557" i="49"/>
  <c r="K1558" i="44"/>
  <c r="N1558" i="44"/>
  <c r="M1558" i="44"/>
  <c r="L1558" i="44"/>
  <c r="O1558" i="44" l="1"/>
  <c r="Q1558" i="44" s="1"/>
  <c r="T1558" i="44" s="1"/>
  <c r="I1558" i="49" s="1"/>
  <c r="E1558" i="49"/>
  <c r="D1558" i="49"/>
  <c r="A1558" i="49"/>
  <c r="K1559" i="44"/>
  <c r="L1559" i="44"/>
  <c r="N1559" i="44"/>
  <c r="M1559" i="44"/>
  <c r="O1559" i="44" l="1"/>
  <c r="Q1559" i="44" s="1"/>
  <c r="T1559" i="44" s="1"/>
  <c r="I1559" i="49" s="1"/>
  <c r="E1559" i="49"/>
  <c r="D1559" i="49"/>
  <c r="A1559" i="49"/>
  <c r="K1560" i="44"/>
  <c r="N1560" i="44"/>
  <c r="M1560" i="44"/>
  <c r="L1560" i="44"/>
  <c r="O1560" i="44" l="1"/>
  <c r="Q1560" i="44" s="1"/>
  <c r="T1560" i="44" s="1"/>
  <c r="I1560" i="49" s="1"/>
  <c r="E1560" i="49"/>
  <c r="D1560" i="49"/>
  <c r="A1560" i="49"/>
  <c r="K1561" i="44"/>
  <c r="M1561" i="44"/>
  <c r="N1561" i="44"/>
  <c r="L1561" i="44"/>
  <c r="O1561" i="44" l="1"/>
  <c r="Q1561" i="44" s="1"/>
  <c r="T1561" i="44" s="1"/>
  <c r="I1561" i="49" s="1"/>
  <c r="E1561" i="49"/>
  <c r="D1561" i="49"/>
  <c r="A1561" i="49"/>
  <c r="K1562" i="44"/>
  <c r="M1562" i="44"/>
  <c r="L1562" i="44"/>
  <c r="N1562" i="44"/>
  <c r="O1562" i="44" l="1"/>
  <c r="Q1562" i="44" s="1"/>
  <c r="T1562" i="44" s="1"/>
  <c r="I1562" i="49" s="1"/>
  <c r="E1562" i="49"/>
  <c r="A1562" i="49"/>
  <c r="D1562" i="49"/>
  <c r="K1563" i="44"/>
  <c r="L1563" i="44"/>
  <c r="M1563" i="44"/>
  <c r="N1563" i="44"/>
  <c r="O1563" i="44" l="1"/>
  <c r="Q1563" i="44" s="1"/>
  <c r="T1563" i="44" s="1"/>
  <c r="I1563" i="49" s="1"/>
  <c r="E1563" i="49"/>
  <c r="A1563" i="49"/>
  <c r="D1563" i="49"/>
  <c r="K1564" i="44"/>
  <c r="M1564" i="44"/>
  <c r="N1564" i="44"/>
  <c r="L1564" i="44"/>
  <c r="O1564" i="44" l="1"/>
  <c r="Q1564" i="44" s="1"/>
  <c r="T1564" i="44" s="1"/>
  <c r="I1564" i="49" s="1"/>
  <c r="E1564" i="49"/>
  <c r="A1564" i="49"/>
  <c r="D1564" i="49"/>
  <c r="K1565" i="44"/>
  <c r="N1565" i="44"/>
  <c r="L1565" i="44"/>
  <c r="M1565" i="44"/>
  <c r="O1565" i="44" l="1"/>
  <c r="Q1565" i="44" s="1"/>
  <c r="T1565" i="44" s="1"/>
  <c r="I1565" i="49" s="1"/>
  <c r="E1565" i="49"/>
  <c r="A1565" i="49"/>
  <c r="D1565" i="49"/>
  <c r="K1566" i="44"/>
  <c r="M1566" i="44"/>
  <c r="N1566" i="44"/>
  <c r="L1566" i="44"/>
  <c r="O1566" i="44" l="1"/>
  <c r="Q1566" i="44" s="1"/>
  <c r="T1566" i="44" s="1"/>
  <c r="I1566" i="49" s="1"/>
  <c r="E1566" i="49"/>
  <c r="A1566" i="49"/>
  <c r="D1566" i="49"/>
  <c r="K1567" i="44"/>
  <c r="N1567" i="44"/>
  <c r="M1567" i="44"/>
  <c r="L1567" i="44"/>
  <c r="O1567" i="44" l="1"/>
  <c r="Q1567" i="44" s="1"/>
  <c r="T1567" i="44" s="1"/>
  <c r="I1567" i="49" s="1"/>
  <c r="E1567" i="49"/>
  <c r="A1567" i="49"/>
  <c r="D1567" i="49"/>
  <c r="K1568" i="44"/>
  <c r="M1568" i="44"/>
  <c r="N1568" i="44"/>
  <c r="L1568" i="44"/>
  <c r="O1568" i="44" l="1"/>
  <c r="Q1568" i="44" s="1"/>
  <c r="T1568" i="44" s="1"/>
  <c r="I1568" i="49" s="1"/>
  <c r="E1568" i="49"/>
  <c r="A1568" i="49"/>
  <c r="D1568" i="49"/>
  <c r="K1569" i="44"/>
  <c r="N1569" i="44"/>
  <c r="L1569" i="44"/>
  <c r="M1569" i="44"/>
  <c r="O1569" i="44" l="1"/>
  <c r="Q1569" i="44" s="1"/>
  <c r="T1569" i="44" s="1"/>
  <c r="I1569" i="49" s="1"/>
  <c r="E1569" i="49"/>
  <c r="A1569" i="49"/>
  <c r="D1569" i="49"/>
  <c r="K1570" i="44"/>
  <c r="M1570" i="44"/>
  <c r="L1570" i="44"/>
  <c r="N1570" i="44"/>
  <c r="O1570" i="44" l="1"/>
  <c r="Q1570" i="44" s="1"/>
  <c r="T1570" i="44" s="1"/>
  <c r="I1570" i="49" s="1"/>
  <c r="E1570" i="49"/>
  <c r="A1570" i="49"/>
  <c r="D1570" i="49"/>
  <c r="K1571" i="44"/>
  <c r="M1571" i="44"/>
  <c r="N1571" i="44"/>
  <c r="L1571" i="44"/>
  <c r="O1571" i="44" l="1"/>
  <c r="Q1571" i="44" s="1"/>
  <c r="T1571" i="44" s="1"/>
  <c r="I1571" i="49" s="1"/>
  <c r="E1571" i="49"/>
  <c r="A1571" i="49"/>
  <c r="D1571" i="49"/>
  <c r="K1572" i="44"/>
  <c r="L1572" i="44"/>
  <c r="M1572" i="44"/>
  <c r="N1572" i="44"/>
  <c r="O1572" i="44" l="1"/>
  <c r="Q1572" i="44" s="1"/>
  <c r="T1572" i="44" s="1"/>
  <c r="I1572" i="49" s="1"/>
  <c r="E1572" i="49"/>
  <c r="A1572" i="49"/>
  <c r="D1572" i="49"/>
  <c r="K1573" i="44"/>
  <c r="N1573" i="44"/>
  <c r="M1573" i="44"/>
  <c r="L1573" i="44"/>
  <c r="O1573" i="44" l="1"/>
  <c r="Q1573" i="44" s="1"/>
  <c r="T1573" i="44" s="1"/>
  <c r="I1573" i="49" s="1"/>
  <c r="E1573" i="49"/>
  <c r="A1573" i="49"/>
  <c r="D1573" i="49"/>
  <c r="K1574" i="44"/>
  <c r="N1574" i="44"/>
  <c r="L1574" i="44"/>
  <c r="M1574" i="44"/>
  <c r="O1574" i="44" l="1"/>
  <c r="Q1574" i="44" s="1"/>
  <c r="T1574" i="44" s="1"/>
  <c r="I1574" i="49" s="1"/>
  <c r="E1574" i="49"/>
  <c r="A1574" i="49"/>
  <c r="D1574" i="49"/>
  <c r="K1575" i="44"/>
  <c r="L1575" i="44"/>
  <c r="M1575" i="44"/>
  <c r="N1575" i="44"/>
  <c r="O1575" i="44" l="1"/>
  <c r="Q1575" i="44" s="1"/>
  <c r="T1575" i="44" s="1"/>
  <c r="I1575" i="49" s="1"/>
  <c r="E1575" i="49"/>
  <c r="A1575" i="49"/>
  <c r="D1575" i="49"/>
  <c r="K1576" i="44"/>
  <c r="N1576" i="44"/>
  <c r="L1576" i="44"/>
  <c r="M1576" i="44"/>
  <c r="O1576" i="44" l="1"/>
  <c r="Q1576" i="44" s="1"/>
  <c r="T1576" i="44" s="1"/>
  <c r="I1576" i="49" s="1"/>
  <c r="E1576" i="49"/>
  <c r="A1576" i="49"/>
  <c r="D1576" i="49"/>
  <c r="K1577" i="44"/>
  <c r="N1577" i="44"/>
  <c r="M1577" i="44"/>
  <c r="L1577" i="44"/>
  <c r="O1577" i="44" l="1"/>
  <c r="Q1577" i="44" s="1"/>
  <c r="T1577" i="44" s="1"/>
  <c r="I1577" i="49" s="1"/>
  <c r="E1577" i="49"/>
  <c r="A1577" i="49"/>
  <c r="D1577" i="49"/>
  <c r="K1578" i="44"/>
  <c r="L1578" i="44"/>
  <c r="N1578" i="44"/>
  <c r="M1578" i="44"/>
  <c r="O1578" i="44" l="1"/>
  <c r="Q1578" i="44" s="1"/>
  <c r="T1578" i="44" s="1"/>
  <c r="I1578" i="49" s="1"/>
  <c r="E1578" i="49"/>
  <c r="A1578" i="49"/>
  <c r="D1578" i="49"/>
  <c r="K1579" i="44"/>
  <c r="L1579" i="44"/>
  <c r="N1579" i="44"/>
  <c r="M1579" i="44"/>
  <c r="O1579" i="44" l="1"/>
  <c r="Q1579" i="44" s="1"/>
  <c r="T1579" i="44" s="1"/>
  <c r="I1579" i="49" s="1"/>
  <c r="E1579" i="49"/>
  <c r="A1579" i="49"/>
  <c r="D1579" i="49"/>
  <c r="K1580" i="44"/>
  <c r="L1580" i="44"/>
  <c r="N1580" i="44"/>
  <c r="M1580" i="44"/>
  <c r="O1580" i="44" l="1"/>
  <c r="Q1580" i="44" s="1"/>
  <c r="T1580" i="44" s="1"/>
  <c r="I1580" i="49" s="1"/>
  <c r="E1580" i="49"/>
  <c r="A1580" i="49"/>
  <c r="D1580" i="49"/>
  <c r="K1581" i="44"/>
  <c r="N1581" i="44"/>
  <c r="M1581" i="44"/>
  <c r="L1581" i="44"/>
  <c r="O1581" i="44" l="1"/>
  <c r="Q1581" i="44" s="1"/>
  <c r="T1581" i="44" s="1"/>
  <c r="I1581" i="49" s="1"/>
  <c r="E1581" i="49"/>
  <c r="A1581" i="49"/>
  <c r="D1581" i="49"/>
  <c r="K1582" i="44"/>
  <c r="M1582" i="44"/>
  <c r="L1582" i="44"/>
  <c r="N1582" i="44"/>
  <c r="O1582" i="44" l="1"/>
  <c r="Q1582" i="44" s="1"/>
  <c r="T1582" i="44" s="1"/>
  <c r="I1582" i="49" s="1"/>
  <c r="E1582" i="49"/>
  <c r="A1582" i="49"/>
  <c r="D1582" i="49"/>
  <c r="K1583" i="44"/>
  <c r="M1583" i="44"/>
  <c r="L1583" i="44"/>
  <c r="N1583" i="44"/>
  <c r="O1583" i="44" l="1"/>
  <c r="Q1583" i="44" s="1"/>
  <c r="T1583" i="44" s="1"/>
  <c r="I1583" i="49" s="1"/>
  <c r="E1583" i="49"/>
  <c r="A1583" i="49"/>
  <c r="D1583" i="49"/>
  <c r="K1584" i="44"/>
  <c r="L1584" i="44"/>
  <c r="N1584" i="44"/>
  <c r="M1584" i="44"/>
  <c r="O1584" i="44" l="1"/>
  <c r="Q1584" i="44" s="1"/>
  <c r="T1584" i="44" s="1"/>
  <c r="I1584" i="49" s="1"/>
  <c r="E1584" i="49"/>
  <c r="A1584" i="49"/>
  <c r="D1584" i="49"/>
  <c r="K1585" i="44"/>
  <c r="N1585" i="44"/>
  <c r="L1585" i="44"/>
  <c r="M1585" i="44"/>
  <c r="O1585" i="44" l="1"/>
  <c r="Q1585" i="44" s="1"/>
  <c r="T1585" i="44" s="1"/>
  <c r="I1585" i="49" s="1"/>
  <c r="E1585" i="49"/>
  <c r="A1585" i="49"/>
  <c r="D1585" i="49"/>
  <c r="K1586" i="44"/>
  <c r="M1586" i="44"/>
  <c r="L1586" i="44"/>
  <c r="N1586" i="44"/>
  <c r="O1586" i="44" l="1"/>
  <c r="Q1586" i="44" s="1"/>
  <c r="T1586" i="44" s="1"/>
  <c r="I1586" i="49" s="1"/>
  <c r="E1586" i="49"/>
  <c r="A1586" i="49"/>
  <c r="D1586" i="49"/>
  <c r="K1587" i="44"/>
  <c r="M1587" i="44"/>
  <c r="N1587" i="44"/>
  <c r="L1587" i="44"/>
  <c r="O1587" i="44" l="1"/>
  <c r="Q1587" i="44" s="1"/>
  <c r="T1587" i="44" s="1"/>
  <c r="I1587" i="49" s="1"/>
  <c r="E1587" i="49"/>
  <c r="A1587" i="49"/>
  <c r="D1587" i="49"/>
  <c r="K1588" i="44"/>
  <c r="N1588" i="44"/>
  <c r="L1588" i="44"/>
  <c r="M1588" i="44"/>
  <c r="O1588" i="44" l="1"/>
  <c r="Q1588" i="44" s="1"/>
  <c r="T1588" i="44" s="1"/>
  <c r="I1588" i="49" s="1"/>
  <c r="E1588" i="49"/>
  <c r="A1588" i="49"/>
  <c r="D1588" i="49"/>
  <c r="K1589" i="44"/>
  <c r="L1589" i="44"/>
  <c r="M1589" i="44"/>
  <c r="N1589" i="44"/>
  <c r="O1589" i="44" l="1"/>
  <c r="Q1589" i="44" s="1"/>
  <c r="T1589" i="44" s="1"/>
  <c r="I1589" i="49" s="1"/>
  <c r="E1589" i="49"/>
  <c r="A1589" i="49"/>
  <c r="D1589" i="49"/>
  <c r="K1590" i="44"/>
  <c r="M1590" i="44"/>
  <c r="N1590" i="44"/>
  <c r="L1590" i="44"/>
  <c r="O1590" i="44" l="1"/>
  <c r="Q1590" i="44" s="1"/>
  <c r="T1590" i="44" s="1"/>
  <c r="I1590" i="49" s="1"/>
  <c r="E1590" i="49"/>
  <c r="A1590" i="49"/>
  <c r="D1590" i="49"/>
  <c r="K1591" i="44"/>
  <c r="M1591" i="44"/>
  <c r="L1591" i="44"/>
  <c r="N1591" i="44"/>
  <c r="O1591" i="44" l="1"/>
  <c r="Q1591" i="44" s="1"/>
  <c r="T1591" i="44" s="1"/>
  <c r="I1591" i="49" s="1"/>
  <c r="E1591" i="49"/>
  <c r="A1591" i="49"/>
  <c r="D1591" i="49"/>
  <c r="K1592" i="44"/>
  <c r="N1592" i="44"/>
  <c r="L1592" i="44"/>
  <c r="M1592" i="44"/>
  <c r="O1592" i="44" l="1"/>
  <c r="Q1592" i="44" s="1"/>
  <c r="T1592" i="44" s="1"/>
  <c r="I1592" i="49" s="1"/>
  <c r="E1592" i="49"/>
  <c r="A1592" i="49"/>
  <c r="D1592" i="49"/>
  <c r="K1593" i="44"/>
  <c r="L1593" i="44"/>
  <c r="N1593" i="44"/>
  <c r="M1593" i="44"/>
  <c r="O1593" i="44" l="1"/>
  <c r="Q1593" i="44" s="1"/>
  <c r="T1593" i="44" s="1"/>
  <c r="I1593" i="49" s="1"/>
  <c r="E1593" i="49"/>
  <c r="A1593" i="49"/>
  <c r="D1593" i="49"/>
  <c r="K1594" i="44"/>
  <c r="M1594" i="44"/>
  <c r="L1594" i="44"/>
  <c r="N1594" i="44"/>
  <c r="O1594" i="44" l="1"/>
  <c r="Q1594" i="44" s="1"/>
  <c r="T1594" i="44" s="1"/>
  <c r="I1594" i="49" s="1"/>
  <c r="E1594" i="49"/>
  <c r="A1594" i="49"/>
  <c r="D1594" i="49"/>
  <c r="K1595" i="44"/>
  <c r="N1595" i="44"/>
  <c r="L1595" i="44"/>
  <c r="M1595" i="44"/>
  <c r="O1595" i="44" l="1"/>
  <c r="Q1595" i="44" s="1"/>
  <c r="T1595" i="44" s="1"/>
  <c r="I1595" i="49" s="1"/>
  <c r="E1595" i="49"/>
  <c r="A1595" i="49"/>
  <c r="D1595" i="49"/>
  <c r="K1596" i="44"/>
  <c r="L1596" i="44"/>
  <c r="N1596" i="44"/>
  <c r="M1596" i="44"/>
  <c r="O1596" i="44" l="1"/>
  <c r="Q1596" i="44" s="1"/>
  <c r="T1596" i="44" s="1"/>
  <c r="I1596" i="49" s="1"/>
  <c r="E1596" i="49"/>
  <c r="A1596" i="49"/>
  <c r="D1596" i="49"/>
  <c r="K1597" i="44"/>
  <c r="L1597" i="44"/>
  <c r="N1597" i="44"/>
  <c r="M1597" i="44"/>
  <c r="O1597" i="44" l="1"/>
  <c r="Q1597" i="44" s="1"/>
  <c r="T1597" i="44" s="1"/>
  <c r="I1597" i="49" s="1"/>
  <c r="E1597" i="49"/>
  <c r="A1597" i="49"/>
  <c r="D1597" i="49"/>
  <c r="K1598" i="44"/>
  <c r="M1598" i="44"/>
  <c r="N1598" i="44"/>
  <c r="L1598" i="44"/>
  <c r="O1598" i="44" l="1"/>
  <c r="Q1598" i="44" s="1"/>
  <c r="T1598" i="44" s="1"/>
  <c r="I1598" i="49" s="1"/>
  <c r="E1598" i="49"/>
  <c r="A1598" i="49"/>
  <c r="D1598" i="49"/>
  <c r="K1599" i="44"/>
  <c r="M1599" i="44"/>
  <c r="N1599" i="44"/>
  <c r="L1599" i="44"/>
  <c r="O1599" i="44" l="1"/>
  <c r="Q1599" i="44" s="1"/>
  <c r="T1599" i="44" s="1"/>
  <c r="I1599" i="49" s="1"/>
  <c r="E1599" i="49"/>
  <c r="A1599" i="49"/>
  <c r="D1599" i="49"/>
  <c r="K1600" i="44"/>
  <c r="L1600" i="44"/>
  <c r="N1600" i="44"/>
  <c r="M1600" i="44"/>
  <c r="O1600" i="44" l="1"/>
  <c r="Q1600" i="44" s="1"/>
  <c r="T1600" i="44" s="1"/>
  <c r="I1600" i="49" s="1"/>
  <c r="E1600" i="49"/>
  <c r="A1600" i="49"/>
  <c r="D1600" i="49"/>
  <c r="K1601" i="44"/>
  <c r="L1601" i="44"/>
  <c r="M1601" i="44"/>
  <c r="N1601" i="44"/>
  <c r="O1601" i="44" l="1"/>
  <c r="Q1601" i="44" s="1"/>
  <c r="T1601" i="44" s="1"/>
  <c r="I1601" i="49" s="1"/>
  <c r="E1601" i="49"/>
  <c r="A1601" i="49"/>
  <c r="D1601" i="49"/>
  <c r="K1602" i="44"/>
  <c r="L1602" i="44"/>
  <c r="N1602" i="44"/>
  <c r="M1602" i="44"/>
  <c r="O1602" i="44" l="1"/>
  <c r="Q1602" i="44" s="1"/>
  <c r="T1602" i="44" s="1"/>
  <c r="I1602" i="49" s="1"/>
  <c r="E1602" i="49"/>
  <c r="A1602" i="49"/>
  <c r="D1602" i="49"/>
  <c r="K1603" i="44"/>
  <c r="N1603" i="44"/>
  <c r="L1603" i="44"/>
  <c r="M1603" i="44"/>
  <c r="O1603" i="44" l="1"/>
  <c r="Q1603" i="44" s="1"/>
  <c r="T1603" i="44" s="1"/>
  <c r="I1603" i="49" s="1"/>
  <c r="E1603" i="49"/>
  <c r="A1603" i="49"/>
  <c r="D1603" i="49"/>
  <c r="K1604" i="44"/>
  <c r="L1604" i="44"/>
  <c r="N1604" i="44"/>
  <c r="M1604" i="44"/>
  <c r="O1604" i="44" l="1"/>
  <c r="Q1604" i="44" s="1"/>
  <c r="T1604" i="44" s="1"/>
  <c r="I1604" i="49" s="1"/>
  <c r="E1604" i="49"/>
  <c r="A1604" i="49"/>
  <c r="D1604" i="49"/>
  <c r="K1605" i="44"/>
  <c r="L1605" i="44"/>
  <c r="M1605" i="44"/>
  <c r="N1605" i="44"/>
  <c r="O1605" i="44" l="1"/>
  <c r="Q1605" i="44" s="1"/>
  <c r="T1605" i="44" s="1"/>
  <c r="I1605" i="49" s="1"/>
  <c r="E1605" i="49"/>
  <c r="A1605" i="49"/>
  <c r="D1605" i="49"/>
  <c r="K1606" i="44"/>
  <c r="N1606" i="44"/>
  <c r="M1606" i="44"/>
  <c r="L1606" i="44"/>
  <c r="O1606" i="44" l="1"/>
  <c r="Q1606" i="44" s="1"/>
  <c r="T1606" i="44" s="1"/>
  <c r="I1606" i="49" s="1"/>
  <c r="E1606" i="49"/>
  <c r="A1606" i="49"/>
  <c r="D1606" i="49"/>
  <c r="K1607" i="44"/>
  <c r="M1607" i="44"/>
  <c r="L1607" i="44"/>
  <c r="N1607" i="44"/>
  <c r="O1607" i="44" l="1"/>
  <c r="Q1607" i="44" s="1"/>
  <c r="T1607" i="44" s="1"/>
  <c r="I1607" i="49" s="1"/>
  <c r="E1607" i="49"/>
  <c r="A1607" i="49"/>
  <c r="D1607" i="49"/>
  <c r="K1608" i="44"/>
  <c r="L1608" i="44"/>
  <c r="M1608" i="44"/>
  <c r="N1608" i="44"/>
  <c r="O1608" i="44" l="1"/>
  <c r="Q1608" i="44" s="1"/>
  <c r="T1608" i="44" s="1"/>
  <c r="I1608" i="49" s="1"/>
  <c r="E1608" i="49"/>
  <c r="A1608" i="49"/>
  <c r="D1608" i="49"/>
  <c r="K1609" i="44"/>
  <c r="M1609" i="44"/>
  <c r="L1609" i="44"/>
  <c r="N1609" i="44"/>
  <c r="O1609" i="44" l="1"/>
  <c r="Q1609" i="44" s="1"/>
  <c r="T1609" i="44" s="1"/>
  <c r="I1609" i="49" s="1"/>
  <c r="E1609" i="49"/>
  <c r="A1609" i="49"/>
  <c r="D1609" i="49"/>
  <c r="K1610" i="44"/>
  <c r="M1610" i="44"/>
  <c r="L1610" i="44"/>
  <c r="N1610" i="44"/>
  <c r="O1610" i="44" l="1"/>
  <c r="Q1610" i="44" s="1"/>
  <c r="T1610" i="44" s="1"/>
  <c r="I1610" i="49" s="1"/>
  <c r="E1610" i="49"/>
  <c r="A1610" i="49"/>
  <c r="D1610" i="49"/>
  <c r="K1611" i="44"/>
  <c r="L1611" i="44"/>
  <c r="M1611" i="44"/>
  <c r="N1611" i="44"/>
  <c r="O1611" i="44" l="1"/>
  <c r="Q1611" i="44" s="1"/>
  <c r="T1611" i="44" s="1"/>
  <c r="I1611" i="49" s="1"/>
  <c r="E1611" i="49"/>
  <c r="A1611" i="49"/>
  <c r="D1611" i="49"/>
  <c r="K1612" i="44"/>
  <c r="M1612" i="44"/>
  <c r="L1612" i="44"/>
  <c r="N1612" i="44"/>
  <c r="O1612" i="44" l="1"/>
  <c r="Q1612" i="44" s="1"/>
  <c r="T1612" i="44" s="1"/>
  <c r="I1612" i="49" s="1"/>
  <c r="E1612" i="49"/>
  <c r="A1612" i="49"/>
  <c r="D1612" i="49"/>
  <c r="K1613" i="44"/>
  <c r="N1613" i="44"/>
  <c r="M1613" i="44"/>
  <c r="L1613" i="44"/>
  <c r="O1613" i="44" l="1"/>
  <c r="Q1613" i="44" s="1"/>
  <c r="T1613" i="44" s="1"/>
  <c r="I1613" i="49" s="1"/>
  <c r="E1613" i="49"/>
  <c r="A1613" i="49"/>
  <c r="D1613" i="49"/>
  <c r="K1614" i="44"/>
  <c r="N1614" i="44"/>
  <c r="M1614" i="44"/>
  <c r="L1614" i="44"/>
  <c r="O1614" i="44" l="1"/>
  <c r="Q1614" i="44" s="1"/>
  <c r="T1614" i="44" s="1"/>
  <c r="I1614" i="49" s="1"/>
  <c r="E1614" i="49"/>
  <c r="A1614" i="49"/>
  <c r="D1614" i="49"/>
  <c r="K1615" i="44"/>
  <c r="N1615" i="44"/>
  <c r="M1615" i="44"/>
  <c r="L1615" i="44"/>
  <c r="O1615" i="44" l="1"/>
  <c r="Q1615" i="44" s="1"/>
  <c r="T1615" i="44" s="1"/>
  <c r="I1615" i="49" s="1"/>
  <c r="E1615" i="49"/>
  <c r="A1615" i="49"/>
  <c r="D1615" i="49"/>
  <c r="K1616" i="44"/>
  <c r="N1616" i="44"/>
  <c r="L1616" i="44"/>
  <c r="M1616" i="44"/>
  <c r="O1616" i="44" l="1"/>
  <c r="Q1616" i="44" s="1"/>
  <c r="T1616" i="44" s="1"/>
  <c r="I1616" i="49" s="1"/>
  <c r="E1616" i="49"/>
  <c r="A1616" i="49"/>
  <c r="D1616" i="49"/>
  <c r="K1617" i="44"/>
  <c r="L1617" i="44"/>
  <c r="M1617" i="44"/>
  <c r="N1617" i="44"/>
  <c r="O1617" i="44" l="1"/>
  <c r="Q1617" i="44" s="1"/>
  <c r="T1617" i="44" s="1"/>
  <c r="I1617" i="49" s="1"/>
  <c r="E1617" i="49"/>
  <c r="A1617" i="49"/>
  <c r="D1617" i="49"/>
  <c r="K1618" i="44"/>
  <c r="N1618" i="44"/>
  <c r="L1618" i="44"/>
  <c r="M1618" i="44"/>
  <c r="O1618" i="44" l="1"/>
  <c r="Q1618" i="44" s="1"/>
  <c r="T1618" i="44" s="1"/>
  <c r="I1618" i="49" s="1"/>
  <c r="E1618" i="49"/>
  <c r="A1618" i="49"/>
  <c r="D1618" i="49"/>
  <c r="K1619" i="44"/>
  <c r="M1619" i="44"/>
  <c r="N1619" i="44"/>
  <c r="L1619" i="44"/>
  <c r="O1619" i="44" l="1"/>
  <c r="Q1619" i="44" s="1"/>
  <c r="T1619" i="44" s="1"/>
  <c r="I1619" i="49" s="1"/>
  <c r="E1619" i="49"/>
  <c r="A1619" i="49"/>
  <c r="D1619" i="49"/>
  <c r="K1620" i="44"/>
  <c r="N1620" i="44"/>
  <c r="M1620" i="44"/>
  <c r="L1620" i="44"/>
  <c r="O1620" i="44" l="1"/>
  <c r="Q1620" i="44" s="1"/>
  <c r="T1620" i="44" s="1"/>
  <c r="I1620" i="49" s="1"/>
  <c r="E1620" i="49"/>
  <c r="A1620" i="49"/>
  <c r="D1620" i="49"/>
  <c r="K1621" i="44"/>
  <c r="M1621" i="44"/>
  <c r="N1621" i="44"/>
  <c r="L1621" i="44"/>
  <c r="O1621" i="44" l="1"/>
  <c r="Q1621" i="44" s="1"/>
  <c r="T1621" i="44" s="1"/>
  <c r="I1621" i="49" s="1"/>
  <c r="E1621" i="49"/>
  <c r="A1621" i="49"/>
  <c r="D1621" i="49"/>
  <c r="K1622" i="44"/>
  <c r="N1622" i="44"/>
  <c r="M1622" i="44"/>
  <c r="L1622" i="44"/>
  <c r="O1622" i="44" l="1"/>
  <c r="Q1622" i="44" s="1"/>
  <c r="T1622" i="44" s="1"/>
  <c r="I1622" i="49" s="1"/>
  <c r="E1622" i="49"/>
  <c r="A1622" i="49"/>
  <c r="D1622" i="49"/>
  <c r="K1623" i="44"/>
  <c r="M1623" i="44"/>
  <c r="L1623" i="44"/>
  <c r="N1623" i="44"/>
  <c r="O1623" i="44" l="1"/>
  <c r="Q1623" i="44" s="1"/>
  <c r="T1623" i="44" s="1"/>
  <c r="I1623" i="49" s="1"/>
  <c r="E1623" i="49"/>
  <c r="A1623" i="49"/>
  <c r="D1623" i="49"/>
  <c r="K1624" i="44"/>
  <c r="N1624" i="44"/>
  <c r="L1624" i="44"/>
  <c r="M1624" i="44"/>
  <c r="O1624" i="44" l="1"/>
  <c r="Q1624" i="44" s="1"/>
  <c r="T1624" i="44" s="1"/>
  <c r="I1624" i="49" s="1"/>
  <c r="E1624" i="49"/>
  <c r="A1624" i="49"/>
  <c r="D1624" i="49"/>
  <c r="K1625" i="44"/>
  <c r="L1625" i="44"/>
  <c r="N1625" i="44"/>
  <c r="M1625" i="44"/>
  <c r="O1625" i="44" l="1"/>
  <c r="Q1625" i="44" s="1"/>
  <c r="T1625" i="44" s="1"/>
  <c r="I1625" i="49" s="1"/>
  <c r="E1625" i="49"/>
  <c r="A1625" i="49"/>
  <c r="D1625" i="49"/>
  <c r="K1626" i="44"/>
  <c r="L1626" i="44"/>
  <c r="N1626" i="44"/>
  <c r="M1626" i="44"/>
  <c r="O1626" i="44" l="1"/>
  <c r="Q1626" i="44" s="1"/>
  <c r="T1626" i="44" s="1"/>
  <c r="I1626" i="49" s="1"/>
  <c r="E1626" i="49"/>
  <c r="A1626" i="49"/>
  <c r="D1626" i="49"/>
  <c r="K1627" i="44"/>
  <c r="N1627" i="44"/>
  <c r="L1627" i="44"/>
  <c r="M1627" i="44"/>
  <c r="O1627" i="44" l="1"/>
  <c r="Q1627" i="44" s="1"/>
  <c r="T1627" i="44" s="1"/>
  <c r="I1627" i="49" s="1"/>
  <c r="E1627" i="49"/>
  <c r="A1627" i="49"/>
  <c r="D1627" i="49"/>
  <c r="K1628" i="44"/>
  <c r="L1628" i="44"/>
  <c r="M1628" i="44"/>
  <c r="N1628" i="44"/>
  <c r="O1628" i="44" l="1"/>
  <c r="Q1628" i="44" s="1"/>
  <c r="T1628" i="44" s="1"/>
  <c r="I1628" i="49" s="1"/>
  <c r="E1628" i="49"/>
  <c r="A1628" i="49"/>
  <c r="D1628" i="49"/>
  <c r="K1629" i="44"/>
  <c r="M1629" i="44"/>
  <c r="L1629" i="44"/>
  <c r="N1629" i="44"/>
  <c r="O1629" i="44" l="1"/>
  <c r="Q1629" i="44" s="1"/>
  <c r="T1629" i="44" s="1"/>
  <c r="I1629" i="49" s="1"/>
  <c r="E1629" i="49"/>
  <c r="A1629" i="49"/>
  <c r="D1629" i="49"/>
  <c r="K1630" i="44"/>
  <c r="L1630" i="44"/>
  <c r="M1630" i="44"/>
  <c r="N1630" i="44"/>
  <c r="O1630" i="44" l="1"/>
  <c r="Q1630" i="44" s="1"/>
  <c r="T1630" i="44" s="1"/>
  <c r="I1630" i="49" s="1"/>
  <c r="E1630" i="49"/>
  <c r="A1630" i="49"/>
  <c r="D1630" i="49"/>
  <c r="K1631" i="44"/>
  <c r="L1631" i="44"/>
  <c r="N1631" i="44"/>
  <c r="M1631" i="44"/>
  <c r="O1631" i="44" l="1"/>
  <c r="Q1631" i="44" s="1"/>
  <c r="T1631" i="44" s="1"/>
  <c r="I1631" i="49" s="1"/>
  <c r="E1631" i="49"/>
  <c r="A1631" i="49"/>
  <c r="D1631" i="49"/>
  <c r="K1632" i="44"/>
  <c r="N1632" i="44"/>
  <c r="M1632" i="44"/>
  <c r="L1632" i="44"/>
  <c r="O1632" i="44" l="1"/>
  <c r="Q1632" i="44" s="1"/>
  <c r="T1632" i="44" s="1"/>
  <c r="I1632" i="49" s="1"/>
  <c r="E1632" i="49"/>
  <c r="A1632" i="49"/>
  <c r="D1632" i="49"/>
  <c r="K1633" i="44"/>
  <c r="N1633" i="44"/>
  <c r="M1633" i="44"/>
  <c r="L1633" i="44"/>
  <c r="O1633" i="44" l="1"/>
  <c r="Q1633" i="44" s="1"/>
  <c r="T1633" i="44" s="1"/>
  <c r="I1633" i="49" s="1"/>
  <c r="E1633" i="49"/>
  <c r="A1633" i="49"/>
  <c r="D1633" i="49"/>
  <c r="K1634" i="44"/>
  <c r="L1634" i="44"/>
  <c r="M1634" i="44"/>
  <c r="N1634" i="44"/>
  <c r="O1634" i="44" l="1"/>
  <c r="Q1634" i="44" s="1"/>
  <c r="T1634" i="44" s="1"/>
  <c r="I1634" i="49" s="1"/>
  <c r="E1634" i="49"/>
  <c r="A1634" i="49"/>
  <c r="D1634" i="49"/>
  <c r="K1635" i="44"/>
  <c r="M1635" i="44"/>
  <c r="N1635" i="44"/>
  <c r="L1635" i="44"/>
  <c r="O1635" i="44" l="1"/>
  <c r="Q1635" i="44" s="1"/>
  <c r="T1635" i="44" s="1"/>
  <c r="I1635" i="49" s="1"/>
  <c r="E1635" i="49"/>
  <c r="A1635" i="49"/>
  <c r="D1635" i="49"/>
  <c r="K1636" i="44"/>
  <c r="L1636" i="44"/>
  <c r="N1636" i="44"/>
  <c r="M1636" i="44"/>
  <c r="O1636" i="44" l="1"/>
  <c r="Q1636" i="44" s="1"/>
  <c r="T1636" i="44" s="1"/>
  <c r="I1636" i="49" s="1"/>
  <c r="E1636" i="49"/>
  <c r="A1636" i="49"/>
  <c r="D1636" i="49"/>
  <c r="K1637" i="44"/>
  <c r="M1637" i="44"/>
  <c r="L1637" i="44"/>
  <c r="N1637" i="44"/>
  <c r="O1637" i="44" l="1"/>
  <c r="Q1637" i="44" s="1"/>
  <c r="T1637" i="44" s="1"/>
  <c r="I1637" i="49" s="1"/>
  <c r="E1637" i="49"/>
  <c r="A1637" i="49"/>
  <c r="D1637" i="49"/>
  <c r="K1638" i="44"/>
  <c r="N1638" i="44"/>
  <c r="M1638" i="44"/>
  <c r="L1638" i="44"/>
  <c r="O1638" i="44" l="1"/>
  <c r="Q1638" i="44" s="1"/>
  <c r="T1638" i="44" s="1"/>
  <c r="I1638" i="49" s="1"/>
  <c r="E1638" i="49"/>
  <c r="A1638" i="49"/>
  <c r="D1638" i="49"/>
  <c r="K1639" i="44"/>
  <c r="M1639" i="44"/>
  <c r="N1639" i="44"/>
  <c r="L1639" i="44"/>
  <c r="O1639" i="44" l="1"/>
  <c r="Q1639" i="44" s="1"/>
  <c r="T1639" i="44" s="1"/>
  <c r="I1639" i="49" s="1"/>
  <c r="E1639" i="49"/>
  <c r="A1639" i="49"/>
  <c r="D1639" i="49"/>
  <c r="K1640" i="44"/>
  <c r="L1640" i="44"/>
  <c r="N1640" i="44"/>
  <c r="M1640" i="44"/>
  <c r="O1640" i="44" l="1"/>
  <c r="Q1640" i="44" s="1"/>
  <c r="T1640" i="44" s="1"/>
  <c r="I1640" i="49" s="1"/>
  <c r="E1640" i="49"/>
  <c r="A1640" i="49"/>
  <c r="D1640" i="49"/>
  <c r="K1641" i="44"/>
  <c r="L1641" i="44"/>
  <c r="N1641" i="44"/>
  <c r="M1641" i="44"/>
  <c r="O1641" i="44" l="1"/>
  <c r="Q1641" i="44" s="1"/>
  <c r="T1641" i="44" s="1"/>
  <c r="I1641" i="49" s="1"/>
  <c r="E1641" i="49"/>
  <c r="A1641" i="49"/>
  <c r="D1641" i="49"/>
  <c r="K1642" i="44"/>
  <c r="L1642" i="44"/>
  <c r="N1642" i="44"/>
  <c r="M1642" i="44"/>
  <c r="O1642" i="44" l="1"/>
  <c r="Q1642" i="44" s="1"/>
  <c r="T1642" i="44" s="1"/>
  <c r="I1642" i="49" s="1"/>
  <c r="E1642" i="49"/>
  <c r="A1642" i="49"/>
  <c r="D1642" i="49"/>
  <c r="K1643" i="44"/>
  <c r="L1643" i="44"/>
  <c r="M1643" i="44"/>
  <c r="N1643" i="44"/>
  <c r="O1643" i="44" l="1"/>
  <c r="Q1643" i="44" s="1"/>
  <c r="T1643" i="44" s="1"/>
  <c r="I1643" i="49" s="1"/>
  <c r="E1643" i="49"/>
  <c r="A1643" i="49"/>
  <c r="D1643" i="49"/>
  <c r="K1644" i="44"/>
  <c r="L1644" i="44"/>
  <c r="N1644" i="44"/>
  <c r="M1644" i="44"/>
  <c r="O1644" i="44" l="1"/>
  <c r="Q1644" i="44" s="1"/>
  <c r="T1644" i="44" s="1"/>
  <c r="I1644" i="49" s="1"/>
  <c r="E1644" i="49"/>
  <c r="A1644" i="49"/>
  <c r="D1644" i="49"/>
  <c r="K1645" i="44"/>
  <c r="L1645" i="44"/>
  <c r="N1645" i="44"/>
  <c r="M1645" i="44"/>
  <c r="O1645" i="44" l="1"/>
  <c r="Q1645" i="44" s="1"/>
  <c r="T1645" i="44" s="1"/>
  <c r="I1645" i="49" s="1"/>
  <c r="E1645" i="49"/>
  <c r="A1645" i="49"/>
  <c r="D1645" i="49"/>
  <c r="K1646" i="44"/>
  <c r="M1646" i="44"/>
  <c r="L1646" i="44"/>
  <c r="N1646" i="44"/>
  <c r="O1646" i="44" l="1"/>
  <c r="Q1646" i="44" s="1"/>
  <c r="T1646" i="44" s="1"/>
  <c r="I1646" i="49" s="1"/>
  <c r="E1646" i="49"/>
  <c r="A1646" i="49"/>
  <c r="D1646" i="49"/>
  <c r="K1647" i="44"/>
  <c r="N1647" i="44"/>
  <c r="M1647" i="44"/>
  <c r="L1647" i="44"/>
  <c r="O1647" i="44" l="1"/>
  <c r="Q1647" i="44" s="1"/>
  <c r="T1647" i="44" s="1"/>
  <c r="I1647" i="49" s="1"/>
  <c r="E1647" i="49"/>
  <c r="A1647" i="49"/>
  <c r="D1647" i="49"/>
  <c r="K1648" i="44"/>
  <c r="N1648" i="44"/>
  <c r="M1648" i="44"/>
  <c r="L1648" i="44"/>
  <c r="O1648" i="44" l="1"/>
  <c r="Q1648" i="44" s="1"/>
  <c r="T1648" i="44" s="1"/>
  <c r="I1648" i="49" s="1"/>
  <c r="E1648" i="49"/>
  <c r="A1648" i="49"/>
  <c r="D1648" i="49"/>
  <c r="K1649" i="44"/>
  <c r="M1649" i="44"/>
  <c r="N1649" i="44"/>
  <c r="L1649" i="44"/>
  <c r="O1649" i="44" l="1"/>
  <c r="Q1649" i="44" s="1"/>
  <c r="T1649" i="44" s="1"/>
  <c r="I1649" i="49" s="1"/>
  <c r="E1649" i="49"/>
  <c r="A1649" i="49"/>
  <c r="D1649" i="49"/>
  <c r="K1650" i="44"/>
  <c r="N1650" i="44"/>
  <c r="L1650" i="44"/>
  <c r="M1650" i="44"/>
  <c r="O1650" i="44" l="1"/>
  <c r="Q1650" i="44" s="1"/>
  <c r="T1650" i="44" s="1"/>
  <c r="I1650" i="49" s="1"/>
  <c r="E1650" i="49"/>
  <c r="A1650" i="49"/>
  <c r="D1650" i="49"/>
  <c r="K1651" i="44"/>
  <c r="M1651" i="44"/>
  <c r="L1651" i="44"/>
  <c r="N1651" i="44"/>
  <c r="O1651" i="44" l="1"/>
  <c r="Q1651" i="44" s="1"/>
  <c r="T1651" i="44" s="1"/>
  <c r="I1651" i="49" s="1"/>
  <c r="E1651" i="49"/>
  <c r="A1651" i="49"/>
  <c r="D1651" i="49"/>
  <c r="K1652" i="44"/>
  <c r="L1652" i="44"/>
  <c r="N1652" i="44"/>
  <c r="M1652" i="44"/>
  <c r="O1652" i="44" l="1"/>
  <c r="Q1652" i="44" s="1"/>
  <c r="T1652" i="44" s="1"/>
  <c r="I1652" i="49" s="1"/>
  <c r="E1652" i="49"/>
  <c r="A1652" i="49"/>
  <c r="D1652" i="49"/>
  <c r="K1653" i="44"/>
  <c r="N1653" i="44"/>
  <c r="M1653" i="44"/>
  <c r="L1653" i="44"/>
  <c r="O1653" i="44" l="1"/>
  <c r="Q1653" i="44" s="1"/>
  <c r="T1653" i="44" s="1"/>
  <c r="I1653" i="49" s="1"/>
  <c r="E1653" i="49"/>
  <c r="A1653" i="49"/>
  <c r="D1653" i="49"/>
  <c r="K1654" i="44"/>
  <c r="M1654" i="44"/>
  <c r="N1654" i="44"/>
  <c r="L1654" i="44"/>
  <c r="O1654" i="44" l="1"/>
  <c r="Q1654" i="44" s="1"/>
  <c r="T1654" i="44" s="1"/>
  <c r="I1654" i="49" s="1"/>
  <c r="E1654" i="49"/>
  <c r="A1654" i="49"/>
  <c r="D1654" i="49"/>
  <c r="K1655" i="44"/>
  <c r="M1655" i="44"/>
  <c r="L1655" i="44"/>
  <c r="N1655" i="44"/>
  <c r="O1655" i="44" l="1"/>
  <c r="Q1655" i="44" s="1"/>
  <c r="T1655" i="44" s="1"/>
  <c r="I1655" i="49" s="1"/>
  <c r="E1655" i="49"/>
  <c r="A1655" i="49"/>
  <c r="D1655" i="49"/>
  <c r="K1656" i="44"/>
  <c r="L1656" i="44"/>
  <c r="M1656" i="44"/>
  <c r="N1656" i="44"/>
  <c r="O1656" i="44" l="1"/>
  <c r="Q1656" i="44" s="1"/>
  <c r="T1656" i="44" s="1"/>
  <c r="I1656" i="49" s="1"/>
  <c r="E1656" i="49"/>
  <c r="A1656" i="49"/>
  <c r="D1656" i="49"/>
  <c r="K1657" i="44"/>
  <c r="L1657" i="44"/>
  <c r="N1657" i="44"/>
  <c r="M1657" i="44"/>
  <c r="O1657" i="44" l="1"/>
  <c r="Q1657" i="44" s="1"/>
  <c r="T1657" i="44" s="1"/>
  <c r="I1657" i="49" s="1"/>
  <c r="E1657" i="49"/>
  <c r="A1657" i="49"/>
  <c r="D1657" i="49"/>
  <c r="K1658" i="44"/>
  <c r="N1658" i="44"/>
  <c r="L1658" i="44"/>
  <c r="M1658" i="44"/>
  <c r="O1658" i="44" l="1"/>
  <c r="Q1658" i="44" s="1"/>
  <c r="T1658" i="44" s="1"/>
  <c r="I1658" i="49" s="1"/>
  <c r="E1658" i="49"/>
  <c r="A1658" i="49"/>
  <c r="D1658" i="49"/>
  <c r="K1659" i="44"/>
  <c r="N1659" i="44"/>
  <c r="L1659" i="44"/>
  <c r="M1659" i="44"/>
  <c r="O1659" i="44" l="1"/>
  <c r="Q1659" i="44" s="1"/>
  <c r="T1659" i="44" s="1"/>
  <c r="I1659" i="49" s="1"/>
  <c r="E1659" i="49"/>
  <c r="A1659" i="49"/>
  <c r="D1659" i="49"/>
  <c r="K1660" i="44"/>
  <c r="M1660" i="44"/>
  <c r="N1660" i="44"/>
  <c r="L1660" i="44"/>
  <c r="O1660" i="44" l="1"/>
  <c r="Q1660" i="44" s="1"/>
  <c r="T1660" i="44" s="1"/>
  <c r="I1660" i="49" s="1"/>
  <c r="E1660" i="49"/>
  <c r="A1660" i="49"/>
  <c r="D1660" i="49"/>
  <c r="K1661" i="44"/>
  <c r="L1661" i="44"/>
  <c r="N1661" i="44"/>
  <c r="M1661" i="44"/>
  <c r="O1661" i="44" l="1"/>
  <c r="Q1661" i="44" s="1"/>
  <c r="T1661" i="44" s="1"/>
  <c r="I1661" i="49" s="1"/>
  <c r="E1661" i="49"/>
  <c r="A1661" i="49"/>
  <c r="D1661" i="49"/>
  <c r="K1662" i="44"/>
  <c r="N1662" i="44"/>
  <c r="L1662" i="44"/>
  <c r="M1662" i="44"/>
  <c r="O1662" i="44" l="1"/>
  <c r="Q1662" i="44" s="1"/>
  <c r="T1662" i="44" s="1"/>
  <c r="I1662" i="49" s="1"/>
  <c r="E1662" i="49"/>
  <c r="A1662" i="49"/>
  <c r="D1662" i="49"/>
  <c r="K1663" i="44"/>
  <c r="L1663" i="44"/>
  <c r="M1663" i="44"/>
  <c r="N1663" i="44"/>
  <c r="O1663" i="44" l="1"/>
  <c r="Q1663" i="44" s="1"/>
  <c r="T1663" i="44" s="1"/>
  <c r="I1663" i="49" s="1"/>
  <c r="E1663" i="49"/>
  <c r="A1663" i="49"/>
  <c r="D1663" i="49"/>
  <c r="K1664" i="44"/>
  <c r="M1664" i="44"/>
  <c r="N1664" i="44"/>
  <c r="L1664" i="44"/>
  <c r="O1664" i="44" l="1"/>
  <c r="Q1664" i="44" s="1"/>
  <c r="T1664" i="44" s="1"/>
  <c r="I1664" i="49" s="1"/>
  <c r="E1664" i="49"/>
  <c r="A1664" i="49"/>
  <c r="D1664" i="49"/>
  <c r="K1665" i="44"/>
  <c r="N1665" i="44"/>
  <c r="M1665" i="44"/>
  <c r="L1665" i="44"/>
  <c r="O1665" i="44" l="1"/>
  <c r="Q1665" i="44" s="1"/>
  <c r="T1665" i="44" s="1"/>
  <c r="I1665" i="49" s="1"/>
  <c r="E1665" i="49"/>
  <c r="A1665" i="49"/>
  <c r="D1665" i="49"/>
  <c r="K1666" i="44"/>
  <c r="M1666" i="44"/>
  <c r="N1666" i="44"/>
  <c r="L1666" i="44"/>
  <c r="O1666" i="44" l="1"/>
  <c r="Q1666" i="44" s="1"/>
  <c r="T1666" i="44" s="1"/>
  <c r="I1666" i="49" s="1"/>
  <c r="E1666" i="49"/>
  <c r="A1666" i="49"/>
  <c r="D1666" i="49"/>
  <c r="K1667" i="44"/>
  <c r="M1667" i="44"/>
  <c r="L1667" i="44"/>
  <c r="N1667" i="44"/>
  <c r="O1667" i="44" l="1"/>
  <c r="Q1667" i="44" s="1"/>
  <c r="T1667" i="44" s="1"/>
  <c r="I1667" i="49" s="1"/>
  <c r="E1667" i="49"/>
  <c r="A1667" i="49"/>
  <c r="D1667" i="49"/>
  <c r="K1668" i="44"/>
  <c r="N1668" i="44"/>
  <c r="L1668" i="44"/>
  <c r="M1668" i="44"/>
  <c r="O1668" i="44" l="1"/>
  <c r="Q1668" i="44" s="1"/>
  <c r="T1668" i="44" s="1"/>
  <c r="I1668" i="49" s="1"/>
  <c r="E1668" i="49"/>
  <c r="A1668" i="49"/>
  <c r="D1668" i="49"/>
  <c r="K1669" i="44"/>
  <c r="L1669" i="44"/>
  <c r="N1669" i="44"/>
  <c r="M1669" i="44"/>
  <c r="O1669" i="44" l="1"/>
  <c r="Q1669" i="44" s="1"/>
  <c r="T1669" i="44" s="1"/>
  <c r="I1669" i="49" s="1"/>
  <c r="E1669" i="49"/>
  <c r="A1669" i="49"/>
  <c r="D1669" i="49"/>
  <c r="K1670" i="44"/>
  <c r="N1670" i="44"/>
  <c r="M1670" i="44"/>
  <c r="L1670" i="44"/>
  <c r="O1670" i="44" l="1"/>
  <c r="Q1670" i="44" s="1"/>
  <c r="T1670" i="44" s="1"/>
  <c r="I1670" i="49" s="1"/>
  <c r="E1670" i="49"/>
  <c r="A1670" i="49"/>
  <c r="D1670" i="49"/>
  <c r="K1671" i="44"/>
  <c r="M1671" i="44"/>
  <c r="L1671" i="44"/>
  <c r="N1671" i="44"/>
  <c r="O1671" i="44" l="1"/>
  <c r="Q1671" i="44" s="1"/>
  <c r="T1671" i="44" s="1"/>
  <c r="I1671" i="49" s="1"/>
  <c r="E1671" i="49"/>
  <c r="A1671" i="49"/>
  <c r="D1671" i="49"/>
  <c r="K1672" i="44"/>
  <c r="M1672" i="44"/>
  <c r="N1672" i="44"/>
  <c r="L1672" i="44"/>
  <c r="O1672" i="44" l="1"/>
  <c r="Q1672" i="44" s="1"/>
  <c r="T1672" i="44" s="1"/>
  <c r="I1672" i="49" s="1"/>
  <c r="E1672" i="49"/>
  <c r="A1672" i="49"/>
  <c r="D1672" i="49"/>
  <c r="K1673" i="44"/>
  <c r="N1673" i="44"/>
  <c r="M1673" i="44"/>
  <c r="L1673" i="44"/>
  <c r="O1673" i="44" l="1"/>
  <c r="Q1673" i="44" s="1"/>
  <c r="T1673" i="44" s="1"/>
  <c r="I1673" i="49" s="1"/>
  <c r="E1673" i="49"/>
  <c r="A1673" i="49"/>
  <c r="D1673" i="49"/>
  <c r="K1674" i="44"/>
  <c r="N1674" i="44"/>
  <c r="M1674" i="44"/>
  <c r="L1674" i="44"/>
  <c r="O1674" i="44" l="1"/>
  <c r="Q1674" i="44" s="1"/>
  <c r="T1674" i="44" s="1"/>
  <c r="I1674" i="49" s="1"/>
  <c r="E1674" i="49"/>
  <c r="A1674" i="49"/>
  <c r="D1674" i="49"/>
  <c r="K1675" i="44"/>
  <c r="L1675" i="44"/>
  <c r="N1675" i="44"/>
  <c r="M1675" i="44"/>
  <c r="O1675" i="44" l="1"/>
  <c r="Q1675" i="44" s="1"/>
  <c r="T1675" i="44" s="1"/>
  <c r="I1675" i="49" s="1"/>
  <c r="E1675" i="49"/>
  <c r="A1675" i="49"/>
  <c r="D1675" i="49"/>
  <c r="K1676" i="44"/>
  <c r="N1676" i="44"/>
  <c r="M1676" i="44"/>
  <c r="L1676" i="44"/>
  <c r="O1676" i="44" l="1"/>
  <c r="Q1676" i="44" s="1"/>
  <c r="T1676" i="44" s="1"/>
  <c r="I1676" i="49" s="1"/>
  <c r="E1676" i="49"/>
  <c r="A1676" i="49"/>
  <c r="D1676" i="49"/>
  <c r="K1677" i="44"/>
  <c r="M1677" i="44"/>
  <c r="N1677" i="44"/>
  <c r="L1677" i="44"/>
  <c r="O1677" i="44" l="1"/>
  <c r="Q1677" i="44" s="1"/>
  <c r="T1677" i="44" s="1"/>
  <c r="I1677" i="49" s="1"/>
  <c r="E1677" i="49"/>
  <c r="A1677" i="49"/>
  <c r="D1677" i="49"/>
  <c r="K1678" i="44"/>
  <c r="M1678" i="44"/>
  <c r="N1678" i="44"/>
  <c r="L1678" i="44"/>
  <c r="O1678" i="44" l="1"/>
  <c r="Q1678" i="44" s="1"/>
  <c r="T1678" i="44" s="1"/>
  <c r="I1678" i="49" s="1"/>
  <c r="E1678" i="49"/>
  <c r="A1678" i="49"/>
  <c r="D1678" i="49"/>
  <c r="K1679" i="44"/>
  <c r="N1679" i="44"/>
  <c r="M1679" i="44"/>
  <c r="L1679" i="44"/>
  <c r="O1679" i="44" l="1"/>
  <c r="Q1679" i="44" s="1"/>
  <c r="T1679" i="44" s="1"/>
  <c r="I1679" i="49" s="1"/>
  <c r="E1679" i="49"/>
  <c r="A1679" i="49"/>
  <c r="D1679" i="49"/>
  <c r="K1680" i="44"/>
  <c r="N1680" i="44"/>
  <c r="L1680" i="44"/>
  <c r="M1680" i="44"/>
  <c r="O1680" i="44" l="1"/>
  <c r="Q1680" i="44" s="1"/>
  <c r="T1680" i="44" s="1"/>
  <c r="I1680" i="49" s="1"/>
  <c r="E1680" i="49"/>
  <c r="A1680" i="49"/>
  <c r="D1680" i="49"/>
  <c r="K1681" i="44"/>
  <c r="N1681" i="44"/>
  <c r="L1681" i="44"/>
  <c r="M1681" i="44"/>
  <c r="O1681" i="44" l="1"/>
  <c r="Q1681" i="44" s="1"/>
  <c r="T1681" i="44" s="1"/>
  <c r="I1681" i="49" s="1"/>
  <c r="E1681" i="49"/>
  <c r="A1681" i="49"/>
  <c r="D1681" i="49"/>
  <c r="K1682" i="44"/>
  <c r="M1682" i="44"/>
  <c r="L1682" i="44"/>
  <c r="N1682" i="44"/>
  <c r="O1682" i="44" l="1"/>
  <c r="Q1682" i="44" s="1"/>
  <c r="T1682" i="44" s="1"/>
  <c r="I1682" i="49" s="1"/>
  <c r="E1682" i="49"/>
  <c r="D1682" i="49"/>
  <c r="A1682" i="49"/>
  <c r="K1683" i="44"/>
  <c r="L1683" i="44"/>
  <c r="N1683" i="44"/>
  <c r="M1683" i="44"/>
  <c r="O1683" i="44" l="1"/>
  <c r="Q1683" i="44" s="1"/>
  <c r="T1683" i="44" s="1"/>
  <c r="I1683" i="49" s="1"/>
  <c r="E1683" i="49"/>
  <c r="D1683" i="49"/>
  <c r="A1683" i="49"/>
  <c r="K1684" i="44"/>
  <c r="N1684" i="44"/>
  <c r="L1684" i="44"/>
  <c r="M1684" i="44"/>
  <c r="O1684" i="44" l="1"/>
  <c r="Q1684" i="44" s="1"/>
  <c r="T1684" i="44" s="1"/>
  <c r="I1684" i="49" s="1"/>
  <c r="E1684" i="49"/>
  <c r="D1684" i="49"/>
  <c r="A1684" i="49"/>
  <c r="K1685" i="44"/>
  <c r="N1685" i="44"/>
  <c r="L1685" i="44"/>
  <c r="M1685" i="44"/>
  <c r="O1685" i="44" l="1"/>
  <c r="Q1685" i="44" s="1"/>
  <c r="T1685" i="44" s="1"/>
  <c r="I1685" i="49" s="1"/>
  <c r="E1685" i="49"/>
  <c r="D1685" i="49"/>
  <c r="A1685" i="49"/>
  <c r="K1686" i="44"/>
  <c r="L1686" i="44"/>
  <c r="N1686" i="44"/>
  <c r="M1686" i="44"/>
  <c r="O1686" i="44" l="1"/>
  <c r="Q1686" i="44" s="1"/>
  <c r="T1686" i="44" s="1"/>
  <c r="I1686" i="49" s="1"/>
  <c r="E1686" i="49"/>
  <c r="D1686" i="49"/>
  <c r="A1686" i="49"/>
  <c r="K1687" i="44"/>
  <c r="M1687" i="44"/>
  <c r="L1687" i="44"/>
  <c r="N1687" i="44"/>
  <c r="O1687" i="44" l="1"/>
  <c r="Q1687" i="44" s="1"/>
  <c r="T1687" i="44" s="1"/>
  <c r="I1687" i="49" s="1"/>
  <c r="E1687" i="49"/>
  <c r="D1687" i="49"/>
  <c r="A1687" i="49"/>
  <c r="K1688" i="44"/>
  <c r="L1688" i="44"/>
  <c r="N1688" i="44"/>
  <c r="M1688" i="44"/>
  <c r="O1688" i="44" l="1"/>
  <c r="Q1688" i="44" s="1"/>
  <c r="T1688" i="44" s="1"/>
  <c r="I1688" i="49" s="1"/>
  <c r="E1688" i="49"/>
  <c r="D1688" i="49"/>
  <c r="A1688" i="49"/>
  <c r="K1689" i="44"/>
  <c r="M1689" i="44"/>
  <c r="N1689" i="44"/>
  <c r="L1689" i="44"/>
  <c r="O1689" i="44" l="1"/>
  <c r="Q1689" i="44" s="1"/>
  <c r="T1689" i="44" s="1"/>
  <c r="I1689" i="49" s="1"/>
  <c r="E1689" i="49"/>
  <c r="D1689" i="49"/>
  <c r="A1689" i="49"/>
  <c r="K1690" i="44"/>
  <c r="M1690" i="44"/>
  <c r="N1690" i="44"/>
  <c r="L1690" i="44"/>
  <c r="O1690" i="44" l="1"/>
  <c r="Q1690" i="44" s="1"/>
  <c r="T1690" i="44" s="1"/>
  <c r="I1690" i="49" s="1"/>
  <c r="E1690" i="49"/>
  <c r="D1690" i="49"/>
  <c r="A1690" i="49"/>
  <c r="K1691" i="44"/>
  <c r="L1691" i="44"/>
  <c r="M1691" i="44"/>
  <c r="N1691" i="44"/>
  <c r="O1691" i="44" l="1"/>
  <c r="Q1691" i="44" s="1"/>
  <c r="T1691" i="44" s="1"/>
  <c r="I1691" i="49" s="1"/>
  <c r="E1691" i="49"/>
  <c r="D1691" i="49"/>
  <c r="A1691" i="49"/>
  <c r="K1692" i="44"/>
  <c r="L1692" i="44"/>
  <c r="N1692" i="44"/>
  <c r="M1692" i="44"/>
  <c r="O1692" i="44" l="1"/>
  <c r="Q1692" i="44" s="1"/>
  <c r="T1692" i="44" s="1"/>
  <c r="I1692" i="49" s="1"/>
  <c r="E1692" i="49"/>
  <c r="D1692" i="49"/>
  <c r="A1692" i="49"/>
  <c r="K1693" i="44"/>
  <c r="N1693" i="44"/>
  <c r="M1693" i="44"/>
  <c r="L1693" i="44"/>
  <c r="O1693" i="44" l="1"/>
  <c r="Q1693" i="44" s="1"/>
  <c r="T1693" i="44" s="1"/>
  <c r="I1693" i="49" s="1"/>
  <c r="E1693" i="49"/>
  <c r="D1693" i="49"/>
  <c r="A1693" i="49"/>
  <c r="K1694" i="44"/>
  <c r="M1694" i="44"/>
  <c r="L1694" i="44"/>
  <c r="N1694" i="44"/>
  <c r="O1694" i="44" l="1"/>
  <c r="Q1694" i="44" s="1"/>
  <c r="T1694" i="44" s="1"/>
  <c r="I1694" i="49" s="1"/>
  <c r="E1694" i="49"/>
  <c r="D1694" i="49"/>
  <c r="A1694" i="49"/>
  <c r="K1695" i="44"/>
  <c r="L1695" i="44"/>
  <c r="M1695" i="44"/>
  <c r="N1695" i="44"/>
  <c r="O1695" i="44" l="1"/>
  <c r="Q1695" i="44" s="1"/>
  <c r="T1695" i="44" s="1"/>
  <c r="I1695" i="49" s="1"/>
  <c r="E1695" i="49"/>
  <c r="D1695" i="49"/>
  <c r="A1695" i="49"/>
  <c r="K1696" i="44"/>
  <c r="N1696" i="44"/>
  <c r="M1696" i="44"/>
  <c r="L1696" i="44"/>
  <c r="O1696" i="44" l="1"/>
  <c r="Q1696" i="44" s="1"/>
  <c r="T1696" i="44" s="1"/>
  <c r="I1696" i="49" s="1"/>
  <c r="E1696" i="49"/>
  <c r="D1696" i="49"/>
  <c r="A1696" i="49"/>
  <c r="K1697" i="44"/>
  <c r="N1697" i="44"/>
  <c r="M1697" i="44"/>
  <c r="L1697" i="44"/>
  <c r="O1697" i="44" l="1"/>
  <c r="Q1697" i="44" s="1"/>
  <c r="T1697" i="44" s="1"/>
  <c r="I1697" i="49" s="1"/>
  <c r="E1697" i="49"/>
  <c r="D1697" i="49"/>
  <c r="A1697" i="49"/>
  <c r="K1698" i="44"/>
  <c r="M1698" i="44"/>
  <c r="N1698" i="44"/>
  <c r="L1698" i="44"/>
  <c r="O1698" i="44" l="1"/>
  <c r="Q1698" i="44" s="1"/>
  <c r="T1698" i="44" s="1"/>
  <c r="I1698" i="49" s="1"/>
  <c r="E1698" i="49"/>
  <c r="D1698" i="49"/>
  <c r="A1698" i="49"/>
  <c r="K1699" i="44"/>
  <c r="M1699" i="44"/>
  <c r="L1699" i="44"/>
  <c r="N1699" i="44"/>
  <c r="O1699" i="44" l="1"/>
  <c r="Q1699" i="44" s="1"/>
  <c r="T1699" i="44" s="1"/>
  <c r="I1699" i="49" s="1"/>
  <c r="E1699" i="49"/>
  <c r="D1699" i="49"/>
  <c r="A1699" i="49"/>
  <c r="K1700" i="44"/>
  <c r="N1700" i="44"/>
  <c r="L1700" i="44"/>
  <c r="M1700" i="44"/>
  <c r="O1700" i="44" l="1"/>
  <c r="Q1700" i="44" s="1"/>
  <c r="T1700" i="44" s="1"/>
  <c r="I1700" i="49" s="1"/>
  <c r="E1700" i="49"/>
  <c r="D1700" i="49"/>
  <c r="A1700" i="49"/>
  <c r="K1701" i="44"/>
  <c r="M1701" i="44"/>
  <c r="L1701" i="44"/>
  <c r="N1701" i="44"/>
  <c r="O1701" i="44" l="1"/>
  <c r="Q1701" i="44" s="1"/>
  <c r="T1701" i="44" s="1"/>
  <c r="I1701" i="49" s="1"/>
  <c r="E1701" i="49"/>
  <c r="D1701" i="49"/>
  <c r="A1701" i="49"/>
  <c r="K1702" i="44"/>
  <c r="L1702" i="44"/>
  <c r="N1702" i="44"/>
  <c r="M1702" i="44"/>
  <c r="O1702" i="44" l="1"/>
  <c r="Q1702" i="44" s="1"/>
  <c r="T1702" i="44" s="1"/>
  <c r="I1702" i="49" s="1"/>
  <c r="E1702" i="49"/>
  <c r="D1702" i="49"/>
  <c r="A1702" i="49"/>
  <c r="K1703" i="44"/>
  <c r="N1703" i="44"/>
  <c r="L1703" i="44"/>
  <c r="M1703" i="44"/>
  <c r="O1703" i="44" l="1"/>
  <c r="Q1703" i="44" s="1"/>
  <c r="T1703" i="44" s="1"/>
  <c r="I1703" i="49" s="1"/>
  <c r="E1703" i="49"/>
  <c r="D1703" i="49"/>
  <c r="A1703" i="49"/>
  <c r="K1704" i="44"/>
  <c r="N1704" i="44"/>
  <c r="M1704" i="44"/>
  <c r="L1704" i="44"/>
  <c r="O1704" i="44" l="1"/>
  <c r="Q1704" i="44" s="1"/>
  <c r="T1704" i="44" s="1"/>
  <c r="I1704" i="49" s="1"/>
  <c r="E1704" i="49"/>
  <c r="D1704" i="49"/>
  <c r="A1704" i="49"/>
  <c r="K1705" i="44"/>
  <c r="L1705" i="44"/>
  <c r="M1705" i="44"/>
  <c r="N1705" i="44"/>
  <c r="O1705" i="44" l="1"/>
  <c r="Q1705" i="44" s="1"/>
  <c r="T1705" i="44" s="1"/>
  <c r="I1705" i="49" s="1"/>
  <c r="E1705" i="49"/>
  <c r="D1705" i="49"/>
  <c r="A1705" i="49"/>
  <c r="K1706" i="44"/>
  <c r="M1706" i="44"/>
  <c r="L1706" i="44"/>
  <c r="N1706" i="44"/>
  <c r="O1706" i="44" l="1"/>
  <c r="Q1706" i="44" s="1"/>
  <c r="T1706" i="44" s="1"/>
  <c r="I1706" i="49" s="1"/>
  <c r="E1706" i="49"/>
  <c r="A1706" i="49"/>
  <c r="D1706" i="49"/>
  <c r="K1707" i="44"/>
  <c r="N1707" i="44"/>
  <c r="M1707" i="44"/>
  <c r="L1707" i="44"/>
  <c r="O1707" i="44" l="1"/>
  <c r="Q1707" i="44" s="1"/>
  <c r="T1707" i="44" s="1"/>
  <c r="I1707" i="49" s="1"/>
  <c r="E1707" i="49"/>
  <c r="A1707" i="49"/>
  <c r="D1707" i="49"/>
  <c r="K1708" i="44"/>
  <c r="L1708" i="44"/>
  <c r="N1708" i="44"/>
  <c r="M1708" i="44"/>
  <c r="O1708" i="44" l="1"/>
  <c r="Q1708" i="44" s="1"/>
  <c r="T1708" i="44" s="1"/>
  <c r="I1708" i="49" s="1"/>
  <c r="E1708" i="49"/>
  <c r="A1708" i="49"/>
  <c r="D1708" i="49"/>
  <c r="K1709" i="44"/>
  <c r="M1709" i="44"/>
  <c r="N1709" i="44"/>
  <c r="L1709" i="44"/>
  <c r="O1709" i="44" l="1"/>
  <c r="Q1709" i="44" s="1"/>
  <c r="T1709" i="44" s="1"/>
  <c r="I1709" i="49" s="1"/>
  <c r="E1709" i="49"/>
  <c r="A1709" i="49"/>
  <c r="D1709" i="49"/>
  <c r="K1710" i="44"/>
  <c r="M1710" i="44"/>
  <c r="N1710" i="44"/>
  <c r="L1710" i="44"/>
  <c r="O1710" i="44" l="1"/>
  <c r="Q1710" i="44" s="1"/>
  <c r="T1710" i="44" s="1"/>
  <c r="I1710" i="49" s="1"/>
  <c r="E1710" i="49"/>
  <c r="A1710" i="49"/>
  <c r="D1710" i="49"/>
  <c r="K1711" i="44"/>
  <c r="N1711" i="44"/>
  <c r="L1711" i="44"/>
  <c r="M1711" i="44"/>
  <c r="O1711" i="44" l="1"/>
  <c r="Q1711" i="44" s="1"/>
  <c r="T1711" i="44" s="1"/>
  <c r="I1711" i="49" s="1"/>
  <c r="E1711" i="49"/>
  <c r="A1711" i="49"/>
  <c r="D1711" i="49"/>
  <c r="K1712" i="44"/>
  <c r="N1712" i="44"/>
  <c r="L1712" i="44"/>
  <c r="M1712" i="44"/>
  <c r="O1712" i="44" l="1"/>
  <c r="Q1712" i="44" s="1"/>
  <c r="T1712" i="44" s="1"/>
  <c r="I1712" i="49" s="1"/>
  <c r="E1712" i="49"/>
  <c r="A1712" i="49"/>
  <c r="D1712" i="49"/>
  <c r="K1713" i="44"/>
  <c r="M1713" i="44"/>
  <c r="L1713" i="44"/>
  <c r="N1713" i="44"/>
  <c r="O1713" i="44" l="1"/>
  <c r="Q1713" i="44" s="1"/>
  <c r="T1713" i="44" s="1"/>
  <c r="I1713" i="49" s="1"/>
  <c r="E1713" i="49"/>
  <c r="A1713" i="49"/>
  <c r="D1713" i="49"/>
  <c r="K1714" i="44"/>
  <c r="L1714" i="44"/>
  <c r="N1714" i="44"/>
  <c r="M1714" i="44"/>
  <c r="O1714" i="44" l="1"/>
  <c r="Q1714" i="44" s="1"/>
  <c r="T1714" i="44" s="1"/>
  <c r="I1714" i="49" s="1"/>
  <c r="E1714" i="49"/>
  <c r="A1714" i="49"/>
  <c r="D1714" i="49"/>
  <c r="K1715" i="44"/>
  <c r="N1715" i="44"/>
  <c r="M1715" i="44"/>
  <c r="L1715" i="44"/>
  <c r="O1715" i="44" l="1"/>
  <c r="Q1715" i="44" s="1"/>
  <c r="T1715" i="44" s="1"/>
  <c r="I1715" i="49" s="1"/>
  <c r="E1715" i="49"/>
  <c r="A1715" i="49"/>
  <c r="D1715" i="49"/>
  <c r="K1716" i="44"/>
  <c r="L1716" i="44"/>
  <c r="M1716" i="44"/>
  <c r="N1716" i="44"/>
  <c r="O1716" i="44" l="1"/>
  <c r="Q1716" i="44" s="1"/>
  <c r="T1716" i="44" s="1"/>
  <c r="I1716" i="49" s="1"/>
  <c r="E1716" i="49"/>
  <c r="A1716" i="49"/>
  <c r="D1716" i="49"/>
  <c r="K1717" i="44"/>
  <c r="M1717" i="44"/>
  <c r="N1717" i="44"/>
  <c r="L1717" i="44"/>
  <c r="O1717" i="44" l="1"/>
  <c r="Q1717" i="44" s="1"/>
  <c r="T1717" i="44" s="1"/>
  <c r="I1717" i="49" s="1"/>
  <c r="E1717" i="49"/>
  <c r="A1717" i="49"/>
  <c r="D1717" i="49"/>
  <c r="K1718" i="44"/>
  <c r="N1718" i="44"/>
  <c r="L1718" i="44"/>
  <c r="M1718" i="44"/>
  <c r="O1718" i="44" l="1"/>
  <c r="Q1718" i="44" s="1"/>
  <c r="T1718" i="44" s="1"/>
  <c r="I1718" i="49" s="1"/>
  <c r="E1718" i="49"/>
  <c r="A1718" i="49"/>
  <c r="D1718" i="49"/>
  <c r="K1719" i="44"/>
  <c r="N1719" i="44"/>
  <c r="M1719" i="44"/>
  <c r="L1719" i="44"/>
  <c r="O1719" i="44" l="1"/>
  <c r="Q1719" i="44" s="1"/>
  <c r="T1719" i="44" s="1"/>
  <c r="I1719" i="49" s="1"/>
  <c r="E1719" i="49"/>
  <c r="A1719" i="49"/>
  <c r="D1719" i="49"/>
  <c r="K1720" i="44"/>
  <c r="N1720" i="44"/>
  <c r="L1720" i="44"/>
  <c r="M1720" i="44"/>
  <c r="O1720" i="44" l="1"/>
  <c r="Q1720" i="44" s="1"/>
  <c r="T1720" i="44" s="1"/>
  <c r="I1720" i="49" s="1"/>
  <c r="E1720" i="49"/>
  <c r="A1720" i="49"/>
  <c r="D1720" i="49"/>
  <c r="K1721" i="44"/>
  <c r="M1721" i="44"/>
  <c r="N1721" i="44"/>
  <c r="L1721" i="44"/>
  <c r="O1721" i="44" l="1"/>
  <c r="Q1721" i="44" s="1"/>
  <c r="T1721" i="44" s="1"/>
  <c r="I1721" i="49" s="1"/>
  <c r="E1721" i="49"/>
  <c r="A1721" i="49"/>
  <c r="D1721" i="49"/>
  <c r="K1722" i="44"/>
  <c r="L1722" i="44"/>
  <c r="M1722" i="44"/>
  <c r="N1722" i="44"/>
  <c r="O1722" i="44" l="1"/>
  <c r="Q1722" i="44" s="1"/>
  <c r="T1722" i="44" s="1"/>
  <c r="I1722" i="49" s="1"/>
  <c r="E1722" i="49"/>
  <c r="A1722" i="49"/>
  <c r="D1722" i="49"/>
  <c r="K1723" i="44"/>
  <c r="L1723" i="44"/>
  <c r="M1723" i="44"/>
  <c r="N1723" i="44"/>
  <c r="O1723" i="44" l="1"/>
  <c r="Q1723" i="44" s="1"/>
  <c r="T1723" i="44" s="1"/>
  <c r="I1723" i="49" s="1"/>
  <c r="E1723" i="49"/>
  <c r="A1723" i="49"/>
  <c r="D1723" i="49"/>
  <c r="K1724" i="44"/>
  <c r="N1724" i="44"/>
  <c r="L1724" i="44"/>
  <c r="M1724" i="44"/>
  <c r="O1724" i="44" l="1"/>
  <c r="Q1724" i="44" s="1"/>
  <c r="T1724" i="44" s="1"/>
  <c r="I1724" i="49" s="1"/>
  <c r="E1724" i="49"/>
  <c r="A1724" i="49"/>
  <c r="D1724" i="49"/>
  <c r="K1725" i="44"/>
  <c r="M1725" i="44"/>
  <c r="N1725" i="44"/>
  <c r="L1725" i="44"/>
  <c r="O1725" i="44" l="1"/>
  <c r="Q1725" i="44" s="1"/>
  <c r="T1725" i="44" s="1"/>
  <c r="I1725" i="49" s="1"/>
  <c r="E1725" i="49"/>
  <c r="A1725" i="49"/>
  <c r="D1725" i="49"/>
  <c r="K1726" i="44"/>
  <c r="N1726" i="44"/>
  <c r="L1726" i="44"/>
  <c r="M1726" i="44"/>
  <c r="O1726" i="44" l="1"/>
  <c r="Q1726" i="44" s="1"/>
  <c r="T1726" i="44" s="1"/>
  <c r="I1726" i="49" s="1"/>
  <c r="E1726" i="49"/>
  <c r="A1726" i="49"/>
  <c r="D1726" i="49"/>
  <c r="K1727" i="44"/>
  <c r="L1727" i="44"/>
  <c r="N1727" i="44"/>
  <c r="M1727" i="44"/>
  <c r="O1727" i="44" l="1"/>
  <c r="Q1727" i="44" s="1"/>
  <c r="T1727" i="44" s="1"/>
  <c r="I1727" i="49" s="1"/>
  <c r="E1727" i="49"/>
  <c r="A1727" i="49"/>
  <c r="D1727" i="49"/>
  <c r="K1728" i="44"/>
  <c r="N1728" i="44"/>
  <c r="M1728" i="44"/>
  <c r="L1728" i="44"/>
  <c r="O1728" i="44" l="1"/>
  <c r="Q1728" i="44" s="1"/>
  <c r="T1728" i="44" s="1"/>
  <c r="I1728" i="49" s="1"/>
  <c r="E1728" i="49"/>
  <c r="A1728" i="49"/>
  <c r="D1728" i="49"/>
  <c r="K1729" i="44"/>
  <c r="L1729" i="44"/>
  <c r="M1729" i="44"/>
  <c r="N1729" i="44"/>
  <c r="O1729" i="44" l="1"/>
  <c r="Q1729" i="44" s="1"/>
  <c r="T1729" i="44" s="1"/>
  <c r="I1729" i="49" s="1"/>
  <c r="E1729" i="49"/>
  <c r="A1729" i="49"/>
  <c r="D1729" i="49"/>
  <c r="K1730" i="44"/>
  <c r="L1730" i="44"/>
  <c r="N1730" i="44"/>
  <c r="M1730" i="44"/>
  <c r="O1730" i="44" l="1"/>
  <c r="Q1730" i="44" s="1"/>
  <c r="T1730" i="44" s="1"/>
  <c r="I1730" i="49" s="1"/>
  <c r="E1730" i="49"/>
  <c r="D1730" i="49"/>
  <c r="A1730" i="49"/>
  <c r="K1731" i="44"/>
  <c r="N1731" i="44"/>
  <c r="L1731" i="44"/>
  <c r="M1731" i="44"/>
  <c r="O1731" i="44" l="1"/>
  <c r="Q1731" i="44" s="1"/>
  <c r="T1731" i="44" s="1"/>
  <c r="I1731" i="49" s="1"/>
  <c r="E1731" i="49"/>
  <c r="D1731" i="49"/>
  <c r="A1731" i="49"/>
  <c r="K1732" i="44"/>
  <c r="N1732" i="44"/>
  <c r="L1732" i="44"/>
  <c r="M1732" i="44"/>
  <c r="O1732" i="44" l="1"/>
  <c r="Q1732" i="44" s="1"/>
  <c r="T1732" i="44" s="1"/>
  <c r="I1732" i="49" s="1"/>
  <c r="E1732" i="49"/>
  <c r="D1732" i="49"/>
  <c r="A1732" i="49"/>
  <c r="K1733" i="44"/>
  <c r="L1733" i="44"/>
  <c r="N1733" i="44"/>
  <c r="M1733" i="44"/>
  <c r="O1733" i="44" l="1"/>
  <c r="Q1733" i="44" s="1"/>
  <c r="T1733" i="44" s="1"/>
  <c r="I1733" i="49" s="1"/>
  <c r="E1733" i="49"/>
  <c r="D1733" i="49"/>
  <c r="A1733" i="49"/>
  <c r="K1734" i="44"/>
  <c r="L1734" i="44"/>
  <c r="N1734" i="44"/>
  <c r="M1734" i="44"/>
  <c r="O1734" i="44" l="1"/>
  <c r="Q1734" i="44" s="1"/>
  <c r="T1734" i="44" s="1"/>
  <c r="I1734" i="49" s="1"/>
  <c r="E1734" i="49"/>
  <c r="D1734" i="49"/>
  <c r="A1734" i="49"/>
  <c r="K1735" i="44"/>
  <c r="N1735" i="44"/>
  <c r="M1735" i="44"/>
  <c r="L1735" i="44"/>
  <c r="O1735" i="44" l="1"/>
  <c r="Q1735" i="44" s="1"/>
  <c r="T1735" i="44" s="1"/>
  <c r="I1735" i="49" s="1"/>
  <c r="E1735" i="49"/>
  <c r="D1735" i="49"/>
  <c r="A1735" i="49"/>
  <c r="K1736" i="44"/>
  <c r="M1736" i="44"/>
  <c r="L1736" i="44"/>
  <c r="N1736" i="44"/>
  <c r="O1736" i="44" l="1"/>
  <c r="Q1736" i="44" s="1"/>
  <c r="T1736" i="44" s="1"/>
  <c r="I1736" i="49" s="1"/>
  <c r="E1736" i="49"/>
  <c r="D1736" i="49"/>
  <c r="A1736" i="49"/>
  <c r="K1737" i="44"/>
  <c r="N1737" i="44"/>
  <c r="M1737" i="44"/>
  <c r="L1737" i="44"/>
  <c r="O1737" i="44" l="1"/>
  <c r="Q1737" i="44" s="1"/>
  <c r="T1737" i="44" s="1"/>
  <c r="I1737" i="49" s="1"/>
  <c r="E1737" i="49"/>
  <c r="D1737" i="49"/>
  <c r="A1737" i="49"/>
  <c r="K1738" i="44"/>
  <c r="N1738" i="44"/>
  <c r="M1738" i="44"/>
  <c r="L1738" i="44"/>
  <c r="O1738" i="44" l="1"/>
  <c r="Q1738" i="44" s="1"/>
  <c r="T1738" i="44" s="1"/>
  <c r="I1738" i="49" s="1"/>
  <c r="E1738" i="49"/>
  <c r="D1738" i="49"/>
  <c r="A1738" i="49"/>
  <c r="K1739" i="44"/>
  <c r="N1739" i="44"/>
  <c r="M1739" i="44"/>
  <c r="L1739" i="44"/>
  <c r="O1739" i="44" l="1"/>
  <c r="Q1739" i="44" s="1"/>
  <c r="T1739" i="44" s="1"/>
  <c r="I1739" i="49" s="1"/>
  <c r="E1739" i="49"/>
  <c r="D1739" i="49"/>
  <c r="A1739" i="49"/>
  <c r="K1740" i="44"/>
  <c r="N1740" i="44"/>
  <c r="L1740" i="44"/>
  <c r="M1740" i="44"/>
  <c r="O1740" i="44" l="1"/>
  <c r="Q1740" i="44" s="1"/>
  <c r="T1740" i="44" s="1"/>
  <c r="I1740" i="49" s="1"/>
  <c r="E1740" i="49"/>
  <c r="D1740" i="49"/>
  <c r="A1740" i="49"/>
  <c r="K1741" i="44"/>
  <c r="M1741" i="44"/>
  <c r="N1741" i="44"/>
  <c r="L1741" i="44"/>
  <c r="O1741" i="44" l="1"/>
  <c r="Q1741" i="44" s="1"/>
  <c r="T1741" i="44" s="1"/>
  <c r="I1741" i="49" s="1"/>
  <c r="E1741" i="49"/>
  <c r="D1741" i="49"/>
  <c r="A1741" i="49"/>
  <c r="K1742" i="44"/>
  <c r="N1742" i="44"/>
  <c r="M1742" i="44"/>
  <c r="L1742" i="44"/>
  <c r="O1742" i="44" l="1"/>
  <c r="Q1742" i="44" s="1"/>
  <c r="T1742" i="44" s="1"/>
  <c r="I1742" i="49" s="1"/>
  <c r="E1742" i="49"/>
  <c r="D1742" i="49"/>
  <c r="A1742" i="49"/>
  <c r="K1743" i="44"/>
  <c r="N1743" i="44"/>
  <c r="M1743" i="44"/>
  <c r="L1743" i="44"/>
  <c r="O1743" i="44" l="1"/>
  <c r="Q1743" i="44" s="1"/>
  <c r="T1743" i="44" s="1"/>
  <c r="I1743" i="49" s="1"/>
  <c r="E1743" i="49"/>
  <c r="D1743" i="49"/>
  <c r="A1743" i="49"/>
  <c r="K1744" i="44"/>
  <c r="M1744" i="44"/>
  <c r="L1744" i="44"/>
  <c r="N1744" i="44"/>
  <c r="O1744" i="44" l="1"/>
  <c r="Q1744" i="44" s="1"/>
  <c r="T1744" i="44" s="1"/>
  <c r="I1744" i="49" s="1"/>
  <c r="E1744" i="49"/>
  <c r="D1744" i="49"/>
  <c r="A1744" i="49"/>
  <c r="K1745" i="44"/>
  <c r="L1745" i="44"/>
  <c r="M1745" i="44"/>
  <c r="N1745" i="44"/>
  <c r="O1745" i="44" l="1"/>
  <c r="Q1745" i="44" s="1"/>
  <c r="T1745" i="44" s="1"/>
  <c r="I1745" i="49" s="1"/>
  <c r="E1745" i="49"/>
  <c r="D1745" i="49"/>
  <c r="A1745" i="49"/>
  <c r="K1746" i="44"/>
  <c r="N1746" i="44"/>
  <c r="M1746" i="44"/>
  <c r="L1746" i="44"/>
  <c r="O1746" i="44" l="1"/>
  <c r="Q1746" i="44" s="1"/>
  <c r="T1746" i="44" s="1"/>
  <c r="I1746" i="49" s="1"/>
  <c r="E1746" i="49"/>
  <c r="D1746" i="49"/>
  <c r="A1746" i="49"/>
  <c r="K1747" i="44"/>
  <c r="M1747" i="44"/>
  <c r="N1747" i="44"/>
  <c r="L1747" i="44"/>
  <c r="O1747" i="44" l="1"/>
  <c r="Q1747" i="44" s="1"/>
  <c r="T1747" i="44" s="1"/>
  <c r="I1747" i="49" s="1"/>
  <c r="E1747" i="49"/>
  <c r="D1747" i="49"/>
  <c r="A1747" i="49"/>
  <c r="K1748" i="44"/>
  <c r="N1748" i="44"/>
  <c r="L1748" i="44"/>
  <c r="M1748" i="44"/>
  <c r="O1748" i="44" l="1"/>
  <c r="Q1748" i="44" s="1"/>
  <c r="T1748" i="44" s="1"/>
  <c r="I1748" i="49" s="1"/>
  <c r="E1748" i="49"/>
  <c r="D1748" i="49"/>
  <c r="A1748" i="49"/>
  <c r="K1749" i="44"/>
  <c r="L1749" i="44"/>
  <c r="M1749" i="44"/>
  <c r="N1749" i="44"/>
  <c r="O1749" i="44" l="1"/>
  <c r="Q1749" i="44" s="1"/>
  <c r="T1749" i="44" s="1"/>
  <c r="I1749" i="49" s="1"/>
  <c r="E1749" i="49"/>
  <c r="D1749" i="49"/>
  <c r="A1749" i="49"/>
  <c r="K1750" i="44"/>
  <c r="M1750" i="44"/>
  <c r="L1750" i="44"/>
  <c r="N1750" i="44"/>
  <c r="O1750" i="44" l="1"/>
  <c r="Q1750" i="44" s="1"/>
  <c r="T1750" i="44" s="1"/>
  <c r="I1750" i="49" s="1"/>
  <c r="E1750" i="49"/>
  <c r="D1750" i="49"/>
  <c r="A1750" i="49"/>
  <c r="K1751" i="44"/>
  <c r="M1751" i="44"/>
  <c r="L1751" i="44"/>
  <c r="N1751" i="44"/>
  <c r="O1751" i="44" l="1"/>
  <c r="Q1751" i="44" s="1"/>
  <c r="T1751" i="44" s="1"/>
  <c r="I1751" i="49" s="1"/>
  <c r="E1751" i="49"/>
  <c r="D1751" i="49"/>
  <c r="A1751" i="49"/>
  <c r="K1752" i="44"/>
  <c r="L1752" i="44"/>
  <c r="N1752" i="44"/>
  <c r="M1752" i="44"/>
  <c r="O1752" i="44" l="1"/>
  <c r="Q1752" i="44" s="1"/>
  <c r="T1752" i="44" s="1"/>
  <c r="I1752" i="49" s="1"/>
  <c r="E1752" i="49"/>
  <c r="D1752" i="49"/>
  <c r="A1752" i="49"/>
  <c r="K1753" i="44"/>
  <c r="N1753" i="44"/>
  <c r="L1753" i="44"/>
  <c r="M1753" i="44"/>
  <c r="O1753" i="44" l="1"/>
  <c r="Q1753" i="44" s="1"/>
  <c r="T1753" i="44" s="1"/>
  <c r="I1753" i="49" s="1"/>
  <c r="E1753" i="49"/>
  <c r="D1753" i="49"/>
  <c r="A1753" i="49"/>
  <c r="K1754" i="44"/>
  <c r="L1754" i="44"/>
  <c r="N1754" i="44"/>
  <c r="M1754" i="44"/>
  <c r="O1754" i="44" l="1"/>
  <c r="Q1754" i="44" s="1"/>
  <c r="T1754" i="44" s="1"/>
  <c r="I1754" i="49" s="1"/>
  <c r="E1754" i="49"/>
  <c r="A1754" i="49"/>
  <c r="D1754" i="49"/>
  <c r="K1755" i="44"/>
  <c r="M1755" i="44"/>
  <c r="N1755" i="44"/>
  <c r="L1755" i="44"/>
  <c r="O1755" i="44" l="1"/>
  <c r="Q1755" i="44" s="1"/>
  <c r="T1755" i="44" s="1"/>
  <c r="I1755" i="49" s="1"/>
  <c r="E1755" i="49"/>
  <c r="A1755" i="49"/>
  <c r="D1755" i="49"/>
  <c r="K1756" i="44"/>
  <c r="L1756" i="44"/>
  <c r="N1756" i="44"/>
  <c r="M1756" i="44"/>
  <c r="O1756" i="44" l="1"/>
  <c r="Q1756" i="44" s="1"/>
  <c r="T1756" i="44" s="1"/>
  <c r="I1756" i="49" s="1"/>
  <c r="E1756" i="49"/>
  <c r="A1756" i="49"/>
  <c r="D1756" i="49"/>
  <c r="K1757" i="44"/>
  <c r="M1757" i="44"/>
  <c r="L1757" i="44"/>
  <c r="N1757" i="44"/>
  <c r="O1757" i="44" l="1"/>
  <c r="Q1757" i="44" s="1"/>
  <c r="T1757" i="44" s="1"/>
  <c r="I1757" i="49" s="1"/>
  <c r="E1757" i="49"/>
  <c r="A1757" i="49"/>
  <c r="D1757" i="49"/>
  <c r="K1758" i="44"/>
  <c r="M1758" i="44"/>
  <c r="L1758" i="44"/>
  <c r="N1758" i="44"/>
  <c r="O1758" i="44" l="1"/>
  <c r="Q1758" i="44" s="1"/>
  <c r="T1758" i="44" s="1"/>
  <c r="I1758" i="49" s="1"/>
  <c r="E1758" i="49"/>
  <c r="A1758" i="49"/>
  <c r="D1758" i="49"/>
  <c r="K1759" i="44"/>
  <c r="M1759" i="44"/>
  <c r="L1759" i="44"/>
  <c r="N1759" i="44"/>
  <c r="O1759" i="44" l="1"/>
  <c r="Q1759" i="44" s="1"/>
  <c r="T1759" i="44" s="1"/>
  <c r="I1759" i="49" s="1"/>
  <c r="E1759" i="49"/>
  <c r="A1759" i="49"/>
  <c r="D1759" i="49"/>
  <c r="K1760" i="44"/>
  <c r="L1760" i="44"/>
  <c r="N1760" i="44"/>
  <c r="M1760" i="44"/>
  <c r="O1760" i="44" l="1"/>
  <c r="Q1760" i="44" s="1"/>
  <c r="T1760" i="44" s="1"/>
  <c r="I1760" i="49" s="1"/>
  <c r="E1760" i="49"/>
  <c r="A1760" i="49"/>
  <c r="D1760" i="49"/>
  <c r="K1761" i="44"/>
  <c r="M1761" i="44"/>
  <c r="N1761" i="44"/>
  <c r="L1761" i="44"/>
  <c r="O1761" i="44" l="1"/>
  <c r="Q1761" i="44" s="1"/>
  <c r="T1761" i="44" s="1"/>
  <c r="I1761" i="49" s="1"/>
  <c r="E1761" i="49"/>
  <c r="A1761" i="49"/>
  <c r="D1761" i="49"/>
  <c r="K1762" i="44"/>
  <c r="L1762" i="44"/>
  <c r="M1762" i="44"/>
  <c r="N1762" i="44"/>
  <c r="O1762" i="44" l="1"/>
  <c r="Q1762" i="44" s="1"/>
  <c r="T1762" i="44" s="1"/>
  <c r="I1762" i="49" s="1"/>
  <c r="E1762" i="49"/>
  <c r="A1762" i="49"/>
  <c r="D1762" i="49"/>
  <c r="K1763" i="44"/>
  <c r="N1763" i="44"/>
  <c r="L1763" i="44"/>
  <c r="M1763" i="44"/>
  <c r="O1763" i="44" l="1"/>
  <c r="Q1763" i="44" s="1"/>
  <c r="T1763" i="44" s="1"/>
  <c r="I1763" i="49" s="1"/>
  <c r="E1763" i="49"/>
  <c r="A1763" i="49"/>
  <c r="D1763" i="49"/>
  <c r="K1764" i="44"/>
  <c r="N1764" i="44"/>
  <c r="M1764" i="44"/>
  <c r="L1764" i="44"/>
  <c r="O1764" i="44" l="1"/>
  <c r="Q1764" i="44" s="1"/>
  <c r="T1764" i="44" s="1"/>
  <c r="I1764" i="49" s="1"/>
  <c r="E1764" i="49"/>
  <c r="A1764" i="49"/>
  <c r="D1764" i="49"/>
  <c r="K1765" i="44"/>
  <c r="L1765" i="44"/>
  <c r="M1765" i="44"/>
  <c r="N1765" i="44"/>
  <c r="O1765" i="44" l="1"/>
  <c r="Q1765" i="44" s="1"/>
  <c r="T1765" i="44" s="1"/>
  <c r="I1765" i="49" s="1"/>
  <c r="E1765" i="49"/>
  <c r="A1765" i="49"/>
  <c r="D1765" i="49"/>
  <c r="K1766" i="44"/>
  <c r="M1766" i="44"/>
  <c r="L1766" i="44"/>
  <c r="N1766" i="44"/>
  <c r="O1766" i="44" l="1"/>
  <c r="Q1766" i="44" s="1"/>
  <c r="T1766" i="44" s="1"/>
  <c r="I1766" i="49" s="1"/>
  <c r="E1766" i="49"/>
  <c r="A1766" i="49"/>
  <c r="D1766" i="49"/>
  <c r="K1767" i="44"/>
  <c r="M1767" i="44"/>
  <c r="L1767" i="44"/>
  <c r="N1767" i="44"/>
  <c r="O1767" i="44" l="1"/>
  <c r="Q1767" i="44" s="1"/>
  <c r="T1767" i="44" s="1"/>
  <c r="I1767" i="49" s="1"/>
  <c r="E1767" i="49"/>
  <c r="A1767" i="49"/>
  <c r="D1767" i="49"/>
  <c r="K1768" i="44"/>
  <c r="M1768" i="44"/>
  <c r="L1768" i="44"/>
  <c r="N1768" i="44"/>
  <c r="O1768" i="44" l="1"/>
  <c r="Q1768" i="44" s="1"/>
  <c r="T1768" i="44" s="1"/>
  <c r="I1768" i="49" s="1"/>
  <c r="E1768" i="49"/>
  <c r="A1768" i="49"/>
  <c r="D1768" i="49"/>
  <c r="K1769" i="44"/>
  <c r="N1769" i="44"/>
  <c r="M1769" i="44"/>
  <c r="L1769" i="44"/>
  <c r="O1769" i="44" l="1"/>
  <c r="Q1769" i="44" s="1"/>
  <c r="T1769" i="44" s="1"/>
  <c r="I1769" i="49" s="1"/>
  <c r="E1769" i="49"/>
  <c r="A1769" i="49"/>
  <c r="D1769" i="49"/>
  <c r="K1770" i="44"/>
  <c r="L1770" i="44"/>
  <c r="M1770" i="44"/>
  <c r="N1770" i="44"/>
  <c r="O1770" i="44" l="1"/>
  <c r="Q1770" i="44" s="1"/>
  <c r="T1770" i="44" s="1"/>
  <c r="I1770" i="49" s="1"/>
  <c r="E1770" i="49"/>
  <c r="A1770" i="49"/>
  <c r="D1770" i="49"/>
  <c r="K1771" i="44"/>
  <c r="L1771" i="44"/>
  <c r="N1771" i="44"/>
  <c r="M1771" i="44"/>
  <c r="O1771" i="44" l="1"/>
  <c r="Q1771" i="44" s="1"/>
  <c r="T1771" i="44" s="1"/>
  <c r="I1771" i="49" s="1"/>
  <c r="E1771" i="49"/>
  <c r="A1771" i="49"/>
  <c r="D1771" i="49"/>
  <c r="K1772" i="44"/>
  <c r="N1772" i="44"/>
  <c r="L1772" i="44"/>
  <c r="M1772" i="44"/>
  <c r="O1772" i="44" l="1"/>
  <c r="Q1772" i="44" s="1"/>
  <c r="T1772" i="44" s="1"/>
  <c r="I1772" i="49" s="1"/>
  <c r="E1772" i="49"/>
  <c r="A1772" i="49"/>
  <c r="D1772" i="49"/>
  <c r="K1773" i="44"/>
  <c r="L1773" i="44"/>
  <c r="M1773" i="44"/>
  <c r="N1773" i="44"/>
  <c r="O1773" i="44" l="1"/>
  <c r="Q1773" i="44" s="1"/>
  <c r="T1773" i="44" s="1"/>
  <c r="I1773" i="49" s="1"/>
  <c r="E1773" i="49"/>
  <c r="A1773" i="49"/>
  <c r="D1773" i="49"/>
  <c r="K1774" i="44"/>
  <c r="L1774" i="44"/>
  <c r="N1774" i="44"/>
  <c r="M1774" i="44"/>
  <c r="O1774" i="44" l="1"/>
  <c r="Q1774" i="44" s="1"/>
  <c r="T1774" i="44" s="1"/>
  <c r="I1774" i="49" s="1"/>
  <c r="E1774" i="49"/>
  <c r="A1774" i="49"/>
  <c r="D1774" i="49"/>
  <c r="K1775" i="44"/>
  <c r="L1775" i="44"/>
  <c r="N1775" i="44"/>
  <c r="M1775" i="44"/>
  <c r="O1775" i="44" l="1"/>
  <c r="Q1775" i="44" s="1"/>
  <c r="T1775" i="44" s="1"/>
  <c r="I1775" i="49" s="1"/>
  <c r="E1775" i="49"/>
  <c r="A1775" i="49"/>
  <c r="D1775" i="49"/>
  <c r="K1776" i="44"/>
  <c r="M1776" i="44"/>
  <c r="N1776" i="44"/>
  <c r="L1776" i="44"/>
  <c r="O1776" i="44" l="1"/>
  <c r="Q1776" i="44" s="1"/>
  <c r="T1776" i="44" s="1"/>
  <c r="I1776" i="49" s="1"/>
  <c r="E1776" i="49"/>
  <c r="A1776" i="49"/>
  <c r="D1776" i="49"/>
  <c r="K1777" i="44"/>
  <c r="L1777" i="44"/>
  <c r="M1777" i="44"/>
  <c r="N1777" i="44"/>
  <c r="O1777" i="44" l="1"/>
  <c r="Q1777" i="44" s="1"/>
  <c r="T1777" i="44" s="1"/>
  <c r="I1777" i="49" s="1"/>
  <c r="E1777" i="49"/>
  <c r="A1777" i="49"/>
  <c r="D1777" i="49"/>
  <c r="K1778" i="44"/>
  <c r="N1778" i="44"/>
  <c r="M1778" i="44"/>
  <c r="L1778" i="44"/>
  <c r="O1778" i="44" l="1"/>
  <c r="Q1778" i="44" s="1"/>
  <c r="T1778" i="44" s="1"/>
  <c r="I1778" i="49" s="1"/>
  <c r="E1778" i="49"/>
  <c r="D1778" i="49"/>
  <c r="A1778" i="49"/>
  <c r="K1779" i="44"/>
  <c r="N1779" i="44"/>
  <c r="M1779" i="44"/>
  <c r="L1779" i="44"/>
  <c r="O1779" i="44" l="1"/>
  <c r="Q1779" i="44" s="1"/>
  <c r="T1779" i="44" s="1"/>
  <c r="I1779" i="49" s="1"/>
  <c r="E1779" i="49"/>
  <c r="D1779" i="49"/>
  <c r="A1779" i="49"/>
  <c r="K1780" i="44"/>
  <c r="N1780" i="44"/>
  <c r="M1780" i="44"/>
  <c r="L1780" i="44"/>
  <c r="O1780" i="44" l="1"/>
  <c r="Q1780" i="44" s="1"/>
  <c r="T1780" i="44" s="1"/>
  <c r="I1780" i="49" s="1"/>
  <c r="E1780" i="49"/>
  <c r="D1780" i="49"/>
  <c r="A1780" i="49"/>
  <c r="K1781" i="44"/>
  <c r="L1781" i="44"/>
  <c r="M1781" i="44"/>
  <c r="N1781" i="44"/>
  <c r="O1781" i="44" l="1"/>
  <c r="Q1781" i="44" s="1"/>
  <c r="T1781" i="44" s="1"/>
  <c r="I1781" i="49" s="1"/>
  <c r="E1781" i="49"/>
  <c r="D1781" i="49"/>
  <c r="A1781" i="49"/>
  <c r="K1782" i="44"/>
  <c r="L1782" i="44"/>
  <c r="N1782" i="44"/>
  <c r="M1782" i="44"/>
  <c r="O1782" i="44" l="1"/>
  <c r="Q1782" i="44" s="1"/>
  <c r="T1782" i="44" s="1"/>
  <c r="I1782" i="49" s="1"/>
  <c r="E1782" i="49"/>
  <c r="D1782" i="49"/>
  <c r="A1782" i="49"/>
  <c r="K1783" i="44"/>
  <c r="M1783" i="44"/>
  <c r="L1783" i="44"/>
  <c r="N1783" i="44"/>
  <c r="O1783" i="44" l="1"/>
  <c r="Q1783" i="44" s="1"/>
  <c r="T1783" i="44" s="1"/>
  <c r="I1783" i="49" s="1"/>
  <c r="E1783" i="49"/>
  <c r="D1783" i="49"/>
  <c r="A1783" i="49"/>
  <c r="K1784" i="44"/>
  <c r="M1784" i="44"/>
  <c r="L1784" i="44"/>
  <c r="N1784" i="44"/>
  <c r="O1784" i="44" l="1"/>
  <c r="Q1784" i="44" s="1"/>
  <c r="T1784" i="44" s="1"/>
  <c r="I1784" i="49" s="1"/>
  <c r="E1784" i="49"/>
  <c r="D1784" i="49"/>
  <c r="A1784" i="49"/>
  <c r="K1785" i="44"/>
  <c r="M1785" i="44"/>
  <c r="N1785" i="44"/>
  <c r="L1785" i="44"/>
  <c r="O1785" i="44" l="1"/>
  <c r="Q1785" i="44" s="1"/>
  <c r="T1785" i="44" s="1"/>
  <c r="I1785" i="49" s="1"/>
  <c r="E1785" i="49"/>
  <c r="D1785" i="49"/>
  <c r="A1785" i="49"/>
  <c r="K1786" i="44"/>
  <c r="N1786" i="44"/>
  <c r="M1786" i="44"/>
  <c r="L1786" i="44"/>
  <c r="O1786" i="44" l="1"/>
  <c r="Q1786" i="44" s="1"/>
  <c r="T1786" i="44" s="1"/>
  <c r="I1786" i="49" s="1"/>
  <c r="E1786" i="49"/>
  <c r="D1786" i="49"/>
  <c r="A1786" i="49"/>
  <c r="K1787" i="44"/>
  <c r="M1787" i="44"/>
  <c r="N1787" i="44"/>
  <c r="L1787" i="44"/>
  <c r="O1787" i="44" l="1"/>
  <c r="Q1787" i="44" s="1"/>
  <c r="T1787" i="44" s="1"/>
  <c r="I1787" i="49" s="1"/>
  <c r="E1787" i="49"/>
  <c r="D1787" i="49"/>
  <c r="A1787" i="49"/>
  <c r="K1788" i="44"/>
  <c r="M1788" i="44"/>
  <c r="N1788" i="44"/>
  <c r="L1788" i="44"/>
  <c r="O1788" i="44" l="1"/>
  <c r="Q1788" i="44" s="1"/>
  <c r="T1788" i="44" s="1"/>
  <c r="I1788" i="49" s="1"/>
  <c r="E1788" i="49"/>
  <c r="D1788" i="49"/>
  <c r="A1788" i="49"/>
  <c r="K1789" i="44"/>
  <c r="M1789" i="44"/>
  <c r="L1789" i="44"/>
  <c r="N1789" i="44"/>
  <c r="O1789" i="44" l="1"/>
  <c r="Q1789" i="44" s="1"/>
  <c r="T1789" i="44" s="1"/>
  <c r="I1789" i="49" s="1"/>
  <c r="E1789" i="49"/>
  <c r="D1789" i="49"/>
  <c r="A1789" i="49"/>
  <c r="K1790" i="44"/>
  <c r="M1790" i="44"/>
  <c r="L1790" i="44"/>
  <c r="N1790" i="44"/>
  <c r="O1790" i="44" l="1"/>
  <c r="Q1790" i="44" s="1"/>
  <c r="T1790" i="44" s="1"/>
  <c r="I1790" i="49" s="1"/>
  <c r="E1790" i="49"/>
  <c r="D1790" i="49"/>
  <c r="A1790" i="49"/>
  <c r="K1791" i="44"/>
  <c r="N1791" i="44"/>
  <c r="M1791" i="44"/>
  <c r="L1791" i="44"/>
  <c r="O1791" i="44" l="1"/>
  <c r="Q1791" i="44" s="1"/>
  <c r="T1791" i="44" s="1"/>
  <c r="I1791" i="49" s="1"/>
  <c r="E1791" i="49"/>
  <c r="D1791" i="49"/>
  <c r="A1791" i="49"/>
  <c r="K1792" i="44"/>
  <c r="L1792" i="44"/>
  <c r="M1792" i="44"/>
  <c r="N1792" i="44"/>
  <c r="O1792" i="44" l="1"/>
  <c r="Q1792" i="44" s="1"/>
  <c r="T1792" i="44" s="1"/>
  <c r="I1792" i="49" s="1"/>
  <c r="E1792" i="49"/>
  <c r="D1792" i="49"/>
  <c r="A1792" i="49"/>
  <c r="K1793" i="44"/>
  <c r="N1793" i="44"/>
  <c r="L1793" i="44"/>
  <c r="M1793" i="44"/>
  <c r="O1793" i="44" l="1"/>
  <c r="Q1793" i="44" s="1"/>
  <c r="T1793" i="44" s="1"/>
  <c r="I1793" i="49" s="1"/>
  <c r="E1793" i="49"/>
  <c r="D1793" i="49"/>
  <c r="A1793" i="49"/>
  <c r="K1794" i="44"/>
  <c r="M1794" i="44"/>
  <c r="D1794" i="49" l="1"/>
  <c r="K1795" i="44"/>
  <c r="L1794" i="44"/>
  <c r="M1795" i="44"/>
  <c r="N1794" i="44"/>
  <c r="N1795" i="44"/>
  <c r="L1795" i="44"/>
  <c r="A1794" i="49" l="1"/>
  <c r="E1794" i="49"/>
  <c r="O1794" i="44"/>
  <c r="Q1794" i="44" s="1"/>
  <c r="T1794" i="44" s="1"/>
  <c r="I1794" i="49" s="1"/>
  <c r="O1795" i="44"/>
  <c r="Q1795" i="44" s="1"/>
  <c r="T1795" i="44" s="1"/>
  <c r="I1795" i="49" s="1"/>
  <c r="E1795" i="49"/>
  <c r="D1795" i="49"/>
  <c r="A1795" i="49"/>
  <c r="K1796" i="44"/>
  <c r="M1796" i="44"/>
  <c r="N1796" i="44"/>
  <c r="L1796" i="44"/>
  <c r="O1796" i="44" l="1"/>
  <c r="Q1796" i="44" s="1"/>
  <c r="T1796" i="44" s="1"/>
  <c r="I1796" i="49" s="1"/>
  <c r="E1796" i="49"/>
  <c r="D1796" i="49"/>
  <c r="A1796" i="49"/>
  <c r="K1797" i="44"/>
  <c r="N1797" i="44"/>
  <c r="L1797" i="44"/>
  <c r="M1797" i="44"/>
  <c r="O1797" i="44" l="1"/>
  <c r="Q1797" i="44" s="1"/>
  <c r="T1797" i="44" s="1"/>
  <c r="I1797" i="49" s="1"/>
  <c r="E1797" i="49"/>
  <c r="D1797" i="49"/>
  <c r="A1797" i="49"/>
  <c r="K1798" i="44"/>
  <c r="N1798" i="44"/>
  <c r="M1798" i="44"/>
  <c r="L1798" i="44"/>
  <c r="O1798" i="44" l="1"/>
  <c r="Q1798" i="44" s="1"/>
  <c r="T1798" i="44" s="1"/>
  <c r="I1798" i="49" s="1"/>
  <c r="E1798" i="49"/>
  <c r="D1798" i="49"/>
  <c r="A1798" i="49"/>
  <c r="K1799" i="44"/>
  <c r="N1799" i="44"/>
  <c r="M1799" i="44"/>
  <c r="L1799" i="44"/>
  <c r="O1799" i="44" l="1"/>
  <c r="Q1799" i="44" s="1"/>
  <c r="T1799" i="44" s="1"/>
  <c r="I1799" i="49" s="1"/>
  <c r="E1799" i="49"/>
  <c r="D1799" i="49"/>
  <c r="A1799" i="49"/>
  <c r="K1800" i="44"/>
  <c r="L1800" i="44"/>
  <c r="N1800" i="44"/>
  <c r="M1800" i="44"/>
  <c r="O1800" i="44" l="1"/>
  <c r="Q1800" i="44" s="1"/>
  <c r="T1800" i="44" s="1"/>
  <c r="I1800" i="49" s="1"/>
  <c r="E1800" i="49"/>
  <c r="D1800" i="49"/>
  <c r="A1800" i="49"/>
  <c r="K1801" i="44"/>
  <c r="N1801" i="44"/>
  <c r="M1801" i="44"/>
  <c r="L1801" i="44"/>
  <c r="O1801" i="44" l="1"/>
  <c r="Q1801" i="44" s="1"/>
  <c r="T1801" i="44" s="1"/>
  <c r="I1801" i="49" s="1"/>
  <c r="E1801" i="49"/>
  <c r="D1801" i="49"/>
  <c r="A1801" i="49"/>
  <c r="K1802" i="44"/>
  <c r="N1802" i="44"/>
  <c r="L1802" i="44"/>
  <c r="M1802" i="44"/>
  <c r="O1802" i="44" l="1"/>
  <c r="Q1802" i="44" s="1"/>
  <c r="T1802" i="44" s="1"/>
  <c r="I1802" i="49" s="1"/>
  <c r="E1802" i="49"/>
  <c r="A1802" i="49"/>
  <c r="D1802" i="49"/>
  <c r="K1803" i="44"/>
  <c r="L1803" i="44"/>
  <c r="M1803" i="44"/>
  <c r="N1803" i="44"/>
  <c r="O1803" i="44" l="1"/>
  <c r="Q1803" i="44" s="1"/>
  <c r="T1803" i="44" s="1"/>
  <c r="I1803" i="49" s="1"/>
  <c r="E1803" i="49"/>
  <c r="A1803" i="49"/>
  <c r="D1803" i="49"/>
  <c r="K1804" i="44"/>
  <c r="N1804" i="44"/>
  <c r="M1804" i="44"/>
  <c r="L1804" i="44"/>
  <c r="O1804" i="44" l="1"/>
  <c r="Q1804" i="44" s="1"/>
  <c r="T1804" i="44" s="1"/>
  <c r="I1804" i="49" s="1"/>
  <c r="E1804" i="49"/>
  <c r="A1804" i="49"/>
  <c r="D1804" i="49"/>
  <c r="K1805" i="44"/>
  <c r="L1805" i="44"/>
  <c r="N1805" i="44"/>
  <c r="M1805" i="44"/>
  <c r="O1805" i="44" l="1"/>
  <c r="Q1805" i="44" s="1"/>
  <c r="T1805" i="44" s="1"/>
  <c r="I1805" i="49" s="1"/>
  <c r="E1805" i="49"/>
  <c r="A1805" i="49"/>
  <c r="D1805" i="49"/>
  <c r="K1806" i="44"/>
  <c r="L1806" i="44"/>
  <c r="M1806" i="44"/>
  <c r="N1806" i="44"/>
  <c r="O1806" i="44" l="1"/>
  <c r="Q1806" i="44" s="1"/>
  <c r="T1806" i="44" s="1"/>
  <c r="I1806" i="49" s="1"/>
  <c r="E1806" i="49"/>
  <c r="A1806" i="49"/>
  <c r="D1806" i="49"/>
  <c r="K1807" i="44"/>
  <c r="L1807" i="44"/>
  <c r="N1807" i="44"/>
  <c r="M1807" i="44"/>
  <c r="O1807" i="44" l="1"/>
  <c r="Q1807" i="44" s="1"/>
  <c r="T1807" i="44" s="1"/>
  <c r="I1807" i="49" s="1"/>
  <c r="E1807" i="49"/>
  <c r="A1807" i="49"/>
  <c r="D1807" i="49"/>
  <c r="K1808" i="44"/>
  <c r="M1808" i="44"/>
  <c r="N1808" i="44"/>
  <c r="L1808" i="44"/>
  <c r="O1808" i="44" l="1"/>
  <c r="Q1808" i="44" s="1"/>
  <c r="T1808" i="44" s="1"/>
  <c r="I1808" i="49" s="1"/>
  <c r="E1808" i="49"/>
  <c r="A1808" i="49"/>
  <c r="D1808" i="49"/>
  <c r="K1809" i="44"/>
  <c r="M1809" i="44"/>
  <c r="N1809" i="44"/>
  <c r="L1809" i="44"/>
  <c r="O1809" i="44" l="1"/>
  <c r="Q1809" i="44" s="1"/>
  <c r="T1809" i="44" s="1"/>
  <c r="I1809" i="49" s="1"/>
  <c r="E1809" i="49"/>
  <c r="A1809" i="49"/>
  <c r="D1809" i="49"/>
  <c r="K1810" i="44"/>
  <c r="M1810" i="44"/>
  <c r="N1810" i="44"/>
  <c r="L1810" i="44"/>
  <c r="O1810" i="44" l="1"/>
  <c r="Q1810" i="44" s="1"/>
  <c r="T1810" i="44" s="1"/>
  <c r="I1810" i="49" s="1"/>
  <c r="E1810" i="49"/>
  <c r="A1810" i="49"/>
  <c r="D1810" i="49"/>
  <c r="K1811" i="44"/>
  <c r="M1811" i="44"/>
  <c r="N1811" i="44"/>
  <c r="L1811" i="44"/>
  <c r="O1811" i="44" l="1"/>
  <c r="Q1811" i="44" s="1"/>
  <c r="T1811" i="44" s="1"/>
  <c r="I1811" i="49" s="1"/>
  <c r="E1811" i="49"/>
  <c r="A1811" i="49"/>
  <c r="D1811" i="49"/>
  <c r="K1812" i="44"/>
  <c r="M1812" i="44"/>
  <c r="L1812" i="44"/>
  <c r="N1812" i="44"/>
  <c r="O1812" i="44" l="1"/>
  <c r="Q1812" i="44" s="1"/>
  <c r="T1812" i="44" s="1"/>
  <c r="I1812" i="49" s="1"/>
  <c r="E1812" i="49"/>
  <c r="A1812" i="49"/>
  <c r="D1812" i="49"/>
  <c r="K1813" i="44"/>
  <c r="N1813" i="44"/>
  <c r="M1813" i="44"/>
  <c r="L1813" i="44"/>
  <c r="O1813" i="44" l="1"/>
  <c r="Q1813" i="44" s="1"/>
  <c r="T1813" i="44" s="1"/>
  <c r="I1813" i="49" s="1"/>
  <c r="E1813" i="49"/>
  <c r="A1813" i="49"/>
  <c r="D1813" i="49"/>
  <c r="K1814" i="44"/>
  <c r="N1814" i="44"/>
  <c r="L1814" i="44"/>
  <c r="M1814" i="44"/>
  <c r="O1814" i="44" l="1"/>
  <c r="Q1814" i="44" s="1"/>
  <c r="T1814" i="44" s="1"/>
  <c r="I1814" i="49" s="1"/>
  <c r="E1814" i="49"/>
  <c r="A1814" i="49"/>
  <c r="D1814" i="49"/>
  <c r="K1815" i="44"/>
  <c r="M1815" i="44"/>
  <c r="N1815" i="44"/>
  <c r="L1815" i="44"/>
  <c r="O1815" i="44" l="1"/>
  <c r="Q1815" i="44" s="1"/>
  <c r="T1815" i="44" s="1"/>
  <c r="I1815" i="49" s="1"/>
  <c r="E1815" i="49"/>
  <c r="A1815" i="49"/>
  <c r="D1815" i="49"/>
  <c r="K1816" i="44"/>
  <c r="M1816" i="44"/>
  <c r="N1816" i="44"/>
  <c r="L1816" i="44"/>
  <c r="O1816" i="44" l="1"/>
  <c r="Q1816" i="44" s="1"/>
  <c r="T1816" i="44" s="1"/>
  <c r="I1816" i="49" s="1"/>
  <c r="E1816" i="49"/>
  <c r="A1816" i="49"/>
  <c r="D1816" i="49"/>
  <c r="K1817" i="44"/>
  <c r="L1817" i="44"/>
  <c r="N1817" i="44"/>
  <c r="M1817" i="44"/>
  <c r="O1817" i="44" l="1"/>
  <c r="Q1817" i="44" s="1"/>
  <c r="T1817" i="44" s="1"/>
  <c r="I1817" i="49" s="1"/>
  <c r="E1817" i="49"/>
  <c r="A1817" i="49"/>
  <c r="D1817" i="49"/>
  <c r="K1818" i="44"/>
  <c r="M1818" i="44"/>
  <c r="N1818" i="44"/>
  <c r="L1818" i="44"/>
  <c r="O1818" i="44" l="1"/>
  <c r="Q1818" i="44" s="1"/>
  <c r="T1818" i="44" s="1"/>
  <c r="I1818" i="49" s="1"/>
  <c r="E1818" i="49"/>
  <c r="A1818" i="49"/>
  <c r="D1818" i="49"/>
  <c r="K1819" i="44"/>
  <c r="L1819" i="44"/>
  <c r="M1819" i="44"/>
  <c r="N1819" i="44"/>
  <c r="O1819" i="44" l="1"/>
  <c r="Q1819" i="44" s="1"/>
  <c r="T1819" i="44" s="1"/>
  <c r="I1819" i="49" s="1"/>
  <c r="E1819" i="49"/>
  <c r="A1819" i="49"/>
  <c r="D1819" i="49"/>
  <c r="K1820" i="44"/>
  <c r="L1820" i="44"/>
  <c r="N1820" i="44"/>
  <c r="M1820" i="44"/>
  <c r="O1820" i="44" l="1"/>
  <c r="Q1820" i="44" s="1"/>
  <c r="T1820" i="44" s="1"/>
  <c r="I1820" i="49" s="1"/>
  <c r="E1820" i="49"/>
  <c r="A1820" i="49"/>
  <c r="D1820" i="49"/>
  <c r="K1821" i="44"/>
  <c r="N1821" i="44"/>
  <c r="M1821" i="44"/>
  <c r="L1821" i="44"/>
  <c r="O1821" i="44" l="1"/>
  <c r="Q1821" i="44" s="1"/>
  <c r="T1821" i="44" s="1"/>
  <c r="I1821" i="49" s="1"/>
  <c r="E1821" i="49"/>
  <c r="A1821" i="49"/>
  <c r="D1821" i="49"/>
  <c r="K1822" i="44"/>
  <c r="L1822" i="44"/>
  <c r="N1822" i="44"/>
  <c r="M1822" i="44"/>
  <c r="O1822" i="44" l="1"/>
  <c r="Q1822" i="44" s="1"/>
  <c r="T1822" i="44" s="1"/>
  <c r="I1822" i="49" s="1"/>
  <c r="E1822" i="49"/>
  <c r="A1822" i="49"/>
  <c r="D1822" i="49"/>
  <c r="K1823" i="44"/>
  <c r="N1823" i="44"/>
  <c r="L1823" i="44"/>
  <c r="M1823" i="44"/>
  <c r="O1823" i="44" l="1"/>
  <c r="Q1823" i="44" s="1"/>
  <c r="T1823" i="44" s="1"/>
  <c r="I1823" i="49" s="1"/>
  <c r="E1823" i="49"/>
  <c r="A1823" i="49"/>
  <c r="D1823" i="49"/>
  <c r="K1824" i="44"/>
  <c r="L1824" i="44"/>
  <c r="M1824" i="44"/>
  <c r="N1824" i="44"/>
  <c r="O1824" i="44" l="1"/>
  <c r="Q1824" i="44" s="1"/>
  <c r="T1824" i="44" s="1"/>
  <c r="I1824" i="49" s="1"/>
  <c r="E1824" i="49"/>
  <c r="A1824" i="49"/>
  <c r="D1824" i="49"/>
  <c r="K1825" i="44"/>
  <c r="N1825" i="44"/>
  <c r="L1825" i="44"/>
  <c r="M1825" i="44"/>
  <c r="O1825" i="44" l="1"/>
  <c r="Q1825" i="44" s="1"/>
  <c r="T1825" i="44" s="1"/>
  <c r="I1825" i="49" s="1"/>
  <c r="E1825" i="49"/>
  <c r="A1825" i="49"/>
  <c r="D1825" i="49"/>
  <c r="K1826" i="44"/>
  <c r="N1826" i="44"/>
  <c r="M1826" i="44"/>
  <c r="L1826" i="44"/>
  <c r="O1826" i="44" l="1"/>
  <c r="Q1826" i="44" s="1"/>
  <c r="T1826" i="44" s="1"/>
  <c r="I1826" i="49" s="1"/>
  <c r="E1826" i="49"/>
  <c r="D1826" i="49"/>
  <c r="A1826" i="49"/>
  <c r="K1827" i="44"/>
  <c r="M1827" i="44"/>
  <c r="N1827" i="44"/>
  <c r="L1827" i="44"/>
  <c r="O1827" i="44" l="1"/>
  <c r="Q1827" i="44" s="1"/>
  <c r="T1827" i="44" s="1"/>
  <c r="I1827" i="49" s="1"/>
  <c r="E1827" i="49"/>
  <c r="D1827" i="49"/>
  <c r="A1827" i="49"/>
  <c r="K1828" i="44"/>
  <c r="N1828" i="44"/>
  <c r="M1828" i="44"/>
  <c r="L1828" i="44"/>
  <c r="O1828" i="44" l="1"/>
  <c r="Q1828" i="44" s="1"/>
  <c r="T1828" i="44" s="1"/>
  <c r="I1828" i="49" s="1"/>
  <c r="E1828" i="49"/>
  <c r="D1828" i="49"/>
  <c r="A1828" i="49"/>
  <c r="K1829" i="44"/>
  <c r="L1829" i="44"/>
  <c r="N1829" i="44"/>
  <c r="M1829" i="44"/>
  <c r="O1829" i="44" l="1"/>
  <c r="Q1829" i="44" s="1"/>
  <c r="T1829" i="44" s="1"/>
  <c r="I1829" i="49" s="1"/>
  <c r="E1829" i="49"/>
  <c r="D1829" i="49"/>
  <c r="A1829" i="49"/>
  <c r="K1830" i="44"/>
  <c r="N1830" i="44"/>
  <c r="L1830" i="44"/>
  <c r="M1830" i="44"/>
  <c r="O1830" i="44" l="1"/>
  <c r="Q1830" i="44" s="1"/>
  <c r="T1830" i="44" s="1"/>
  <c r="I1830" i="49" s="1"/>
  <c r="E1830" i="49"/>
  <c r="D1830" i="49"/>
  <c r="A1830" i="49"/>
  <c r="K1831" i="44"/>
  <c r="M1831" i="44"/>
  <c r="L1831" i="44"/>
  <c r="N1831" i="44"/>
  <c r="O1831" i="44" l="1"/>
  <c r="Q1831" i="44" s="1"/>
  <c r="T1831" i="44" s="1"/>
  <c r="I1831" i="49" s="1"/>
  <c r="E1831" i="49"/>
  <c r="D1831" i="49"/>
  <c r="A1831" i="49"/>
  <c r="K1832" i="44"/>
  <c r="L1832" i="44"/>
  <c r="N1832" i="44"/>
  <c r="M1832" i="44"/>
  <c r="O1832" i="44" l="1"/>
  <c r="Q1832" i="44" s="1"/>
  <c r="T1832" i="44" s="1"/>
  <c r="I1832" i="49" s="1"/>
  <c r="E1832" i="49"/>
  <c r="D1832" i="49"/>
  <c r="A1832" i="49"/>
  <c r="K1833" i="44"/>
  <c r="N1833" i="44"/>
  <c r="L1833" i="44"/>
  <c r="M1833" i="44"/>
  <c r="O1833" i="44" l="1"/>
  <c r="Q1833" i="44" s="1"/>
  <c r="T1833" i="44" s="1"/>
  <c r="I1833" i="49" s="1"/>
  <c r="E1833" i="49"/>
  <c r="D1833" i="49"/>
  <c r="A1833" i="49"/>
  <c r="K1834" i="44"/>
  <c r="M1834" i="44"/>
  <c r="N1834" i="44"/>
  <c r="L1834" i="44"/>
  <c r="O1834" i="44" l="1"/>
  <c r="Q1834" i="44" s="1"/>
  <c r="T1834" i="44" s="1"/>
  <c r="I1834" i="49" s="1"/>
  <c r="E1834" i="49"/>
  <c r="D1834" i="49"/>
  <c r="A1834" i="49"/>
  <c r="K1835" i="44"/>
  <c r="M1835" i="44"/>
  <c r="L1835" i="44"/>
  <c r="N1835" i="44"/>
  <c r="O1835" i="44" l="1"/>
  <c r="Q1835" i="44" s="1"/>
  <c r="T1835" i="44" s="1"/>
  <c r="I1835" i="49" s="1"/>
  <c r="E1835" i="49"/>
  <c r="D1835" i="49"/>
  <c r="A1835" i="49"/>
  <c r="K1836" i="44"/>
  <c r="M1836" i="44"/>
  <c r="L1836" i="44"/>
  <c r="N1836" i="44"/>
  <c r="O1836" i="44" l="1"/>
  <c r="Q1836" i="44" s="1"/>
  <c r="T1836" i="44" s="1"/>
  <c r="I1836" i="49" s="1"/>
  <c r="E1836" i="49"/>
  <c r="D1836" i="49"/>
  <c r="A1836" i="49"/>
  <c r="K1837" i="44"/>
  <c r="L1837" i="44"/>
  <c r="M1837" i="44"/>
  <c r="N1837" i="44"/>
  <c r="O1837" i="44" l="1"/>
  <c r="Q1837" i="44" s="1"/>
  <c r="T1837" i="44" s="1"/>
  <c r="I1837" i="49" s="1"/>
  <c r="E1837" i="49"/>
  <c r="D1837" i="49"/>
  <c r="A1837" i="49"/>
  <c r="K1838" i="44"/>
  <c r="N1838" i="44"/>
  <c r="L1838" i="44"/>
  <c r="M1838" i="44"/>
  <c r="O1838" i="44" l="1"/>
  <c r="Q1838" i="44" s="1"/>
  <c r="T1838" i="44" s="1"/>
  <c r="I1838" i="49" s="1"/>
  <c r="E1838" i="49"/>
  <c r="D1838" i="49"/>
  <c r="A1838" i="49"/>
  <c r="K1839" i="44"/>
  <c r="M1839" i="44"/>
  <c r="L1839" i="44"/>
  <c r="N1839" i="44"/>
  <c r="O1839" i="44" l="1"/>
  <c r="Q1839" i="44" s="1"/>
  <c r="T1839" i="44" s="1"/>
  <c r="I1839" i="49" s="1"/>
  <c r="E1839" i="49"/>
  <c r="D1839" i="49"/>
  <c r="A1839" i="49"/>
  <c r="K1840" i="44"/>
  <c r="N1840" i="44"/>
  <c r="M1840" i="44"/>
  <c r="L1840" i="44"/>
  <c r="O1840" i="44" l="1"/>
  <c r="Q1840" i="44" s="1"/>
  <c r="T1840" i="44" s="1"/>
  <c r="I1840" i="49" s="1"/>
  <c r="E1840" i="49"/>
  <c r="D1840" i="49"/>
  <c r="A1840" i="49"/>
  <c r="K1841" i="44"/>
  <c r="L1841" i="44"/>
  <c r="N1841" i="44"/>
  <c r="M1841" i="44"/>
  <c r="O1841" i="44" l="1"/>
  <c r="Q1841" i="44" s="1"/>
  <c r="T1841" i="44" s="1"/>
  <c r="I1841" i="49" s="1"/>
  <c r="E1841" i="49"/>
  <c r="D1841" i="49"/>
  <c r="A1841" i="49"/>
  <c r="K1842" i="44"/>
  <c r="L1842" i="44"/>
  <c r="M1842" i="44"/>
  <c r="N1842" i="44"/>
  <c r="O1842" i="44" l="1"/>
  <c r="Q1842" i="44" s="1"/>
  <c r="T1842" i="44" s="1"/>
  <c r="I1842" i="49" s="1"/>
  <c r="E1842" i="49"/>
  <c r="D1842" i="49"/>
  <c r="A1842" i="49"/>
  <c r="K1843" i="44"/>
  <c r="M1843" i="44"/>
  <c r="N1843" i="44"/>
  <c r="L1843" i="44"/>
  <c r="O1843" i="44" l="1"/>
  <c r="Q1843" i="44" s="1"/>
  <c r="T1843" i="44" s="1"/>
  <c r="I1843" i="49" s="1"/>
  <c r="E1843" i="49"/>
  <c r="D1843" i="49"/>
  <c r="A1843" i="49"/>
  <c r="K1844" i="44"/>
  <c r="L1844" i="44"/>
  <c r="M1844" i="44"/>
  <c r="N1844" i="44"/>
  <c r="O1844" i="44" l="1"/>
  <c r="Q1844" i="44" s="1"/>
  <c r="T1844" i="44" s="1"/>
  <c r="I1844" i="49" s="1"/>
  <c r="E1844" i="49"/>
  <c r="D1844" i="49"/>
  <c r="A1844" i="49"/>
  <c r="K1845" i="44"/>
  <c r="M1845" i="44"/>
  <c r="N1845" i="44"/>
  <c r="L1845" i="44"/>
  <c r="O1845" i="44" l="1"/>
  <c r="Q1845" i="44" s="1"/>
  <c r="T1845" i="44" s="1"/>
  <c r="I1845" i="49" s="1"/>
  <c r="E1845" i="49"/>
  <c r="D1845" i="49"/>
  <c r="A1845" i="49"/>
  <c r="K1846" i="44"/>
  <c r="M1846" i="44"/>
  <c r="L1846" i="44"/>
  <c r="N1846" i="44"/>
  <c r="O1846" i="44" l="1"/>
  <c r="Q1846" i="44" s="1"/>
  <c r="T1846" i="44" s="1"/>
  <c r="I1846" i="49" s="1"/>
  <c r="E1846" i="49"/>
  <c r="D1846" i="49"/>
  <c r="A1846" i="49"/>
  <c r="K1847" i="44"/>
  <c r="M1847" i="44"/>
  <c r="N1847" i="44"/>
  <c r="L1847" i="44"/>
  <c r="O1847" i="44" l="1"/>
  <c r="Q1847" i="44" s="1"/>
  <c r="T1847" i="44" s="1"/>
  <c r="I1847" i="49" s="1"/>
  <c r="E1847" i="49"/>
  <c r="D1847" i="49"/>
  <c r="A1847" i="49"/>
  <c r="K1848" i="44"/>
  <c r="N1848" i="44"/>
  <c r="L1848" i="44"/>
  <c r="M1848" i="44"/>
  <c r="O1848" i="44" l="1"/>
  <c r="Q1848" i="44" s="1"/>
  <c r="T1848" i="44" s="1"/>
  <c r="I1848" i="49" s="1"/>
  <c r="E1848" i="49"/>
  <c r="D1848" i="49"/>
  <c r="A1848" i="49"/>
  <c r="K1849" i="44"/>
  <c r="M1849" i="44"/>
  <c r="L1849" i="44"/>
  <c r="N1849" i="44"/>
  <c r="O1849" i="44" l="1"/>
  <c r="Q1849" i="44" s="1"/>
  <c r="T1849" i="44" s="1"/>
  <c r="I1849" i="49" s="1"/>
  <c r="E1849" i="49"/>
  <c r="D1849" i="49"/>
  <c r="A1849" i="49"/>
  <c r="K1850" i="44"/>
  <c r="N1850" i="44"/>
  <c r="L1850" i="44"/>
  <c r="M1850" i="44"/>
  <c r="O1850" i="44" l="1"/>
  <c r="Q1850" i="44" s="1"/>
  <c r="T1850" i="44" s="1"/>
  <c r="I1850" i="49" s="1"/>
  <c r="E1850" i="49"/>
  <c r="D1850" i="49"/>
  <c r="A1850" i="49"/>
  <c r="K1851" i="44"/>
  <c r="M1851" i="44"/>
  <c r="N1851" i="44"/>
  <c r="L1851" i="44"/>
  <c r="O1851" i="44" l="1"/>
  <c r="Q1851" i="44" s="1"/>
  <c r="T1851" i="44" s="1"/>
  <c r="I1851" i="49" s="1"/>
  <c r="E1851" i="49"/>
  <c r="D1851" i="49"/>
  <c r="A1851" i="49"/>
  <c r="K1852" i="44"/>
  <c r="N1852" i="44"/>
  <c r="L1852" i="44"/>
  <c r="M1852" i="44"/>
  <c r="O1852" i="44" l="1"/>
  <c r="Q1852" i="44" s="1"/>
  <c r="T1852" i="44" s="1"/>
  <c r="I1852" i="49" s="1"/>
  <c r="E1852" i="49"/>
  <c r="D1852" i="49"/>
  <c r="A1852" i="49"/>
  <c r="K1853" i="44"/>
  <c r="M1853" i="44"/>
  <c r="N1853" i="44"/>
  <c r="L1853" i="44"/>
  <c r="O1853" i="44" l="1"/>
  <c r="Q1853" i="44" s="1"/>
  <c r="T1853" i="44" s="1"/>
  <c r="I1853" i="49" s="1"/>
  <c r="E1853" i="49"/>
  <c r="D1853" i="49"/>
  <c r="A1853" i="49"/>
  <c r="K1854" i="44"/>
  <c r="N1854" i="44"/>
  <c r="L1854" i="44"/>
  <c r="M1854" i="44"/>
  <c r="O1854" i="44" l="1"/>
  <c r="Q1854" i="44" s="1"/>
  <c r="T1854" i="44" s="1"/>
  <c r="I1854" i="49" s="1"/>
  <c r="E1854" i="49"/>
  <c r="D1854" i="49"/>
  <c r="A1854" i="49"/>
  <c r="K1855" i="44"/>
  <c r="L1855" i="44"/>
  <c r="N1855" i="44"/>
  <c r="M1855" i="44"/>
  <c r="O1855" i="44" l="1"/>
  <c r="Q1855" i="44" s="1"/>
  <c r="T1855" i="44" s="1"/>
  <c r="I1855" i="49" s="1"/>
  <c r="E1855" i="49"/>
  <c r="D1855" i="49"/>
  <c r="A1855" i="49"/>
  <c r="K1856" i="44"/>
  <c r="M1856" i="44"/>
  <c r="N1856" i="44"/>
  <c r="L1856" i="44"/>
  <c r="O1856" i="44" l="1"/>
  <c r="Q1856" i="44" s="1"/>
  <c r="T1856" i="44" s="1"/>
  <c r="I1856" i="49" s="1"/>
  <c r="E1856" i="49"/>
  <c r="D1856" i="49"/>
  <c r="A1856" i="49"/>
  <c r="K1857" i="44"/>
  <c r="N1857" i="44"/>
  <c r="M1857" i="44"/>
  <c r="L1857" i="44"/>
  <c r="O1857" i="44" l="1"/>
  <c r="Q1857" i="44" s="1"/>
  <c r="T1857" i="44" s="1"/>
  <c r="I1857" i="49" s="1"/>
  <c r="E1857" i="49"/>
  <c r="D1857" i="49"/>
  <c r="A1857" i="49"/>
  <c r="K1858" i="44"/>
  <c r="L1858" i="44"/>
  <c r="N1858" i="44"/>
  <c r="M1858" i="44"/>
  <c r="O1858" i="44" l="1"/>
  <c r="Q1858" i="44" s="1"/>
  <c r="T1858" i="44" s="1"/>
  <c r="I1858" i="49" s="1"/>
  <c r="E1858" i="49"/>
  <c r="D1858" i="49"/>
  <c r="A1858" i="49"/>
  <c r="K1859" i="44"/>
  <c r="N1859" i="44"/>
  <c r="L1859" i="44"/>
  <c r="M1859" i="44"/>
  <c r="O1859" i="44" l="1"/>
  <c r="Q1859" i="44" s="1"/>
  <c r="T1859" i="44" s="1"/>
  <c r="I1859" i="49" s="1"/>
  <c r="E1859" i="49"/>
  <c r="D1859" i="49"/>
  <c r="A1859" i="49"/>
  <c r="K1860" i="44"/>
  <c r="M1860" i="44"/>
  <c r="L1860" i="44"/>
  <c r="N1860" i="44"/>
  <c r="O1860" i="44" l="1"/>
  <c r="Q1860" i="44" s="1"/>
  <c r="T1860" i="44" s="1"/>
  <c r="I1860" i="49" s="1"/>
  <c r="E1860" i="49"/>
  <c r="D1860" i="49"/>
  <c r="A1860" i="49"/>
  <c r="K1861" i="44"/>
  <c r="M1861" i="44"/>
  <c r="N1861" i="44"/>
  <c r="L1861" i="44"/>
  <c r="O1861" i="44" l="1"/>
  <c r="Q1861" i="44" s="1"/>
  <c r="T1861" i="44" s="1"/>
  <c r="I1861" i="49" s="1"/>
  <c r="E1861" i="49"/>
  <c r="D1861" i="49"/>
  <c r="A1861" i="49"/>
  <c r="K1862" i="44"/>
  <c r="L1862" i="44"/>
  <c r="N1862" i="44"/>
  <c r="M1862" i="44"/>
  <c r="O1862" i="44" l="1"/>
  <c r="Q1862" i="44" s="1"/>
  <c r="T1862" i="44" s="1"/>
  <c r="I1862" i="49" s="1"/>
  <c r="E1862" i="49"/>
  <c r="D1862" i="49"/>
  <c r="A1862" i="49"/>
  <c r="K1863" i="44"/>
  <c r="N1863" i="44"/>
  <c r="M1863" i="44"/>
  <c r="L1863" i="44"/>
  <c r="O1863" i="44" l="1"/>
  <c r="Q1863" i="44" s="1"/>
  <c r="T1863" i="44" s="1"/>
  <c r="I1863" i="49" s="1"/>
  <c r="E1863" i="49"/>
  <c r="D1863" i="49"/>
  <c r="A1863" i="49"/>
  <c r="K1864" i="44"/>
  <c r="L1864" i="44"/>
  <c r="M1864" i="44"/>
  <c r="N1864" i="44"/>
  <c r="O1864" i="44" l="1"/>
  <c r="Q1864" i="44" s="1"/>
  <c r="T1864" i="44" s="1"/>
  <c r="I1864" i="49" s="1"/>
  <c r="E1864" i="49"/>
  <c r="D1864" i="49"/>
  <c r="A1864" i="49"/>
  <c r="K1865" i="44"/>
  <c r="N1865" i="44"/>
  <c r="L1865" i="44"/>
  <c r="M1865" i="44"/>
  <c r="O1865" i="44" l="1"/>
  <c r="Q1865" i="44" s="1"/>
  <c r="T1865" i="44" s="1"/>
  <c r="I1865" i="49" s="1"/>
  <c r="E1865" i="49"/>
  <c r="D1865" i="49"/>
  <c r="A1865" i="49"/>
  <c r="K1866" i="44"/>
  <c r="N1866" i="44"/>
  <c r="M1866" i="44"/>
  <c r="L1866" i="44"/>
  <c r="O1866" i="44" l="1"/>
  <c r="Q1866" i="44" s="1"/>
  <c r="T1866" i="44" s="1"/>
  <c r="I1866" i="49" s="1"/>
  <c r="E1866" i="49"/>
  <c r="D1866" i="49"/>
  <c r="A1866" i="49"/>
  <c r="K1867" i="44"/>
  <c r="N1867" i="44"/>
  <c r="M1867" i="44"/>
  <c r="L1867" i="44"/>
  <c r="O1867" i="44" l="1"/>
  <c r="Q1867" i="44" s="1"/>
  <c r="T1867" i="44" s="1"/>
  <c r="I1867" i="49" s="1"/>
  <c r="E1867" i="49"/>
  <c r="D1867" i="49"/>
  <c r="A1867" i="49"/>
  <c r="K1868" i="44"/>
  <c r="L1868" i="44"/>
  <c r="N1868" i="44"/>
  <c r="M1868" i="44"/>
  <c r="O1868" i="44" l="1"/>
  <c r="Q1868" i="44" s="1"/>
  <c r="T1868" i="44" s="1"/>
  <c r="I1868" i="49" s="1"/>
  <c r="E1868" i="49"/>
  <c r="D1868" i="49"/>
  <c r="A1868" i="49"/>
  <c r="K1869" i="44"/>
  <c r="L1869" i="44"/>
  <c r="N1869" i="44"/>
  <c r="M1869" i="44"/>
  <c r="O1869" i="44" l="1"/>
  <c r="Q1869" i="44" s="1"/>
  <c r="T1869" i="44" s="1"/>
  <c r="I1869" i="49" s="1"/>
  <c r="E1869" i="49"/>
  <c r="D1869" i="49"/>
  <c r="A1869" i="49"/>
  <c r="K1870" i="44"/>
  <c r="N1870" i="44"/>
  <c r="M1870" i="44"/>
  <c r="L1870" i="44"/>
  <c r="O1870" i="44" l="1"/>
  <c r="Q1870" i="44" s="1"/>
  <c r="T1870" i="44" s="1"/>
  <c r="I1870" i="49" s="1"/>
  <c r="E1870" i="49"/>
  <c r="D1870" i="49"/>
  <c r="A1870" i="49"/>
  <c r="K1871" i="44"/>
  <c r="N1871" i="44"/>
  <c r="L1871" i="44"/>
  <c r="M1871" i="44"/>
  <c r="O1871" i="44" l="1"/>
  <c r="Q1871" i="44" s="1"/>
  <c r="T1871" i="44" s="1"/>
  <c r="I1871" i="49" s="1"/>
  <c r="E1871" i="49"/>
  <c r="D1871" i="49"/>
  <c r="A1871" i="49"/>
  <c r="K1872" i="44"/>
  <c r="M1872" i="44"/>
  <c r="L1872" i="44"/>
  <c r="N1872" i="44"/>
  <c r="O1872" i="44" l="1"/>
  <c r="Q1872" i="44" s="1"/>
  <c r="T1872" i="44" s="1"/>
  <c r="I1872" i="49" s="1"/>
  <c r="E1872" i="49"/>
  <c r="D1872" i="49"/>
  <c r="A1872" i="49"/>
  <c r="K1873" i="44"/>
  <c r="N1873" i="44"/>
  <c r="M1873" i="44"/>
  <c r="L1873" i="44"/>
  <c r="O1873" i="44" l="1"/>
  <c r="Q1873" i="44" s="1"/>
  <c r="T1873" i="44" s="1"/>
  <c r="I1873" i="49" s="1"/>
  <c r="E1873" i="49"/>
  <c r="D1873" i="49"/>
  <c r="A1873" i="49"/>
  <c r="K1874" i="44"/>
  <c r="L1874" i="44"/>
  <c r="N1874" i="44"/>
  <c r="M1874" i="44"/>
  <c r="O1874" i="44" l="1"/>
  <c r="Q1874" i="44" s="1"/>
  <c r="T1874" i="44" s="1"/>
  <c r="I1874" i="49" s="1"/>
  <c r="E1874" i="49"/>
  <c r="A1874" i="49"/>
  <c r="D1874" i="49"/>
  <c r="K1875" i="44"/>
  <c r="M1875" i="44"/>
  <c r="L1875" i="44"/>
  <c r="N1875" i="44"/>
  <c r="O1875" i="44" l="1"/>
  <c r="Q1875" i="44" s="1"/>
  <c r="T1875" i="44" s="1"/>
  <c r="I1875" i="49" s="1"/>
  <c r="E1875" i="49"/>
  <c r="A1875" i="49"/>
  <c r="D1875" i="49"/>
  <c r="K1876" i="44"/>
  <c r="N1876" i="44"/>
  <c r="M1876" i="44"/>
  <c r="L1876" i="44"/>
  <c r="O1876" i="44" l="1"/>
  <c r="Q1876" i="44" s="1"/>
  <c r="T1876" i="44" s="1"/>
  <c r="I1876" i="49" s="1"/>
  <c r="E1876" i="49"/>
  <c r="A1876" i="49"/>
  <c r="D1876" i="49"/>
  <c r="K1877" i="44"/>
  <c r="M1877" i="44"/>
  <c r="N1877" i="44"/>
  <c r="L1877" i="44"/>
  <c r="O1877" i="44" l="1"/>
  <c r="Q1877" i="44" s="1"/>
  <c r="T1877" i="44" s="1"/>
  <c r="I1877" i="49" s="1"/>
  <c r="E1877" i="49"/>
  <c r="A1877" i="49"/>
  <c r="D1877" i="49"/>
  <c r="K1878" i="44"/>
  <c r="M1878" i="44"/>
  <c r="N1878" i="44"/>
  <c r="L1878" i="44"/>
  <c r="O1878" i="44" l="1"/>
  <c r="Q1878" i="44" s="1"/>
  <c r="T1878" i="44" s="1"/>
  <c r="I1878" i="49" s="1"/>
  <c r="E1878" i="49"/>
  <c r="A1878" i="49"/>
  <c r="D1878" i="49"/>
  <c r="K1879" i="44"/>
  <c r="L1879" i="44"/>
  <c r="M1879" i="44"/>
  <c r="N1879" i="44"/>
  <c r="O1879" i="44" l="1"/>
  <c r="Q1879" i="44" s="1"/>
  <c r="T1879" i="44" s="1"/>
  <c r="I1879" i="49" s="1"/>
  <c r="E1879" i="49"/>
  <c r="A1879" i="49"/>
  <c r="D1879" i="49"/>
  <c r="K1880" i="44"/>
  <c r="M1880" i="44"/>
  <c r="L1880" i="44"/>
  <c r="N1880" i="44"/>
  <c r="O1880" i="44" l="1"/>
  <c r="Q1880" i="44" s="1"/>
  <c r="T1880" i="44" s="1"/>
  <c r="I1880" i="49" s="1"/>
  <c r="E1880" i="49"/>
  <c r="A1880" i="49"/>
  <c r="D1880" i="49"/>
  <c r="K1881" i="44"/>
  <c r="N1881" i="44"/>
  <c r="L1881" i="44"/>
  <c r="M1881" i="44"/>
  <c r="O1881" i="44" l="1"/>
  <c r="Q1881" i="44" s="1"/>
  <c r="T1881" i="44" s="1"/>
  <c r="I1881" i="49" s="1"/>
  <c r="E1881" i="49"/>
  <c r="A1881" i="49"/>
  <c r="D1881" i="49"/>
  <c r="K1882" i="44"/>
  <c r="N1882" i="44"/>
  <c r="M1882" i="44"/>
  <c r="L1882" i="44"/>
  <c r="O1882" i="44" l="1"/>
  <c r="Q1882" i="44" s="1"/>
  <c r="T1882" i="44" s="1"/>
  <c r="I1882" i="49" s="1"/>
  <c r="E1882" i="49"/>
  <c r="A1882" i="49"/>
  <c r="D1882" i="49"/>
  <c r="K1883" i="44"/>
  <c r="L1883" i="44"/>
  <c r="N1883" i="44"/>
  <c r="M1883" i="44"/>
  <c r="O1883" i="44" l="1"/>
  <c r="Q1883" i="44" s="1"/>
  <c r="T1883" i="44" s="1"/>
  <c r="I1883" i="49" s="1"/>
  <c r="E1883" i="49"/>
  <c r="A1883" i="49"/>
  <c r="D1883" i="49"/>
  <c r="K1884" i="44"/>
  <c r="M1884" i="44"/>
  <c r="L1884" i="44"/>
  <c r="N1884" i="44"/>
  <c r="O1884" i="44" l="1"/>
  <c r="Q1884" i="44" s="1"/>
  <c r="T1884" i="44" s="1"/>
  <c r="I1884" i="49" s="1"/>
  <c r="E1884" i="49"/>
  <c r="A1884" i="49"/>
  <c r="D1884" i="49"/>
  <c r="K1885" i="44"/>
  <c r="L1885" i="44"/>
  <c r="N1885" i="44"/>
  <c r="M1885" i="44"/>
  <c r="O1885" i="44" l="1"/>
  <c r="Q1885" i="44" s="1"/>
  <c r="T1885" i="44" s="1"/>
  <c r="I1885" i="49" s="1"/>
  <c r="E1885" i="49"/>
  <c r="A1885" i="49"/>
  <c r="D1885" i="49"/>
  <c r="K1886" i="44"/>
  <c r="M1886" i="44"/>
  <c r="L1886" i="44"/>
  <c r="N1886" i="44"/>
  <c r="O1886" i="44" l="1"/>
  <c r="Q1886" i="44" s="1"/>
  <c r="T1886" i="44" s="1"/>
  <c r="I1886" i="49" s="1"/>
  <c r="E1886" i="49"/>
  <c r="A1886" i="49"/>
  <c r="D1886" i="49"/>
  <c r="K1887" i="44"/>
  <c r="L1887" i="44"/>
  <c r="M1887" i="44"/>
  <c r="N1887" i="44"/>
  <c r="O1887" i="44" l="1"/>
  <c r="Q1887" i="44" s="1"/>
  <c r="T1887" i="44" s="1"/>
  <c r="I1887" i="49" s="1"/>
  <c r="E1887" i="49"/>
  <c r="A1887" i="49"/>
  <c r="D1887" i="49"/>
  <c r="K1888" i="44"/>
  <c r="M1888" i="44"/>
  <c r="N1888" i="44"/>
  <c r="L1888" i="44"/>
  <c r="O1888" i="44" l="1"/>
  <c r="Q1888" i="44" s="1"/>
  <c r="T1888" i="44" s="1"/>
  <c r="I1888" i="49" s="1"/>
  <c r="E1888" i="49"/>
  <c r="A1888" i="49"/>
  <c r="D1888" i="49"/>
  <c r="K1889" i="44"/>
  <c r="M1889" i="44"/>
  <c r="N1889" i="44"/>
  <c r="L1889" i="44"/>
  <c r="O1889" i="44" l="1"/>
  <c r="Q1889" i="44" s="1"/>
  <c r="T1889" i="44" s="1"/>
  <c r="I1889" i="49" s="1"/>
  <c r="E1889" i="49"/>
  <c r="A1889" i="49"/>
  <c r="D1889" i="49"/>
  <c r="K1890" i="44"/>
  <c r="L1890" i="44"/>
  <c r="N1890" i="44"/>
  <c r="M1890" i="44"/>
  <c r="O1890" i="44" l="1"/>
  <c r="Q1890" i="44" s="1"/>
  <c r="T1890" i="44" s="1"/>
  <c r="I1890" i="49" s="1"/>
  <c r="E1890" i="49"/>
  <c r="A1890" i="49"/>
  <c r="D1890" i="49"/>
  <c r="K1891" i="44"/>
  <c r="M1891" i="44"/>
  <c r="N1891" i="44"/>
  <c r="L1891" i="44"/>
  <c r="O1891" i="44" l="1"/>
  <c r="Q1891" i="44" s="1"/>
  <c r="T1891" i="44" s="1"/>
  <c r="I1891" i="49" s="1"/>
  <c r="E1891" i="49"/>
  <c r="A1891" i="49"/>
  <c r="D1891" i="49"/>
  <c r="K1892" i="44"/>
  <c r="N1892" i="44"/>
  <c r="M1892" i="44"/>
  <c r="L1892" i="44"/>
  <c r="O1892" i="44" l="1"/>
  <c r="Q1892" i="44" s="1"/>
  <c r="T1892" i="44" s="1"/>
  <c r="I1892" i="49" s="1"/>
  <c r="E1892" i="49"/>
  <c r="A1892" i="49"/>
  <c r="D1892" i="49"/>
  <c r="K1893" i="44"/>
  <c r="M1893" i="44"/>
  <c r="N1893" i="44"/>
  <c r="L1893" i="44"/>
  <c r="O1893" i="44" l="1"/>
  <c r="Q1893" i="44" s="1"/>
  <c r="T1893" i="44" s="1"/>
  <c r="I1893" i="49" s="1"/>
  <c r="E1893" i="49"/>
  <c r="A1893" i="49"/>
  <c r="D1893" i="49"/>
  <c r="K1894" i="44"/>
  <c r="L1894" i="44"/>
  <c r="M1894" i="44"/>
  <c r="N1894" i="44"/>
  <c r="O1894" i="44" l="1"/>
  <c r="Q1894" i="44" s="1"/>
  <c r="T1894" i="44" s="1"/>
  <c r="I1894" i="49" s="1"/>
  <c r="E1894" i="49"/>
  <c r="A1894" i="49"/>
  <c r="D1894" i="49"/>
  <c r="K1895" i="44"/>
  <c r="M1895" i="44"/>
  <c r="N1895" i="44"/>
  <c r="L1895" i="44"/>
  <c r="O1895" i="44" l="1"/>
  <c r="Q1895" i="44" s="1"/>
  <c r="T1895" i="44" s="1"/>
  <c r="I1895" i="49" s="1"/>
  <c r="E1895" i="49"/>
  <c r="A1895" i="49"/>
  <c r="D1895" i="49"/>
  <c r="K1896" i="44"/>
  <c r="L1896" i="44"/>
  <c r="M1896" i="44"/>
  <c r="N1896" i="44"/>
  <c r="O1896" i="44" l="1"/>
  <c r="Q1896" i="44" s="1"/>
  <c r="T1896" i="44" s="1"/>
  <c r="I1896" i="49" s="1"/>
  <c r="E1896" i="49"/>
  <c r="A1896" i="49"/>
  <c r="D1896" i="49"/>
  <c r="K1897" i="44"/>
  <c r="M1897" i="44"/>
  <c r="L1897" i="44"/>
  <c r="N1897" i="44"/>
  <c r="O1897" i="44" l="1"/>
  <c r="Q1897" i="44" s="1"/>
  <c r="T1897" i="44" s="1"/>
  <c r="I1897" i="49" s="1"/>
  <c r="E1897" i="49"/>
  <c r="A1897" i="49"/>
  <c r="D1897" i="49"/>
  <c r="K1898" i="44"/>
  <c r="M1898" i="44"/>
  <c r="L1898" i="44"/>
  <c r="N1898" i="44"/>
  <c r="O1898" i="44" l="1"/>
  <c r="Q1898" i="44" s="1"/>
  <c r="T1898" i="44" s="1"/>
  <c r="I1898" i="49" s="1"/>
  <c r="E1898" i="49"/>
  <c r="D1898" i="49"/>
  <c r="A1898" i="49"/>
  <c r="K1899" i="44"/>
  <c r="L1899" i="44"/>
  <c r="N1899" i="44"/>
  <c r="M1899" i="44"/>
  <c r="O1899" i="44" l="1"/>
  <c r="Q1899" i="44" s="1"/>
  <c r="T1899" i="44" s="1"/>
  <c r="I1899" i="49" s="1"/>
  <c r="E1899" i="49"/>
  <c r="D1899" i="49"/>
  <c r="A1899" i="49"/>
  <c r="K1900" i="44"/>
  <c r="L1900" i="44"/>
  <c r="N1900" i="44"/>
  <c r="M1900" i="44"/>
  <c r="O1900" i="44" l="1"/>
  <c r="Q1900" i="44" s="1"/>
  <c r="T1900" i="44" s="1"/>
  <c r="I1900" i="49" s="1"/>
  <c r="E1900" i="49"/>
  <c r="D1900" i="49"/>
  <c r="A1900" i="49"/>
  <c r="K1901" i="44"/>
  <c r="L1901" i="44"/>
  <c r="M1901" i="44"/>
  <c r="N1901" i="44"/>
  <c r="O1901" i="44" l="1"/>
  <c r="Q1901" i="44" s="1"/>
  <c r="T1901" i="44" s="1"/>
  <c r="I1901" i="49" s="1"/>
  <c r="E1901" i="49"/>
  <c r="D1901" i="49"/>
  <c r="A1901" i="49"/>
  <c r="K1902" i="44"/>
  <c r="M1902" i="44"/>
  <c r="N1902" i="44"/>
  <c r="L1902" i="44"/>
  <c r="O1902" i="44" l="1"/>
  <c r="Q1902" i="44" s="1"/>
  <c r="T1902" i="44" s="1"/>
  <c r="I1902" i="49" s="1"/>
  <c r="E1902" i="49"/>
  <c r="D1902" i="49"/>
  <c r="A1902" i="49"/>
  <c r="K1903" i="44"/>
  <c r="L1903" i="44"/>
  <c r="N1903" i="44"/>
  <c r="M1903" i="44"/>
  <c r="O1903" i="44" l="1"/>
  <c r="Q1903" i="44" s="1"/>
  <c r="T1903" i="44" s="1"/>
  <c r="I1903" i="49" s="1"/>
  <c r="E1903" i="49"/>
  <c r="D1903" i="49"/>
  <c r="A1903" i="49"/>
  <c r="K1904" i="44"/>
  <c r="M1904" i="44"/>
  <c r="L1904" i="44"/>
  <c r="N1904" i="44"/>
  <c r="O1904" i="44" l="1"/>
  <c r="Q1904" i="44" s="1"/>
  <c r="T1904" i="44" s="1"/>
  <c r="I1904" i="49" s="1"/>
  <c r="E1904" i="49"/>
  <c r="D1904" i="49"/>
  <c r="A1904" i="49"/>
  <c r="K1905" i="44"/>
  <c r="M1905" i="44"/>
  <c r="L1905" i="44"/>
  <c r="N1905" i="44"/>
  <c r="O1905" i="44" l="1"/>
  <c r="Q1905" i="44" s="1"/>
  <c r="T1905" i="44" s="1"/>
  <c r="I1905" i="49" s="1"/>
  <c r="E1905" i="49"/>
  <c r="D1905" i="49"/>
  <c r="A1905" i="49"/>
  <c r="K1906" i="44"/>
  <c r="L1906" i="44"/>
  <c r="N1906" i="44"/>
  <c r="M1906" i="44"/>
  <c r="O1906" i="44" l="1"/>
  <c r="Q1906" i="44" s="1"/>
  <c r="T1906" i="44" s="1"/>
  <c r="I1906" i="49" s="1"/>
  <c r="E1906" i="49"/>
  <c r="D1906" i="49"/>
  <c r="A1906" i="49"/>
  <c r="K1907" i="44"/>
  <c r="N1907" i="44"/>
  <c r="L1907" i="44"/>
  <c r="M1907" i="44"/>
  <c r="O1907" i="44" l="1"/>
  <c r="Q1907" i="44" s="1"/>
  <c r="T1907" i="44" s="1"/>
  <c r="I1907" i="49" s="1"/>
  <c r="E1907" i="49"/>
  <c r="D1907" i="49"/>
  <c r="A1907" i="49"/>
  <c r="K1908" i="44"/>
  <c r="M1908" i="44"/>
  <c r="N1908" i="44"/>
  <c r="L1908" i="44"/>
  <c r="O1908" i="44" l="1"/>
  <c r="Q1908" i="44" s="1"/>
  <c r="T1908" i="44" s="1"/>
  <c r="I1908" i="49" s="1"/>
  <c r="E1908" i="49"/>
  <c r="D1908" i="49"/>
  <c r="A1908" i="49"/>
  <c r="K1909" i="44"/>
  <c r="M1909" i="44"/>
  <c r="L1909" i="44"/>
  <c r="N1909" i="44"/>
  <c r="O1909" i="44" l="1"/>
  <c r="Q1909" i="44" s="1"/>
  <c r="T1909" i="44" s="1"/>
  <c r="I1909" i="49" s="1"/>
  <c r="E1909" i="49"/>
  <c r="D1909" i="49"/>
  <c r="A1909" i="49"/>
  <c r="K1910" i="44"/>
  <c r="L1910" i="44"/>
  <c r="M1910" i="44"/>
  <c r="N1910" i="44"/>
  <c r="O1910" i="44" l="1"/>
  <c r="Q1910" i="44" s="1"/>
  <c r="T1910" i="44" s="1"/>
  <c r="I1910" i="49" s="1"/>
  <c r="E1910" i="49"/>
  <c r="D1910" i="49"/>
  <c r="A1910" i="49"/>
  <c r="K1911" i="44"/>
  <c r="N1911" i="44"/>
  <c r="L1911" i="44"/>
  <c r="M1911" i="44"/>
  <c r="O1911" i="44" l="1"/>
  <c r="Q1911" i="44" s="1"/>
  <c r="T1911" i="44" s="1"/>
  <c r="I1911" i="49" s="1"/>
  <c r="E1911" i="49"/>
  <c r="D1911" i="49"/>
  <c r="A1911" i="49"/>
  <c r="K1912" i="44"/>
  <c r="N1912" i="44"/>
  <c r="M1912" i="44"/>
  <c r="L1912" i="44"/>
  <c r="O1912" i="44" l="1"/>
  <c r="Q1912" i="44" s="1"/>
  <c r="T1912" i="44" s="1"/>
  <c r="I1912" i="49" s="1"/>
  <c r="E1912" i="49"/>
  <c r="D1912" i="49"/>
  <c r="A1912" i="49"/>
  <c r="K1913" i="44"/>
  <c r="L1913" i="44"/>
  <c r="N1913" i="44"/>
  <c r="M1913" i="44"/>
  <c r="O1913" i="44" l="1"/>
  <c r="Q1913" i="44" s="1"/>
  <c r="T1913" i="44" s="1"/>
  <c r="I1913" i="49" s="1"/>
  <c r="E1913" i="49"/>
  <c r="D1913" i="49"/>
  <c r="A1913" i="49"/>
  <c r="K1914" i="44"/>
  <c r="L1914" i="44"/>
  <c r="M1914" i="44"/>
  <c r="N1914" i="44"/>
  <c r="O1914" i="44" l="1"/>
  <c r="Q1914" i="44" s="1"/>
  <c r="T1914" i="44" s="1"/>
  <c r="I1914" i="49" s="1"/>
  <c r="E1914" i="49"/>
  <c r="D1914" i="49"/>
  <c r="A1914" i="49"/>
  <c r="K1915" i="44"/>
  <c r="M1915" i="44"/>
  <c r="N1915" i="44"/>
  <c r="L1915" i="44"/>
  <c r="O1915" i="44" l="1"/>
  <c r="Q1915" i="44" s="1"/>
  <c r="T1915" i="44" s="1"/>
  <c r="I1915" i="49" s="1"/>
  <c r="E1915" i="49"/>
  <c r="D1915" i="49"/>
  <c r="A1915" i="49"/>
  <c r="K1916" i="44"/>
  <c r="N1916" i="44"/>
  <c r="L1916" i="44"/>
  <c r="M1916" i="44"/>
  <c r="O1916" i="44" l="1"/>
  <c r="Q1916" i="44" s="1"/>
  <c r="T1916" i="44" s="1"/>
  <c r="I1916" i="49" s="1"/>
  <c r="E1916" i="49"/>
  <c r="D1916" i="49"/>
  <c r="A1916" i="49"/>
  <c r="K1917" i="44"/>
  <c r="M1917" i="44"/>
  <c r="L1917" i="44"/>
  <c r="N1917" i="44"/>
  <c r="O1917" i="44" l="1"/>
  <c r="Q1917" i="44" s="1"/>
  <c r="T1917" i="44" s="1"/>
  <c r="I1917" i="49" s="1"/>
  <c r="E1917" i="49"/>
  <c r="D1917" i="49"/>
  <c r="A1917" i="49"/>
  <c r="K1918" i="44"/>
  <c r="N1918" i="44"/>
  <c r="L1918" i="44"/>
  <c r="M1918" i="44"/>
  <c r="O1918" i="44" l="1"/>
  <c r="Q1918" i="44" s="1"/>
  <c r="T1918" i="44" s="1"/>
  <c r="I1918" i="49" s="1"/>
  <c r="E1918" i="49"/>
  <c r="D1918" i="49"/>
  <c r="A1918" i="49"/>
  <c r="K1919" i="44"/>
  <c r="N1919" i="44"/>
  <c r="M1919" i="44"/>
  <c r="L1919" i="44"/>
  <c r="O1919" i="44" l="1"/>
  <c r="Q1919" i="44" s="1"/>
  <c r="T1919" i="44" s="1"/>
  <c r="I1919" i="49" s="1"/>
  <c r="E1919" i="49"/>
  <c r="D1919" i="49"/>
  <c r="A1919" i="49"/>
  <c r="K1920" i="44"/>
  <c r="M1920" i="44"/>
  <c r="N1920" i="44"/>
  <c r="L1920" i="44"/>
  <c r="O1920" i="44" l="1"/>
  <c r="Q1920" i="44" s="1"/>
  <c r="T1920" i="44" s="1"/>
  <c r="I1920" i="49" s="1"/>
  <c r="E1920" i="49"/>
  <c r="D1920" i="49"/>
  <c r="A1920" i="49"/>
  <c r="K1921" i="44"/>
  <c r="N1921" i="44"/>
  <c r="M1921" i="44"/>
  <c r="L1921" i="44"/>
  <c r="O1921" i="44" l="1"/>
  <c r="Q1921" i="44" s="1"/>
  <c r="T1921" i="44" s="1"/>
  <c r="I1921" i="49" s="1"/>
  <c r="E1921" i="49"/>
  <c r="D1921" i="49"/>
  <c r="A1921" i="49"/>
  <c r="K1922" i="44"/>
  <c r="N1922" i="44"/>
  <c r="L1922" i="44"/>
  <c r="M1922" i="44"/>
  <c r="O1922" i="44" l="1"/>
  <c r="Q1922" i="44" s="1"/>
  <c r="T1922" i="44" s="1"/>
  <c r="I1922" i="49" s="1"/>
  <c r="E1922" i="49"/>
  <c r="D1922" i="49"/>
  <c r="A1922" i="49"/>
  <c r="K1923" i="44"/>
  <c r="N1923" i="44"/>
  <c r="M1923" i="44"/>
  <c r="L1923" i="44"/>
  <c r="O1923" i="44" l="1"/>
  <c r="Q1923" i="44" s="1"/>
  <c r="T1923" i="44" s="1"/>
  <c r="I1923" i="49" s="1"/>
  <c r="E1923" i="49"/>
  <c r="D1923" i="49"/>
  <c r="A1923" i="49"/>
  <c r="K1924" i="44"/>
  <c r="N1924" i="44"/>
  <c r="L1924" i="44"/>
  <c r="M1924" i="44"/>
  <c r="O1924" i="44" l="1"/>
  <c r="Q1924" i="44" s="1"/>
  <c r="T1924" i="44" s="1"/>
  <c r="I1924" i="49" s="1"/>
  <c r="E1924" i="49"/>
  <c r="D1924" i="49"/>
  <c r="A1924" i="49"/>
  <c r="K1925" i="44"/>
  <c r="M1925" i="44"/>
  <c r="L1925" i="44"/>
  <c r="N1925" i="44"/>
  <c r="O1925" i="44" l="1"/>
  <c r="Q1925" i="44" s="1"/>
  <c r="T1925" i="44" s="1"/>
  <c r="I1925" i="49" s="1"/>
  <c r="E1925" i="49"/>
  <c r="D1925" i="49"/>
  <c r="A1925" i="49"/>
  <c r="K1926" i="44"/>
  <c r="L1926" i="44"/>
  <c r="N1926" i="44"/>
  <c r="M1926" i="44"/>
  <c r="O1926" i="44" l="1"/>
  <c r="Q1926" i="44" s="1"/>
  <c r="T1926" i="44" s="1"/>
  <c r="I1926" i="49" s="1"/>
  <c r="E1926" i="49"/>
  <c r="D1926" i="49"/>
  <c r="A1926" i="49"/>
  <c r="K1927" i="44"/>
  <c r="L1927" i="44"/>
  <c r="N1927" i="44"/>
  <c r="M1927" i="44"/>
  <c r="O1927" i="44" l="1"/>
  <c r="Q1927" i="44" s="1"/>
  <c r="T1927" i="44" s="1"/>
  <c r="I1927" i="49" s="1"/>
  <c r="E1927" i="49"/>
  <c r="D1927" i="49"/>
  <c r="A1927" i="49"/>
  <c r="K1928" i="44"/>
  <c r="N1928" i="44"/>
  <c r="M1928" i="44"/>
  <c r="L1928" i="44"/>
  <c r="O1928" i="44" l="1"/>
  <c r="Q1928" i="44" s="1"/>
  <c r="T1928" i="44" s="1"/>
  <c r="I1928" i="49" s="1"/>
  <c r="E1928" i="49"/>
  <c r="D1928" i="49"/>
  <c r="A1928" i="49"/>
  <c r="K1929" i="44"/>
  <c r="L1929" i="44"/>
  <c r="M1929" i="44"/>
  <c r="N1929" i="44"/>
  <c r="O1929" i="44" l="1"/>
  <c r="Q1929" i="44" s="1"/>
  <c r="T1929" i="44" s="1"/>
  <c r="I1929" i="49" s="1"/>
  <c r="E1929" i="49"/>
  <c r="D1929" i="49"/>
  <c r="A1929" i="49"/>
  <c r="K1930" i="44"/>
  <c r="M1930" i="44"/>
  <c r="N1930" i="44"/>
  <c r="L1930" i="44"/>
  <c r="O1930" i="44" l="1"/>
  <c r="Q1930" i="44" s="1"/>
  <c r="T1930" i="44" s="1"/>
  <c r="I1930" i="49" s="1"/>
  <c r="E1930" i="49"/>
  <c r="D1930" i="49"/>
  <c r="A1930" i="49"/>
  <c r="K1931" i="44"/>
  <c r="N1931" i="44"/>
  <c r="M1931" i="44"/>
  <c r="L1931" i="44"/>
  <c r="O1931" i="44" l="1"/>
  <c r="Q1931" i="44" s="1"/>
  <c r="T1931" i="44" s="1"/>
  <c r="I1931" i="49" s="1"/>
  <c r="E1931" i="49"/>
  <c r="D1931" i="49"/>
  <c r="A1931" i="49"/>
  <c r="K1932" i="44"/>
  <c r="L1932" i="44"/>
  <c r="N1932" i="44"/>
  <c r="M1932" i="44"/>
  <c r="O1932" i="44" l="1"/>
  <c r="Q1932" i="44" s="1"/>
  <c r="T1932" i="44" s="1"/>
  <c r="I1932" i="49" s="1"/>
  <c r="E1932" i="49"/>
  <c r="D1932" i="49"/>
  <c r="A1932" i="49"/>
  <c r="K1933" i="44"/>
  <c r="N1933" i="44"/>
  <c r="M1933" i="44"/>
  <c r="L1933" i="44"/>
  <c r="O1933" i="44" l="1"/>
  <c r="Q1933" i="44" s="1"/>
  <c r="T1933" i="44" s="1"/>
  <c r="I1933" i="49" s="1"/>
  <c r="E1933" i="49"/>
  <c r="D1933" i="49"/>
  <c r="A1933" i="49"/>
  <c r="K1934" i="44"/>
  <c r="L1934" i="44"/>
  <c r="N1934" i="44"/>
  <c r="M1934" i="44"/>
  <c r="O1934" i="44" l="1"/>
  <c r="Q1934" i="44" s="1"/>
  <c r="T1934" i="44" s="1"/>
  <c r="I1934" i="49" s="1"/>
  <c r="E1934" i="49"/>
  <c r="D1934" i="49"/>
  <c r="A1934" i="49"/>
  <c r="K1935" i="44"/>
  <c r="N1935" i="44"/>
  <c r="M1935" i="44"/>
  <c r="L1935" i="44"/>
  <c r="O1935" i="44" l="1"/>
  <c r="Q1935" i="44" s="1"/>
  <c r="T1935" i="44" s="1"/>
  <c r="I1935" i="49" s="1"/>
  <c r="E1935" i="49"/>
  <c r="D1935" i="49"/>
  <c r="A1935" i="49"/>
  <c r="K1936" i="44"/>
  <c r="M1936" i="44"/>
  <c r="D1936" i="49" l="1"/>
  <c r="K1937" i="44"/>
  <c r="L1936" i="44"/>
  <c r="N1936" i="44"/>
  <c r="N1937" i="44"/>
  <c r="L1937" i="44"/>
  <c r="M1937" i="44"/>
  <c r="A1936" i="49" l="1"/>
  <c r="O1936" i="44"/>
  <c r="Q1936" i="44" s="1"/>
  <c r="T1936" i="44" s="1"/>
  <c r="I1936" i="49" s="1"/>
  <c r="E1936" i="49"/>
  <c r="O1937" i="44"/>
  <c r="Q1937" i="44" s="1"/>
  <c r="T1937" i="44" s="1"/>
  <c r="I1937" i="49" s="1"/>
  <c r="E1937" i="49"/>
  <c r="D1937" i="49"/>
  <c r="A1937" i="49"/>
  <c r="K1938" i="44"/>
  <c r="L1938" i="44"/>
  <c r="N1938" i="44"/>
  <c r="M1938" i="44"/>
  <c r="O1938" i="44" l="1"/>
  <c r="Q1938" i="44" s="1"/>
  <c r="T1938" i="44" s="1"/>
  <c r="I1938" i="49" s="1"/>
  <c r="E1938" i="49"/>
  <c r="D1938" i="49"/>
  <c r="A1938" i="49"/>
  <c r="K1939" i="44"/>
  <c r="L1939" i="44"/>
  <c r="M1939" i="44"/>
  <c r="N1939" i="44"/>
  <c r="O1939" i="44" l="1"/>
  <c r="Q1939" i="44" s="1"/>
  <c r="T1939" i="44" s="1"/>
  <c r="I1939" i="49" s="1"/>
  <c r="E1939" i="49"/>
  <c r="D1939" i="49"/>
  <c r="A1939" i="49"/>
  <c r="K1940" i="44"/>
  <c r="L1940" i="44"/>
  <c r="N1940" i="44"/>
  <c r="M1940" i="44"/>
  <c r="O1940" i="44" l="1"/>
  <c r="Q1940" i="44" s="1"/>
  <c r="T1940" i="44" s="1"/>
  <c r="I1940" i="49" s="1"/>
  <c r="E1940" i="49"/>
  <c r="D1940" i="49"/>
  <c r="A1940" i="49"/>
  <c r="K1941" i="44"/>
  <c r="M1941" i="44"/>
  <c r="N1941" i="44"/>
  <c r="L1941" i="44"/>
  <c r="O1941" i="44" l="1"/>
  <c r="Q1941" i="44" s="1"/>
  <c r="T1941" i="44" s="1"/>
  <c r="I1941" i="49" s="1"/>
  <c r="E1941" i="49"/>
  <c r="D1941" i="49"/>
  <c r="A1941" i="49"/>
  <c r="K1942" i="44"/>
  <c r="N1942" i="44"/>
  <c r="M1942" i="44"/>
  <c r="L1942" i="44"/>
  <c r="O1942" i="44" l="1"/>
  <c r="Q1942" i="44" s="1"/>
  <c r="T1942" i="44" s="1"/>
  <c r="I1942" i="49" s="1"/>
  <c r="E1942" i="49"/>
  <c r="D1942" i="49"/>
  <c r="A1942" i="49"/>
  <c r="K1943" i="44"/>
  <c r="M1943" i="44"/>
  <c r="N1943" i="44"/>
  <c r="L1943" i="44"/>
  <c r="O1943" i="44" l="1"/>
  <c r="Q1943" i="44" s="1"/>
  <c r="T1943" i="44" s="1"/>
  <c r="I1943" i="49" s="1"/>
  <c r="E1943" i="49"/>
  <c r="D1943" i="49"/>
  <c r="A1943" i="49"/>
  <c r="K1944" i="44"/>
  <c r="L1944" i="44"/>
  <c r="M1944" i="44"/>
  <c r="N1944" i="44"/>
  <c r="O1944" i="44" l="1"/>
  <c r="Q1944" i="44" s="1"/>
  <c r="T1944" i="44" s="1"/>
  <c r="I1944" i="49" s="1"/>
  <c r="E1944" i="49"/>
  <c r="D1944" i="49"/>
  <c r="A1944" i="49"/>
  <c r="K1945" i="44"/>
  <c r="N1945" i="44"/>
  <c r="L1945" i="44"/>
  <c r="M1945" i="44"/>
  <c r="O1945" i="44" l="1"/>
  <c r="Q1945" i="44" s="1"/>
  <c r="T1945" i="44" s="1"/>
  <c r="I1945" i="49" s="1"/>
  <c r="E1945" i="49"/>
  <c r="D1945" i="49"/>
  <c r="A1945" i="49"/>
  <c r="K1946" i="44"/>
  <c r="M1946" i="44"/>
  <c r="L1946" i="44"/>
  <c r="N1946" i="44"/>
  <c r="O1946" i="44" l="1"/>
  <c r="Q1946" i="44" s="1"/>
  <c r="T1946" i="44" s="1"/>
  <c r="I1946" i="49" s="1"/>
  <c r="E1946" i="49"/>
  <c r="A1946" i="49"/>
  <c r="D1946" i="49"/>
  <c r="K1947" i="44"/>
  <c r="L1947" i="44"/>
  <c r="M1947" i="44"/>
  <c r="N1947" i="44"/>
  <c r="O1947" i="44" l="1"/>
  <c r="Q1947" i="44" s="1"/>
  <c r="T1947" i="44" s="1"/>
  <c r="I1947" i="49" s="1"/>
  <c r="E1947" i="49"/>
  <c r="A1947" i="49"/>
  <c r="D1947" i="49"/>
  <c r="K1948" i="44"/>
  <c r="M1948" i="44"/>
  <c r="L1948" i="44"/>
  <c r="N1948" i="44"/>
  <c r="O1948" i="44" l="1"/>
  <c r="Q1948" i="44" s="1"/>
  <c r="T1948" i="44" s="1"/>
  <c r="I1948" i="49" s="1"/>
  <c r="E1948" i="49"/>
  <c r="A1948" i="49"/>
  <c r="D1948" i="49"/>
  <c r="K1949" i="44"/>
  <c r="L1949" i="44"/>
  <c r="M1949" i="44"/>
  <c r="N1949" i="44"/>
  <c r="O1949" i="44" l="1"/>
  <c r="Q1949" i="44" s="1"/>
  <c r="T1949" i="44" s="1"/>
  <c r="I1949" i="49" s="1"/>
  <c r="E1949" i="49"/>
  <c r="A1949" i="49"/>
  <c r="D1949" i="49"/>
  <c r="K1950" i="44"/>
  <c r="N1950" i="44"/>
  <c r="L1950" i="44"/>
  <c r="M1950" i="44"/>
  <c r="O1950" i="44" l="1"/>
  <c r="Q1950" i="44" s="1"/>
  <c r="T1950" i="44" s="1"/>
  <c r="I1950" i="49" s="1"/>
  <c r="E1950" i="49"/>
  <c r="A1950" i="49"/>
  <c r="D1950" i="49"/>
  <c r="K1951" i="44"/>
  <c r="L1951" i="44"/>
  <c r="N1951" i="44"/>
  <c r="M1951" i="44"/>
  <c r="O1951" i="44" l="1"/>
  <c r="Q1951" i="44" s="1"/>
  <c r="T1951" i="44" s="1"/>
  <c r="I1951" i="49" s="1"/>
  <c r="E1951" i="49"/>
  <c r="A1951" i="49"/>
  <c r="D1951" i="49"/>
  <c r="K1952" i="44"/>
  <c r="L1952" i="44"/>
  <c r="M1952" i="44"/>
  <c r="N1952" i="44"/>
  <c r="O1952" i="44" l="1"/>
  <c r="Q1952" i="44" s="1"/>
  <c r="T1952" i="44" s="1"/>
  <c r="I1952" i="49" s="1"/>
  <c r="E1952" i="49"/>
  <c r="A1952" i="49"/>
  <c r="D1952" i="49"/>
  <c r="K1953" i="44"/>
  <c r="L1953" i="44"/>
  <c r="N1953" i="44"/>
  <c r="M1953" i="44"/>
  <c r="O1953" i="44" l="1"/>
  <c r="Q1953" i="44" s="1"/>
  <c r="T1953" i="44" s="1"/>
  <c r="I1953" i="49" s="1"/>
  <c r="E1953" i="49"/>
  <c r="A1953" i="49"/>
  <c r="D1953" i="49"/>
  <c r="K1954" i="44"/>
  <c r="N1954" i="44"/>
  <c r="L1954" i="44"/>
  <c r="M1954" i="44"/>
  <c r="O1954" i="44" l="1"/>
  <c r="Q1954" i="44" s="1"/>
  <c r="T1954" i="44" s="1"/>
  <c r="I1954" i="49" s="1"/>
  <c r="E1954" i="49"/>
  <c r="A1954" i="49"/>
  <c r="D1954" i="49"/>
  <c r="K1955" i="44"/>
  <c r="M1955" i="44"/>
  <c r="N1955" i="44"/>
  <c r="L1955" i="44"/>
  <c r="O1955" i="44" l="1"/>
  <c r="Q1955" i="44" s="1"/>
  <c r="T1955" i="44" s="1"/>
  <c r="I1955" i="49" s="1"/>
  <c r="E1955" i="49"/>
  <c r="A1955" i="49"/>
  <c r="D1955" i="49"/>
  <c r="K1956" i="44"/>
  <c r="N1956" i="44"/>
  <c r="L1956" i="44"/>
  <c r="M1956" i="44"/>
  <c r="O1956" i="44" l="1"/>
  <c r="Q1956" i="44" s="1"/>
  <c r="T1956" i="44" s="1"/>
  <c r="I1956" i="49" s="1"/>
  <c r="E1956" i="49"/>
  <c r="A1956" i="49"/>
  <c r="D1956" i="49"/>
  <c r="K1957" i="44"/>
  <c r="L1957" i="44"/>
  <c r="N1957" i="44"/>
  <c r="M1957" i="44"/>
  <c r="O1957" i="44" l="1"/>
  <c r="Q1957" i="44" s="1"/>
  <c r="T1957" i="44" s="1"/>
  <c r="I1957" i="49" s="1"/>
  <c r="E1957" i="49"/>
  <c r="A1957" i="49"/>
  <c r="D1957" i="49"/>
  <c r="K1958" i="44"/>
  <c r="N1958" i="44"/>
  <c r="L1958" i="44"/>
  <c r="M1958" i="44"/>
  <c r="O1958" i="44" l="1"/>
  <c r="Q1958" i="44" s="1"/>
  <c r="T1958" i="44" s="1"/>
  <c r="I1958" i="49" s="1"/>
  <c r="E1958" i="49"/>
  <c r="A1958" i="49"/>
  <c r="D1958" i="49"/>
  <c r="K1959" i="44"/>
  <c r="M1959" i="44"/>
  <c r="N1959" i="44"/>
  <c r="L1959" i="44"/>
  <c r="O1959" i="44" l="1"/>
  <c r="Q1959" i="44" s="1"/>
  <c r="T1959" i="44" s="1"/>
  <c r="I1959" i="49" s="1"/>
  <c r="E1959" i="49"/>
  <c r="A1959" i="49"/>
  <c r="D1959" i="49"/>
  <c r="K1960" i="44"/>
  <c r="N1960" i="44"/>
  <c r="M1960" i="44"/>
  <c r="L1960" i="44"/>
  <c r="O1960" i="44" l="1"/>
  <c r="Q1960" i="44" s="1"/>
  <c r="T1960" i="44" s="1"/>
  <c r="I1960" i="49" s="1"/>
  <c r="E1960" i="49"/>
  <c r="A1960" i="49"/>
  <c r="D1960" i="49"/>
  <c r="K1961" i="44"/>
  <c r="L1961" i="44"/>
  <c r="M1961" i="44"/>
  <c r="N1961" i="44"/>
  <c r="O1961" i="44" l="1"/>
  <c r="Q1961" i="44" s="1"/>
  <c r="T1961" i="44" s="1"/>
  <c r="I1961" i="49" s="1"/>
  <c r="E1961" i="49"/>
  <c r="A1961" i="49"/>
  <c r="D1961" i="49"/>
  <c r="K1962" i="44"/>
  <c r="M1962" i="44"/>
  <c r="L1962" i="44"/>
  <c r="N1962" i="44"/>
  <c r="O1962" i="44" l="1"/>
  <c r="Q1962" i="44" s="1"/>
  <c r="T1962" i="44" s="1"/>
  <c r="I1962" i="49" s="1"/>
  <c r="E1962" i="49"/>
  <c r="A1962" i="49"/>
  <c r="D1962" i="49"/>
  <c r="K1963" i="44"/>
  <c r="L1963" i="44"/>
  <c r="N1963" i="44"/>
  <c r="M1963" i="44"/>
  <c r="O1963" i="44" l="1"/>
  <c r="Q1963" i="44" s="1"/>
  <c r="T1963" i="44" s="1"/>
  <c r="I1963" i="49" s="1"/>
  <c r="E1963" i="49"/>
  <c r="A1963" i="49"/>
  <c r="D1963" i="49"/>
  <c r="K1964" i="44"/>
  <c r="N1964" i="44"/>
  <c r="L1964" i="44"/>
  <c r="M1964" i="44"/>
  <c r="O1964" i="44" l="1"/>
  <c r="Q1964" i="44" s="1"/>
  <c r="T1964" i="44" s="1"/>
  <c r="I1964" i="49" s="1"/>
  <c r="E1964" i="49"/>
  <c r="A1964" i="49"/>
  <c r="D1964" i="49"/>
  <c r="K1965" i="44"/>
  <c r="M1965" i="44"/>
  <c r="N1965" i="44"/>
  <c r="L1965" i="44"/>
  <c r="O1965" i="44" l="1"/>
  <c r="Q1965" i="44" s="1"/>
  <c r="T1965" i="44" s="1"/>
  <c r="I1965" i="49" s="1"/>
  <c r="E1965" i="49"/>
  <c r="A1965" i="49"/>
  <c r="D1965" i="49"/>
  <c r="K1966" i="44"/>
  <c r="M1966" i="44"/>
  <c r="L1966" i="44"/>
  <c r="N1966" i="44"/>
  <c r="O1966" i="44" l="1"/>
  <c r="Q1966" i="44" s="1"/>
  <c r="T1966" i="44" s="1"/>
  <c r="I1966" i="49" s="1"/>
  <c r="E1966" i="49"/>
  <c r="A1966" i="49"/>
  <c r="D1966" i="49"/>
  <c r="K1967" i="44"/>
  <c r="N1967" i="44"/>
  <c r="L1967" i="44"/>
  <c r="M1967" i="44"/>
  <c r="O1967" i="44" l="1"/>
  <c r="Q1967" i="44" s="1"/>
  <c r="T1967" i="44" s="1"/>
  <c r="I1967" i="49" s="1"/>
  <c r="E1967" i="49"/>
  <c r="A1967" i="49"/>
  <c r="D1967" i="49"/>
  <c r="K1968" i="44"/>
  <c r="N1968" i="44"/>
  <c r="M1968" i="44"/>
  <c r="L1968" i="44"/>
  <c r="O1968" i="44" l="1"/>
  <c r="Q1968" i="44" s="1"/>
  <c r="T1968" i="44" s="1"/>
  <c r="I1968" i="49" s="1"/>
  <c r="E1968" i="49"/>
  <c r="A1968" i="49"/>
  <c r="D1968" i="49"/>
  <c r="K1969" i="44"/>
  <c r="L1969" i="44"/>
  <c r="N1969" i="44"/>
  <c r="M1969" i="44"/>
  <c r="O1969" i="44" l="1"/>
  <c r="Q1969" i="44" s="1"/>
  <c r="T1969" i="44" s="1"/>
  <c r="I1969" i="49" s="1"/>
  <c r="E1969" i="49"/>
  <c r="A1969" i="49"/>
  <c r="D1969" i="49"/>
  <c r="K1970" i="44"/>
  <c r="M1970" i="44"/>
  <c r="N1970" i="44"/>
  <c r="L1970" i="44"/>
  <c r="O1970" i="44" l="1"/>
  <c r="Q1970" i="44" s="1"/>
  <c r="T1970" i="44" s="1"/>
  <c r="I1970" i="49" s="1"/>
  <c r="E1970" i="49"/>
  <c r="A1970" i="49"/>
  <c r="D1970" i="49"/>
  <c r="K1971" i="44"/>
  <c r="L1971" i="44"/>
  <c r="N1971" i="44"/>
  <c r="M1971" i="44"/>
  <c r="O1971" i="44" l="1"/>
  <c r="Q1971" i="44" s="1"/>
  <c r="T1971" i="44" s="1"/>
  <c r="I1971" i="49" s="1"/>
  <c r="E1971" i="49"/>
  <c r="A1971" i="49"/>
  <c r="D1971" i="49"/>
  <c r="K1972" i="44"/>
  <c r="M1972" i="44"/>
  <c r="L1972" i="44"/>
  <c r="N1972" i="44"/>
  <c r="O1972" i="44" l="1"/>
  <c r="Q1972" i="44" s="1"/>
  <c r="T1972" i="44" s="1"/>
  <c r="I1972" i="49" s="1"/>
  <c r="E1972" i="49"/>
  <c r="A1972" i="49"/>
  <c r="D1972" i="49"/>
  <c r="K1973" i="44"/>
  <c r="N1973" i="44"/>
  <c r="M1973" i="44"/>
  <c r="L1973" i="44"/>
  <c r="O1973" i="44" l="1"/>
  <c r="Q1973" i="44" s="1"/>
  <c r="T1973" i="44" s="1"/>
  <c r="I1973" i="49" s="1"/>
  <c r="E1973" i="49"/>
  <c r="A1973" i="49"/>
  <c r="D1973" i="49"/>
  <c r="K1974" i="44"/>
  <c r="M1974" i="44"/>
  <c r="L1974" i="44"/>
  <c r="N1974" i="44"/>
  <c r="O1974" i="44" l="1"/>
  <c r="Q1974" i="44" s="1"/>
  <c r="T1974" i="44" s="1"/>
  <c r="I1974" i="49" s="1"/>
  <c r="E1974" i="49"/>
  <c r="A1974" i="49"/>
  <c r="D1974" i="49"/>
  <c r="K1975" i="44"/>
  <c r="N1975" i="44"/>
  <c r="L1975" i="44"/>
  <c r="M1975" i="44"/>
  <c r="O1975" i="44" l="1"/>
  <c r="Q1975" i="44" s="1"/>
  <c r="T1975" i="44" s="1"/>
  <c r="I1975" i="49" s="1"/>
  <c r="E1975" i="49"/>
  <c r="A1975" i="49"/>
  <c r="D1975" i="49"/>
  <c r="K1976" i="44"/>
  <c r="L1976" i="44"/>
  <c r="N1976" i="44"/>
  <c r="M1976" i="44"/>
  <c r="O1976" i="44" l="1"/>
  <c r="Q1976" i="44" s="1"/>
  <c r="T1976" i="44" s="1"/>
  <c r="I1976" i="49" s="1"/>
  <c r="E1976" i="49"/>
  <c r="A1976" i="49"/>
  <c r="D1976" i="49"/>
  <c r="K1977" i="44"/>
  <c r="L1977" i="44"/>
  <c r="M1977" i="44"/>
  <c r="N1977" i="44"/>
  <c r="O1977" i="44" l="1"/>
  <c r="Q1977" i="44" s="1"/>
  <c r="T1977" i="44" s="1"/>
  <c r="I1977" i="49" s="1"/>
  <c r="E1977" i="49"/>
  <c r="A1977" i="49"/>
  <c r="D1977" i="49"/>
  <c r="K1978" i="44"/>
  <c r="N1978" i="44"/>
  <c r="L1978" i="44"/>
  <c r="M1978" i="44"/>
  <c r="O1978" i="44" l="1"/>
  <c r="Q1978" i="44" s="1"/>
  <c r="T1978" i="44" s="1"/>
  <c r="I1978" i="49" s="1"/>
  <c r="E1978" i="49"/>
  <c r="A1978" i="49"/>
  <c r="D1978" i="49"/>
  <c r="K1979" i="44"/>
  <c r="M1979" i="44"/>
  <c r="N1979" i="44"/>
  <c r="L1979" i="44"/>
  <c r="O1979" i="44" l="1"/>
  <c r="Q1979" i="44" s="1"/>
  <c r="T1979" i="44" s="1"/>
  <c r="I1979" i="49" s="1"/>
  <c r="E1979" i="49"/>
  <c r="A1979" i="49"/>
  <c r="D1979" i="49"/>
  <c r="K1980" i="44"/>
  <c r="N1980" i="44"/>
  <c r="L1980" i="44"/>
  <c r="M1980" i="44"/>
  <c r="O1980" i="44" l="1"/>
  <c r="Q1980" i="44" s="1"/>
  <c r="T1980" i="44" s="1"/>
  <c r="I1980" i="49" s="1"/>
  <c r="E1980" i="49"/>
  <c r="A1980" i="49"/>
  <c r="D1980" i="49"/>
  <c r="K1981" i="44"/>
  <c r="M1981" i="44"/>
  <c r="N1981" i="44"/>
  <c r="L1981" i="44"/>
  <c r="O1981" i="44" l="1"/>
  <c r="Q1981" i="44" s="1"/>
  <c r="T1981" i="44" s="1"/>
  <c r="I1981" i="49" s="1"/>
  <c r="E1981" i="49"/>
  <c r="A1981" i="49"/>
  <c r="D1981" i="49"/>
  <c r="K1982" i="44"/>
  <c r="M1982" i="44"/>
  <c r="N1982" i="44"/>
  <c r="L1982" i="44"/>
  <c r="O1982" i="44" l="1"/>
  <c r="Q1982" i="44" s="1"/>
  <c r="T1982" i="44" s="1"/>
  <c r="I1982" i="49" s="1"/>
  <c r="E1982" i="49"/>
  <c r="A1982" i="49"/>
  <c r="D1982" i="49"/>
  <c r="K1983" i="44"/>
  <c r="L1983" i="44"/>
  <c r="N1983" i="44"/>
  <c r="M1983" i="44"/>
  <c r="O1983" i="44" l="1"/>
  <c r="Q1983" i="44" s="1"/>
  <c r="T1983" i="44" s="1"/>
  <c r="I1983" i="49" s="1"/>
  <c r="E1983" i="49"/>
  <c r="A1983" i="49"/>
  <c r="D1983" i="49"/>
  <c r="K1984" i="44"/>
  <c r="L1984" i="44"/>
  <c r="M1984" i="44"/>
  <c r="N1984" i="44"/>
  <c r="O1984" i="44" l="1"/>
  <c r="Q1984" i="44" s="1"/>
  <c r="T1984" i="44" s="1"/>
  <c r="I1984" i="49" s="1"/>
  <c r="E1984" i="49"/>
  <c r="A1984" i="49"/>
  <c r="D1984" i="49"/>
  <c r="K1985" i="44"/>
  <c r="L1985" i="44"/>
  <c r="N1985" i="44"/>
  <c r="M1985" i="44"/>
  <c r="O1985" i="44" l="1"/>
  <c r="Q1985" i="44" s="1"/>
  <c r="T1985" i="44" s="1"/>
  <c r="I1985" i="49" s="1"/>
  <c r="E1985" i="49"/>
  <c r="A1985" i="49"/>
  <c r="D1985" i="49"/>
  <c r="K1986" i="44"/>
  <c r="L1986" i="44"/>
  <c r="N1986" i="44"/>
  <c r="M1986" i="44"/>
  <c r="O1986" i="44" l="1"/>
  <c r="Q1986" i="44" s="1"/>
  <c r="T1986" i="44" s="1"/>
  <c r="I1986" i="49" s="1"/>
  <c r="E1986" i="49"/>
  <c r="A1986" i="49"/>
  <c r="D1986" i="49"/>
  <c r="K1987" i="44"/>
  <c r="N1987" i="44"/>
  <c r="M1987" i="44"/>
  <c r="L1987" i="44"/>
  <c r="O1987" i="44" l="1"/>
  <c r="Q1987" i="44" s="1"/>
  <c r="T1987" i="44" s="1"/>
  <c r="I1987" i="49" s="1"/>
  <c r="E1987" i="49"/>
  <c r="A1987" i="49"/>
  <c r="D1987" i="49"/>
  <c r="K1988" i="44"/>
  <c r="L1988" i="44"/>
  <c r="M1988" i="44"/>
  <c r="N1988" i="44"/>
  <c r="O1988" i="44" l="1"/>
  <c r="Q1988" i="44" s="1"/>
  <c r="T1988" i="44" s="1"/>
  <c r="I1988" i="49" s="1"/>
  <c r="E1988" i="49"/>
  <c r="A1988" i="49"/>
  <c r="D1988" i="49"/>
  <c r="K1989" i="44"/>
  <c r="M1989" i="44"/>
  <c r="L1989" i="44"/>
  <c r="N1989" i="44"/>
  <c r="O1989" i="44" l="1"/>
  <c r="Q1989" i="44" s="1"/>
  <c r="T1989" i="44" s="1"/>
  <c r="I1989" i="49" s="1"/>
  <c r="E1989" i="49"/>
  <c r="A1989" i="49"/>
  <c r="D1989" i="49"/>
  <c r="K1990" i="44"/>
  <c r="M1990" i="44"/>
  <c r="L1990" i="44"/>
  <c r="N1990" i="44"/>
  <c r="O1990" i="44" l="1"/>
  <c r="Q1990" i="44" s="1"/>
  <c r="T1990" i="44" s="1"/>
  <c r="I1990" i="49" s="1"/>
  <c r="E1990" i="49"/>
  <c r="A1990" i="49"/>
  <c r="D1990" i="49"/>
  <c r="K1991" i="44"/>
  <c r="M1991" i="44"/>
  <c r="L1991" i="44"/>
  <c r="N1991" i="44"/>
  <c r="O1991" i="44" l="1"/>
  <c r="Q1991" i="44" s="1"/>
  <c r="T1991" i="44" s="1"/>
  <c r="I1991" i="49" s="1"/>
  <c r="E1991" i="49"/>
  <c r="A1991" i="49"/>
  <c r="D1991" i="49"/>
  <c r="K1992" i="44"/>
  <c r="M1992" i="44"/>
  <c r="L1992" i="44"/>
  <c r="N1992" i="44"/>
  <c r="O1992" i="44" l="1"/>
  <c r="Q1992" i="44" s="1"/>
  <c r="T1992" i="44" s="1"/>
  <c r="I1992" i="49" s="1"/>
  <c r="E1992" i="49"/>
  <c r="A1992" i="49"/>
  <c r="D1992" i="49"/>
  <c r="K1993" i="44"/>
  <c r="L1993" i="44"/>
  <c r="N1993" i="44"/>
  <c r="M1993" i="44"/>
  <c r="O1993" i="44" l="1"/>
  <c r="Q1993" i="44" s="1"/>
  <c r="T1993" i="44" s="1"/>
  <c r="I1993" i="49" s="1"/>
  <c r="E1993" i="49"/>
  <c r="A1993" i="49"/>
  <c r="D1993" i="49"/>
  <c r="K1994" i="44"/>
  <c r="M1994" i="44"/>
  <c r="N1994" i="44"/>
  <c r="L1994" i="44"/>
  <c r="O1994" i="44" l="1"/>
  <c r="Q1994" i="44" s="1"/>
  <c r="T1994" i="44" s="1"/>
  <c r="I1994" i="49" s="1"/>
  <c r="E1994" i="49"/>
  <c r="A1994" i="49"/>
  <c r="D1994" i="49"/>
  <c r="K1995" i="44"/>
  <c r="N1995" i="44"/>
  <c r="L1995" i="44"/>
  <c r="M1995" i="44"/>
  <c r="O1995" i="44" l="1"/>
  <c r="Q1995" i="44" s="1"/>
  <c r="T1995" i="44" s="1"/>
  <c r="I1995" i="49" s="1"/>
  <c r="E1995" i="49"/>
  <c r="A1995" i="49"/>
  <c r="D1995" i="49"/>
  <c r="K1996" i="44"/>
  <c r="L1996" i="44"/>
  <c r="N1996" i="44"/>
  <c r="M1996" i="44"/>
  <c r="O1996" i="44" l="1"/>
  <c r="Q1996" i="44" s="1"/>
  <c r="T1996" i="44" s="1"/>
  <c r="I1996" i="49" s="1"/>
  <c r="E1996" i="49"/>
  <c r="A1996" i="49"/>
  <c r="D1996" i="49"/>
  <c r="K1997" i="44"/>
  <c r="L1997" i="44"/>
  <c r="M1997" i="44"/>
  <c r="N1997" i="44"/>
  <c r="O1997" i="44" l="1"/>
  <c r="Q1997" i="44" s="1"/>
  <c r="T1997" i="44" s="1"/>
  <c r="I1997" i="49" s="1"/>
  <c r="E1997" i="49"/>
  <c r="A1997" i="49"/>
  <c r="D1997" i="49"/>
  <c r="K1998" i="44"/>
  <c r="L1998" i="44"/>
  <c r="N1998" i="44"/>
  <c r="M1998" i="44"/>
  <c r="O1998" i="44" l="1"/>
  <c r="Q1998" i="44" s="1"/>
  <c r="T1998" i="44" s="1"/>
  <c r="I1998" i="49" s="1"/>
  <c r="E1998" i="49"/>
  <c r="A1998" i="49"/>
  <c r="D1998" i="49"/>
  <c r="K1999" i="44"/>
  <c r="M1999" i="44"/>
  <c r="N1999" i="44"/>
  <c r="L1999" i="44"/>
  <c r="O1999" i="44" l="1"/>
  <c r="Q1999" i="44" s="1"/>
  <c r="T1999" i="44" s="1"/>
  <c r="I1999" i="49" s="1"/>
  <c r="E1999" i="49"/>
  <c r="A1999" i="49"/>
  <c r="D1999" i="49"/>
  <c r="K2000" i="44"/>
  <c r="M2000" i="44"/>
  <c r="N2000" i="44"/>
  <c r="L2000" i="44"/>
  <c r="O2000" i="44" l="1"/>
  <c r="Q2000" i="44" s="1"/>
  <c r="T2000" i="44" s="1"/>
  <c r="I2000" i="49" s="1"/>
  <c r="E2000" i="49"/>
  <c r="A2000" i="49"/>
  <c r="D2000" i="49"/>
  <c r="K2001" i="44"/>
  <c r="L2001" i="44"/>
  <c r="M2001" i="44"/>
  <c r="N2001" i="44"/>
  <c r="O2001" i="44" l="1"/>
  <c r="Q2001" i="44" s="1"/>
  <c r="T2001" i="44" s="1"/>
  <c r="I2001" i="49" s="1"/>
  <c r="E2001" i="49"/>
  <c r="A2001" i="49"/>
  <c r="D2001" i="49"/>
  <c r="K2002" i="44"/>
  <c r="L2002" i="44"/>
  <c r="M2002" i="44"/>
  <c r="N2002" i="44"/>
  <c r="O2002" i="44" l="1"/>
  <c r="Q2002" i="44" s="1"/>
  <c r="T2002" i="44" s="1"/>
  <c r="I2002" i="49" s="1"/>
  <c r="E2002" i="49"/>
  <c r="A2002" i="49"/>
  <c r="D2002" i="49"/>
  <c r="K2003" i="44"/>
  <c r="M2003" i="44"/>
  <c r="L2003" i="44"/>
  <c r="N2003" i="44"/>
  <c r="O2003" i="44" l="1"/>
  <c r="Q2003" i="44" s="1"/>
  <c r="T2003" i="44" s="1"/>
  <c r="I2003" i="49" s="1"/>
  <c r="E2003" i="49"/>
  <c r="A2003" i="49"/>
  <c r="D2003" i="49"/>
  <c r="K2004" i="44"/>
  <c r="M2004" i="44"/>
  <c r="L2004" i="44"/>
  <c r="N2004" i="44"/>
  <c r="O2004" i="44" l="1"/>
  <c r="Q2004" i="44" s="1"/>
  <c r="T2004" i="44" s="1"/>
  <c r="I2004" i="49" s="1"/>
  <c r="E2004" i="49"/>
  <c r="A2004" i="49"/>
  <c r="D2004" i="49"/>
  <c r="K2005" i="44"/>
  <c r="N2005" i="44"/>
  <c r="L2005" i="44"/>
  <c r="M2005" i="44"/>
  <c r="O2005" i="44" l="1"/>
  <c r="Q2005" i="44" s="1"/>
  <c r="T2005" i="44" s="1"/>
  <c r="I2005" i="49" s="1"/>
  <c r="E2005" i="49"/>
  <c r="A2005" i="49"/>
  <c r="D2005" i="49"/>
  <c r="K2006" i="44"/>
  <c r="M2006" i="44"/>
  <c r="N2006" i="44"/>
  <c r="L2006" i="44"/>
  <c r="O2006" i="44" l="1"/>
  <c r="Q2006" i="44" s="1"/>
  <c r="T2006" i="44" s="1"/>
  <c r="I2006" i="49" s="1"/>
  <c r="E2006" i="49"/>
  <c r="A2006" i="49"/>
  <c r="D2006" i="49"/>
  <c r="K2007" i="44"/>
  <c r="L2007" i="44"/>
  <c r="M2007" i="44"/>
  <c r="N2007" i="44"/>
  <c r="O2007" i="44" l="1"/>
  <c r="Q2007" i="44" s="1"/>
  <c r="T2007" i="44" s="1"/>
  <c r="I2007" i="49" s="1"/>
  <c r="E2007" i="49"/>
  <c r="A2007" i="49"/>
  <c r="D2007" i="49"/>
  <c r="K2008" i="44"/>
  <c r="L2008" i="44"/>
  <c r="N2008" i="44"/>
  <c r="M2008" i="44"/>
  <c r="O2008" i="44" l="1"/>
  <c r="Q2008" i="44" s="1"/>
  <c r="T2008" i="44" s="1"/>
  <c r="I2008" i="49" s="1"/>
  <c r="E2008" i="49"/>
  <c r="A2008" i="49"/>
  <c r="D2008" i="49"/>
  <c r="K2009" i="44"/>
  <c r="N2009" i="44"/>
  <c r="M2009" i="44"/>
  <c r="L2009" i="44"/>
  <c r="O2009" i="44" l="1"/>
  <c r="Q2009" i="44" s="1"/>
  <c r="T2009" i="44" s="1"/>
  <c r="I2009" i="49" s="1"/>
  <c r="E2009" i="49"/>
  <c r="A2009" i="49"/>
  <c r="D2009" i="49"/>
  <c r="K2010" i="44"/>
  <c r="N2010" i="44"/>
  <c r="M2010" i="44"/>
  <c r="L2010" i="44"/>
  <c r="O2010" i="44" l="1"/>
  <c r="Q2010" i="44" s="1"/>
  <c r="T2010" i="44" s="1"/>
  <c r="I2010" i="49" s="1"/>
  <c r="E2010" i="49"/>
  <c r="A2010" i="49"/>
  <c r="D2010" i="49"/>
  <c r="K2011" i="44"/>
  <c r="N2011" i="44"/>
  <c r="L2011" i="44"/>
  <c r="M2011" i="44"/>
  <c r="O2011" i="44" l="1"/>
  <c r="Q2011" i="44" s="1"/>
  <c r="T2011" i="44" s="1"/>
  <c r="I2011" i="49" s="1"/>
  <c r="E2011" i="49"/>
  <c r="A2011" i="49"/>
  <c r="D2011" i="49"/>
  <c r="K2012" i="44"/>
  <c r="L2012" i="44"/>
  <c r="N2012" i="44"/>
  <c r="M2012" i="44"/>
  <c r="O2012" i="44" l="1"/>
  <c r="Q2012" i="44" s="1"/>
  <c r="T2012" i="44" s="1"/>
  <c r="I2012" i="49" s="1"/>
  <c r="E2012" i="49"/>
  <c r="A2012" i="49"/>
  <c r="D2012" i="49"/>
  <c r="K2013" i="44"/>
  <c r="N2013" i="44"/>
  <c r="M2013" i="44"/>
  <c r="L2013" i="44"/>
  <c r="O2013" i="44" l="1"/>
  <c r="Q2013" i="44" s="1"/>
  <c r="T2013" i="44" s="1"/>
  <c r="I2013" i="49" s="1"/>
  <c r="E2013" i="49"/>
  <c r="A2013" i="49"/>
  <c r="D2013" i="49"/>
  <c r="K2014" i="44"/>
  <c r="L2014" i="44"/>
  <c r="M2014" i="44"/>
  <c r="N2014" i="44"/>
  <c r="O2014" i="44" l="1"/>
  <c r="Q2014" i="44" s="1"/>
  <c r="T2014" i="44" s="1"/>
  <c r="I2014" i="49" s="1"/>
  <c r="E2014" i="49"/>
  <c r="A2014" i="49"/>
  <c r="D2014" i="49"/>
  <c r="K2015" i="44"/>
  <c r="L2015" i="44"/>
  <c r="M2015" i="44"/>
  <c r="N2015" i="44"/>
  <c r="O2015" i="44" l="1"/>
  <c r="Q2015" i="44" s="1"/>
  <c r="T2015" i="44" s="1"/>
  <c r="I2015" i="49" s="1"/>
  <c r="E2015" i="49"/>
  <c r="A2015" i="49"/>
  <c r="D2015" i="49"/>
  <c r="K2016" i="44"/>
  <c r="N2016" i="44"/>
  <c r="M2016" i="44"/>
  <c r="L2016" i="44"/>
  <c r="O2016" i="44" l="1"/>
  <c r="Q2016" i="44" s="1"/>
  <c r="T2016" i="44" s="1"/>
  <c r="I2016" i="49" s="1"/>
  <c r="E2016" i="49"/>
  <c r="A2016" i="49"/>
  <c r="D2016" i="49"/>
  <c r="K2017" i="44"/>
  <c r="L2017" i="44"/>
  <c r="M2017" i="44"/>
  <c r="N2017" i="44"/>
  <c r="O2017" i="44" l="1"/>
  <c r="Q2017" i="44" s="1"/>
  <c r="T2017" i="44" s="1"/>
  <c r="I2017" i="49" s="1"/>
  <c r="E2017" i="49"/>
  <c r="A2017" i="49"/>
  <c r="D2017" i="49"/>
  <c r="K2018" i="44"/>
  <c r="N2018" i="44"/>
  <c r="L2018" i="44"/>
  <c r="M2018" i="44"/>
  <c r="O2018" i="44" l="1"/>
  <c r="Q2018" i="44" s="1"/>
  <c r="T2018" i="44" s="1"/>
  <c r="I2018" i="49" s="1"/>
  <c r="E2018" i="49"/>
  <c r="A2018" i="49"/>
  <c r="D2018" i="49"/>
  <c r="K2019" i="44"/>
  <c r="N2019" i="44"/>
  <c r="A2019" i="49" l="1"/>
  <c r="K2020" i="44"/>
  <c r="L2019" i="44"/>
  <c r="M2019" i="44"/>
  <c r="L2020" i="44"/>
  <c r="N2020" i="44"/>
  <c r="M2020" i="44"/>
  <c r="D2019" i="49" l="1"/>
  <c r="O2019" i="44"/>
  <c r="Q2019" i="44" s="1"/>
  <c r="T2019" i="44" s="1"/>
  <c r="I2019" i="49" s="1"/>
  <c r="E2019" i="49"/>
  <c r="O2020" i="44"/>
  <c r="Q2020" i="44" s="1"/>
  <c r="T2020" i="44" s="1"/>
  <c r="I2020" i="49" s="1"/>
  <c r="E2020" i="49"/>
  <c r="A2020" i="49"/>
  <c r="D2020" i="49"/>
  <c r="K2021" i="44"/>
  <c r="N2021" i="44"/>
  <c r="L2021" i="44"/>
  <c r="E2021" i="49" l="1"/>
  <c r="A2021" i="49"/>
  <c r="K2022" i="44"/>
  <c r="M2021" i="44"/>
  <c r="L2022" i="44"/>
  <c r="D2021" i="49" l="1"/>
  <c r="O2021" i="44"/>
  <c r="Q2021" i="44" s="1"/>
  <c r="T2021" i="44" s="1"/>
  <c r="I2021" i="49" s="1"/>
  <c r="E2022" i="49"/>
  <c r="K2023" i="44"/>
  <c r="N2022" i="44"/>
  <c r="M2023" i="44"/>
  <c r="M2022" i="44"/>
  <c r="N2023" i="44"/>
  <c r="O2022" i="44" l="1"/>
  <c r="Q2022" i="44" s="1"/>
  <c r="T2022" i="44" s="1"/>
  <c r="I2022" i="49" s="1"/>
  <c r="D2022" i="49"/>
  <c r="A2022" i="49"/>
  <c r="A2023" i="49"/>
  <c r="D2023" i="49"/>
  <c r="K2024" i="44"/>
  <c r="N2024" i="44"/>
  <c r="L2023" i="44"/>
  <c r="L2024" i="44"/>
  <c r="M2024" i="44"/>
  <c r="O2023" i="44" l="1"/>
  <c r="Q2023" i="44" s="1"/>
  <c r="T2023" i="44" s="1"/>
  <c r="I2023" i="49" s="1"/>
  <c r="E2023" i="49"/>
  <c r="O2024" i="44"/>
  <c r="Q2024" i="44" s="1"/>
  <c r="T2024" i="44" s="1"/>
  <c r="I2024" i="49" s="1"/>
  <c r="E2024" i="49"/>
  <c r="A2024" i="49"/>
  <c r="D2024" i="49"/>
  <c r="K2025" i="44"/>
  <c r="N2025" i="44"/>
  <c r="M2025" i="44"/>
  <c r="A2025" i="49" l="1"/>
  <c r="D2025" i="49"/>
  <c r="K2026" i="44"/>
  <c r="L2025" i="44"/>
  <c r="N2026" i="44"/>
  <c r="M2026" i="44"/>
  <c r="O2025" i="44" l="1"/>
  <c r="Q2025" i="44" s="1"/>
  <c r="T2025" i="44" s="1"/>
  <c r="I2025" i="49" s="1"/>
  <c r="E2025" i="49"/>
  <c r="A2026" i="49"/>
  <c r="D2026" i="49"/>
  <c r="K2027" i="44"/>
  <c r="N2027" i="44"/>
  <c r="M2027" i="44"/>
  <c r="L2027" i="44"/>
  <c r="L2026" i="44"/>
  <c r="E2026" i="49" l="1"/>
  <c r="O2026" i="44"/>
  <c r="Q2026" i="44" s="1"/>
  <c r="T2026" i="44" s="1"/>
  <c r="I2026" i="49" s="1"/>
  <c r="O2027" i="44"/>
  <c r="Q2027" i="44" s="1"/>
  <c r="T2027" i="44" s="1"/>
  <c r="I2027" i="49" s="1"/>
  <c r="E2027" i="49"/>
  <c r="A2027" i="49"/>
  <c r="D2027" i="49"/>
  <c r="K2028" i="44"/>
  <c r="L2028" i="44"/>
  <c r="M2028" i="44"/>
  <c r="N2028" i="44"/>
  <c r="O2028" i="44" l="1"/>
  <c r="Q2028" i="44" s="1"/>
  <c r="T2028" i="44" s="1"/>
  <c r="I2028" i="49" s="1"/>
  <c r="E2028" i="49"/>
  <c r="A2028" i="49"/>
  <c r="D2028" i="49"/>
  <c r="K2029" i="44"/>
  <c r="L2029" i="44"/>
  <c r="N2029" i="44"/>
  <c r="M2029" i="44"/>
  <c r="O2029" i="44" l="1"/>
  <c r="Q2029" i="44" s="1"/>
  <c r="T2029" i="44" s="1"/>
  <c r="I2029" i="49" s="1"/>
  <c r="E2029" i="49"/>
  <c r="A2029" i="49"/>
  <c r="D2029" i="49"/>
  <c r="K2030" i="44"/>
  <c r="M2030" i="44"/>
  <c r="N2030" i="44"/>
  <c r="L2030" i="44"/>
  <c r="O2030" i="44" l="1"/>
  <c r="Q2030" i="44" s="1"/>
  <c r="T2030" i="44" s="1"/>
  <c r="I2030" i="49" s="1"/>
  <c r="E2030" i="49"/>
  <c r="A2030" i="49"/>
  <c r="D2030" i="49"/>
  <c r="K2031" i="44"/>
  <c r="L2031" i="44"/>
  <c r="M2031" i="44"/>
  <c r="N2031" i="44"/>
  <c r="O2031" i="44" l="1"/>
  <c r="Q2031" i="44" s="1"/>
  <c r="T2031" i="44" s="1"/>
  <c r="I2031" i="49" s="1"/>
  <c r="E2031" i="49"/>
  <c r="A2031" i="49"/>
  <c r="D2031" i="49"/>
  <c r="K2032" i="44"/>
  <c r="L2032" i="44"/>
  <c r="N2032" i="44"/>
  <c r="M2032" i="44"/>
  <c r="O2032" i="44" l="1"/>
  <c r="Q2032" i="44" s="1"/>
  <c r="T2032" i="44" s="1"/>
  <c r="I2032" i="49" s="1"/>
  <c r="E2032" i="49"/>
  <c r="A2032" i="49"/>
  <c r="D2032" i="49"/>
  <c r="K2033" i="44"/>
  <c r="M2033" i="44"/>
  <c r="N2033" i="44"/>
  <c r="L2033" i="44"/>
  <c r="O2033" i="44" l="1"/>
  <c r="Q2033" i="44" s="1"/>
  <c r="T2033" i="44" s="1"/>
  <c r="I2033" i="49" s="1"/>
  <c r="E2033" i="49"/>
  <c r="A2033" i="49"/>
  <c r="D2033" i="49"/>
  <c r="K2034" i="44"/>
  <c r="M2034" i="44"/>
  <c r="L2034" i="44"/>
  <c r="N2034" i="44"/>
  <c r="O2034" i="44" l="1"/>
  <c r="Q2034" i="44" s="1"/>
  <c r="T2034" i="44" s="1"/>
  <c r="I2034" i="49" s="1"/>
  <c r="E2034" i="49"/>
  <c r="A2034" i="49"/>
  <c r="D2034" i="49"/>
  <c r="K2035" i="44"/>
  <c r="M2035" i="44"/>
  <c r="N2035" i="44"/>
  <c r="L2035" i="44"/>
  <c r="O2035" i="44" l="1"/>
  <c r="Q2035" i="44" s="1"/>
  <c r="T2035" i="44" s="1"/>
  <c r="I2035" i="49" s="1"/>
  <c r="E2035" i="49"/>
  <c r="A2035" i="49"/>
  <c r="D2035" i="49"/>
  <c r="K2036" i="44"/>
  <c r="L2036" i="44"/>
  <c r="N2036" i="44"/>
  <c r="M2036" i="44"/>
  <c r="O2036" i="44" l="1"/>
  <c r="Q2036" i="44" s="1"/>
  <c r="T2036" i="44" s="1"/>
  <c r="I2036" i="49" s="1"/>
  <c r="E2036" i="49"/>
  <c r="A2036" i="49"/>
  <c r="D2036" i="49"/>
  <c r="K2037" i="44"/>
  <c r="L2037" i="44"/>
  <c r="M2037" i="44"/>
  <c r="N2037" i="44"/>
  <c r="O2037" i="44" l="1"/>
  <c r="Q2037" i="44" s="1"/>
  <c r="T2037" i="44" s="1"/>
  <c r="I2037" i="49" s="1"/>
  <c r="E2037" i="49"/>
  <c r="A2037" i="49"/>
  <c r="D2037" i="49"/>
  <c r="K2038" i="44"/>
  <c r="N2038" i="44"/>
  <c r="M2038" i="44"/>
  <c r="L2038" i="44"/>
  <c r="O2038" i="44" l="1"/>
  <c r="Q2038" i="44" s="1"/>
  <c r="T2038" i="44" s="1"/>
  <c r="I2038" i="49" s="1"/>
  <c r="E2038" i="49"/>
  <c r="A2038" i="49"/>
  <c r="D2038" i="49"/>
  <c r="K2039" i="44"/>
  <c r="N2039" i="44"/>
  <c r="L2039" i="44"/>
  <c r="M2039" i="44"/>
  <c r="O2039" i="44" l="1"/>
  <c r="Q2039" i="44" s="1"/>
  <c r="T2039" i="44" s="1"/>
  <c r="I2039" i="49" s="1"/>
  <c r="E2039" i="49"/>
  <c r="A2039" i="49"/>
  <c r="D2039" i="49"/>
  <c r="K2040" i="44"/>
  <c r="L2040" i="44"/>
  <c r="M2040" i="44"/>
  <c r="N2040" i="44"/>
  <c r="O2040" i="44" l="1"/>
  <c r="Q2040" i="44" s="1"/>
  <c r="T2040" i="44" s="1"/>
  <c r="I2040" i="49" s="1"/>
  <c r="E2040" i="49"/>
  <c r="A2040" i="49"/>
  <c r="D2040" i="49"/>
  <c r="K2041" i="44"/>
  <c r="L2041" i="44"/>
  <c r="M2041" i="44"/>
  <c r="N2041" i="44"/>
  <c r="O2041" i="44" l="1"/>
  <c r="Q2041" i="44" s="1"/>
  <c r="T2041" i="44" s="1"/>
  <c r="I2041" i="49" s="1"/>
  <c r="E2041" i="49"/>
  <c r="A2041" i="49"/>
  <c r="D2041" i="49"/>
  <c r="K2042" i="44"/>
  <c r="M2042" i="44"/>
  <c r="N2042" i="44"/>
  <c r="L2042" i="44"/>
  <c r="O2042" i="44" l="1"/>
  <c r="Q2042" i="44" s="1"/>
  <c r="T2042" i="44" s="1"/>
  <c r="I2042" i="49" s="1"/>
  <c r="E2042" i="49"/>
  <c r="A2042" i="49"/>
  <c r="D2042" i="49"/>
  <c r="K2043" i="44"/>
  <c r="L2043" i="44"/>
  <c r="N2043" i="44"/>
  <c r="M2043" i="44"/>
  <c r="O2043" i="44" l="1"/>
  <c r="Q2043" i="44" s="1"/>
  <c r="T2043" i="44" s="1"/>
  <c r="I2043" i="49" s="1"/>
  <c r="E2043" i="49"/>
  <c r="A2043" i="49"/>
  <c r="D2043" i="49"/>
  <c r="K2044" i="44"/>
  <c r="N2044" i="44"/>
  <c r="M2044" i="44"/>
  <c r="L2044" i="44"/>
  <c r="O2044" i="44" l="1"/>
  <c r="Q2044" i="44" s="1"/>
  <c r="T2044" i="44" s="1"/>
  <c r="I2044" i="49" s="1"/>
  <c r="E2044" i="49"/>
  <c r="A2044" i="49"/>
  <c r="D2044" i="49"/>
  <c r="K2045" i="44"/>
  <c r="N2045" i="44"/>
  <c r="L2045" i="44"/>
  <c r="M2045" i="44"/>
  <c r="O2045" i="44" l="1"/>
  <c r="Q2045" i="44" s="1"/>
  <c r="T2045" i="44" s="1"/>
  <c r="I2045" i="49" s="1"/>
  <c r="E2045" i="49"/>
  <c r="A2045" i="49"/>
  <c r="D2045" i="49"/>
  <c r="K2046" i="44"/>
  <c r="N2046" i="44"/>
  <c r="M2046" i="44"/>
  <c r="A2046" i="49" l="1"/>
  <c r="D2046" i="49"/>
  <c r="K2047" i="44"/>
  <c r="L2046" i="44"/>
  <c r="M2047" i="44"/>
  <c r="L2047" i="44"/>
  <c r="O2046" i="44" l="1"/>
  <c r="Q2046" i="44" s="1"/>
  <c r="T2046" i="44" s="1"/>
  <c r="I2046" i="49" s="1"/>
  <c r="E2046" i="49"/>
  <c r="E2047" i="49"/>
  <c r="D2047" i="49"/>
  <c r="K2048" i="44"/>
  <c r="N2048" i="44"/>
  <c r="L2048" i="44"/>
  <c r="M2048" i="44"/>
  <c r="N2047" i="44"/>
  <c r="A2047" i="49" l="1"/>
  <c r="O2047" i="44"/>
  <c r="Q2047" i="44" s="1"/>
  <c r="T2047" i="44" s="1"/>
  <c r="I2047" i="49" s="1"/>
  <c r="O2048" i="44"/>
  <c r="Q2048" i="44" s="1"/>
  <c r="T2048" i="44" s="1"/>
  <c r="I2048" i="49" s="1"/>
  <c r="E2048" i="49"/>
  <c r="A2048" i="49"/>
  <c r="D2048" i="49"/>
  <c r="K2049" i="44"/>
  <c r="M2049" i="44"/>
  <c r="L2049" i="44"/>
  <c r="N2049" i="44"/>
  <c r="O2049" i="44" l="1"/>
  <c r="Q2049" i="44" s="1"/>
  <c r="T2049" i="44" s="1"/>
  <c r="I2049" i="49" s="1"/>
  <c r="E2049" i="49"/>
  <c r="A2049" i="49"/>
  <c r="D2049" i="49"/>
  <c r="K2050" i="44"/>
  <c r="L2050" i="44"/>
  <c r="M2050" i="44"/>
  <c r="N2050" i="44"/>
  <c r="O2050" i="44" l="1"/>
  <c r="Q2050" i="44" s="1"/>
  <c r="T2050" i="44" s="1"/>
  <c r="I2050" i="49" s="1"/>
  <c r="E2050" i="49"/>
  <c r="A2050" i="49"/>
  <c r="D2050" i="49"/>
  <c r="K2051" i="44"/>
  <c r="L2051" i="44"/>
  <c r="N2051" i="44"/>
  <c r="M2051" i="44"/>
  <c r="O2051" i="44" l="1"/>
  <c r="Q2051" i="44" s="1"/>
  <c r="T2051" i="44" s="1"/>
  <c r="I2051" i="49" s="1"/>
  <c r="E2051" i="49"/>
  <c r="A2051" i="49"/>
  <c r="D2051" i="49"/>
  <c r="K2052" i="44"/>
  <c r="L2052" i="44"/>
  <c r="M2052" i="44"/>
  <c r="N2052" i="44"/>
  <c r="O2052" i="44" l="1"/>
  <c r="Q2052" i="44" s="1"/>
  <c r="T2052" i="44" s="1"/>
  <c r="I2052" i="49" s="1"/>
  <c r="E2052" i="49"/>
  <c r="A2052" i="49"/>
  <c r="D2052" i="49"/>
  <c r="K2053" i="44"/>
  <c r="M2053" i="44"/>
  <c r="L2053" i="44"/>
  <c r="N2053" i="44"/>
  <c r="O2053" i="44" l="1"/>
  <c r="Q2053" i="44" s="1"/>
  <c r="T2053" i="44" s="1"/>
  <c r="I2053" i="49" s="1"/>
  <c r="E2053" i="49"/>
  <c r="A2053" i="49"/>
  <c r="D2053" i="49"/>
  <c r="K2054" i="44"/>
  <c r="N2054" i="44"/>
  <c r="L2054" i="44"/>
  <c r="M2054" i="44"/>
  <c r="O2054" i="44" l="1"/>
  <c r="Q2054" i="44" s="1"/>
  <c r="T2054" i="44" s="1"/>
  <c r="I2054" i="49" s="1"/>
  <c r="E2054" i="49"/>
  <c r="A2054" i="49"/>
  <c r="D2054" i="49"/>
  <c r="K2055" i="44"/>
  <c r="N2055" i="44"/>
  <c r="M2055" i="44"/>
  <c r="L2055" i="44"/>
  <c r="O2055" i="44" l="1"/>
  <c r="Q2055" i="44" s="1"/>
  <c r="T2055" i="44" s="1"/>
  <c r="I2055" i="49" s="1"/>
  <c r="E2055" i="49"/>
  <c r="A2055" i="49"/>
  <c r="D2055" i="49"/>
  <c r="K2056" i="44"/>
  <c r="N2056" i="44"/>
  <c r="M2056" i="44"/>
  <c r="L2056" i="44"/>
  <c r="O2056" i="44" l="1"/>
  <c r="Q2056" i="44" s="1"/>
  <c r="T2056" i="44" s="1"/>
  <c r="I2056" i="49" s="1"/>
  <c r="E2056" i="49"/>
  <c r="A2056" i="49"/>
  <c r="D2056" i="49"/>
  <c r="K2057" i="44"/>
  <c r="N2057" i="44"/>
  <c r="M2057" i="44"/>
  <c r="L2057" i="44"/>
  <c r="O2057" i="44" l="1"/>
  <c r="Q2057" i="44" s="1"/>
  <c r="T2057" i="44" s="1"/>
  <c r="I2057" i="49" s="1"/>
  <c r="E2057" i="49"/>
  <c r="A2057" i="49"/>
  <c r="D2057" i="49"/>
  <c r="K2058" i="44"/>
  <c r="N2058" i="44"/>
  <c r="M2058" i="44"/>
  <c r="L2058" i="44"/>
  <c r="O2058" i="44" l="1"/>
  <c r="Q2058" i="44" s="1"/>
  <c r="T2058" i="44" s="1"/>
  <c r="I2058" i="49" s="1"/>
  <c r="E2058" i="49"/>
  <c r="A2058" i="49"/>
  <c r="D2058" i="49"/>
  <c r="K2059" i="44"/>
  <c r="N2059" i="44"/>
  <c r="L2059" i="44"/>
  <c r="M2059" i="44"/>
  <c r="O2059" i="44" l="1"/>
  <c r="Q2059" i="44" s="1"/>
  <c r="T2059" i="44" s="1"/>
  <c r="I2059" i="49" s="1"/>
  <c r="E2059" i="49"/>
  <c r="A2059" i="49"/>
  <c r="D2059" i="49"/>
  <c r="K2060" i="44"/>
  <c r="M2060" i="44"/>
  <c r="N2060" i="44"/>
  <c r="L2060" i="44"/>
  <c r="O2060" i="44" l="1"/>
  <c r="Q2060" i="44" s="1"/>
  <c r="T2060" i="44" s="1"/>
  <c r="I2060" i="49" s="1"/>
  <c r="E2060" i="49"/>
  <c r="A2060" i="49"/>
  <c r="D2060" i="49"/>
  <c r="K2061" i="44"/>
  <c r="L2061" i="44"/>
  <c r="N2061" i="44"/>
  <c r="M2061" i="44"/>
  <c r="O2061" i="44" l="1"/>
  <c r="Q2061" i="44" s="1"/>
  <c r="T2061" i="44" s="1"/>
  <c r="I2061" i="49" s="1"/>
  <c r="E2061" i="49"/>
  <c r="A2061" i="49"/>
  <c r="D2061" i="49"/>
  <c r="K2062" i="44"/>
  <c r="N2062" i="44"/>
  <c r="L2062" i="44"/>
  <c r="M2062" i="44"/>
  <c r="O2062" i="44" l="1"/>
  <c r="Q2062" i="44" s="1"/>
  <c r="T2062" i="44" s="1"/>
  <c r="I2062" i="49" s="1"/>
  <c r="E2062" i="49"/>
  <c r="A2062" i="49"/>
  <c r="D2062" i="49"/>
  <c r="K2063" i="44"/>
  <c r="M2063" i="44"/>
  <c r="L2063" i="44"/>
  <c r="N2063" i="44"/>
  <c r="O2063" i="44" l="1"/>
  <c r="Q2063" i="44" s="1"/>
  <c r="T2063" i="44" s="1"/>
  <c r="I2063" i="49" s="1"/>
  <c r="E2063" i="49"/>
  <c r="A2063" i="49"/>
  <c r="D2063" i="49"/>
  <c r="K2064" i="44"/>
  <c r="N2064" i="44"/>
  <c r="L2064" i="44"/>
  <c r="M2064" i="44"/>
  <c r="O2064" i="44" l="1"/>
  <c r="Q2064" i="44" s="1"/>
  <c r="T2064" i="44" s="1"/>
  <c r="I2064" i="49" s="1"/>
  <c r="E2064" i="49"/>
  <c r="A2064" i="49"/>
  <c r="D2064" i="49"/>
  <c r="K2065" i="44"/>
  <c r="L2065" i="44"/>
  <c r="M2065" i="44"/>
  <c r="N2065" i="44"/>
  <c r="O2065" i="44" l="1"/>
  <c r="Q2065" i="44" s="1"/>
  <c r="T2065" i="44" s="1"/>
  <c r="I2065" i="49" s="1"/>
  <c r="E2065" i="49"/>
  <c r="A2065" i="49"/>
  <c r="D2065" i="49"/>
  <c r="K2066" i="44"/>
  <c r="L2066" i="44"/>
  <c r="M2066" i="44"/>
  <c r="N2066" i="44"/>
  <c r="O2066" i="44" l="1"/>
  <c r="Q2066" i="44" s="1"/>
  <c r="T2066" i="44" s="1"/>
  <c r="I2066" i="49" s="1"/>
  <c r="E2066" i="49"/>
  <c r="D2066" i="49"/>
  <c r="A2066" i="49"/>
  <c r="K2067" i="44"/>
  <c r="M2067" i="44"/>
  <c r="L2067" i="44"/>
  <c r="N2067" i="44"/>
  <c r="O2067" i="44" l="1"/>
  <c r="Q2067" i="44" s="1"/>
  <c r="T2067" i="44" s="1"/>
  <c r="I2067" i="49" s="1"/>
  <c r="E2067" i="49"/>
  <c r="D2067" i="49"/>
  <c r="A2067" i="49"/>
  <c r="K2068" i="44"/>
  <c r="N2068" i="44"/>
  <c r="M2068" i="44"/>
  <c r="L2068" i="44"/>
  <c r="O2068" i="44" l="1"/>
  <c r="Q2068" i="44" s="1"/>
  <c r="T2068" i="44" s="1"/>
  <c r="I2068" i="49" s="1"/>
  <c r="E2068" i="49"/>
  <c r="D2068" i="49"/>
  <c r="A2068" i="49"/>
  <c r="K2069" i="44"/>
  <c r="M2069" i="44"/>
  <c r="N2069" i="44"/>
  <c r="L2069" i="44"/>
  <c r="O2069" i="44" l="1"/>
  <c r="Q2069" i="44" s="1"/>
  <c r="T2069" i="44" s="1"/>
  <c r="I2069" i="49" s="1"/>
  <c r="E2069" i="49"/>
  <c r="D2069" i="49"/>
  <c r="A2069" i="49"/>
  <c r="K2070" i="44"/>
  <c r="N2070" i="44"/>
  <c r="M2070" i="44"/>
  <c r="L2070" i="44"/>
  <c r="O2070" i="44" l="1"/>
  <c r="Q2070" i="44" s="1"/>
  <c r="T2070" i="44" s="1"/>
  <c r="I2070" i="49" s="1"/>
  <c r="E2070" i="49"/>
  <c r="D2070" i="49"/>
  <c r="A2070" i="49"/>
  <c r="K2071" i="44"/>
  <c r="N2071" i="44"/>
  <c r="L2071" i="44"/>
  <c r="M2071" i="44"/>
  <c r="O2071" i="44" l="1"/>
  <c r="Q2071" i="44" s="1"/>
  <c r="T2071" i="44" s="1"/>
  <c r="I2071" i="49" s="1"/>
  <c r="E2071" i="49"/>
  <c r="D2071" i="49"/>
  <c r="A2071" i="49"/>
  <c r="K2072" i="44"/>
  <c r="N2072" i="44"/>
  <c r="M2072" i="44"/>
  <c r="L2072" i="44"/>
  <c r="O2072" i="44" l="1"/>
  <c r="Q2072" i="44" s="1"/>
  <c r="T2072" i="44" s="1"/>
  <c r="I2072" i="49" s="1"/>
  <c r="E2072" i="49"/>
  <c r="D2072" i="49"/>
  <c r="A2072" i="49"/>
  <c r="K2073" i="44"/>
  <c r="N2073" i="44"/>
  <c r="L2073" i="44"/>
  <c r="M2073" i="44"/>
  <c r="O2073" i="44" l="1"/>
  <c r="Q2073" i="44" s="1"/>
  <c r="T2073" i="44" s="1"/>
  <c r="I2073" i="49" s="1"/>
  <c r="E2073" i="49"/>
  <c r="D2073" i="49"/>
  <c r="A2073" i="49"/>
  <c r="K2074" i="44"/>
  <c r="L2074" i="44"/>
  <c r="N2074" i="44"/>
  <c r="M2074" i="44"/>
  <c r="O2074" i="44" l="1"/>
  <c r="Q2074" i="44" s="1"/>
  <c r="T2074" i="44" s="1"/>
  <c r="I2074" i="49" s="1"/>
  <c r="E2074" i="49"/>
  <c r="D2074" i="49"/>
  <c r="A2074" i="49"/>
  <c r="K2075" i="44"/>
  <c r="M2075" i="44"/>
  <c r="N2075" i="44"/>
  <c r="L2075" i="44"/>
  <c r="O2075" i="44" l="1"/>
  <c r="Q2075" i="44" s="1"/>
  <c r="T2075" i="44" s="1"/>
  <c r="I2075" i="49" s="1"/>
  <c r="E2075" i="49"/>
  <c r="D2075" i="49"/>
  <c r="A2075" i="49"/>
  <c r="K2076" i="44"/>
  <c r="L2076" i="44"/>
  <c r="N2076" i="44"/>
  <c r="M2076" i="44"/>
  <c r="O2076" i="44" l="1"/>
  <c r="Q2076" i="44" s="1"/>
  <c r="T2076" i="44" s="1"/>
  <c r="I2076" i="49" s="1"/>
  <c r="E2076" i="49"/>
  <c r="D2076" i="49"/>
  <c r="A2076" i="49"/>
  <c r="K2077" i="44"/>
  <c r="L2077" i="44"/>
  <c r="N2077" i="44"/>
  <c r="M2077" i="44"/>
  <c r="O2077" i="44" l="1"/>
  <c r="Q2077" i="44" s="1"/>
  <c r="T2077" i="44" s="1"/>
  <c r="I2077" i="49" s="1"/>
  <c r="E2077" i="49"/>
  <c r="D2077" i="49"/>
  <c r="A2077" i="49"/>
  <c r="K2078" i="44"/>
  <c r="L2078" i="44"/>
  <c r="M2078" i="44"/>
  <c r="N2078" i="44"/>
  <c r="O2078" i="44" l="1"/>
  <c r="Q2078" i="44" s="1"/>
  <c r="T2078" i="44" s="1"/>
  <c r="I2078" i="49" s="1"/>
  <c r="E2078" i="49"/>
  <c r="D2078" i="49"/>
  <c r="A2078" i="49"/>
  <c r="K2079" i="44"/>
  <c r="L2079" i="44"/>
  <c r="M2079" i="44"/>
  <c r="N2079" i="44"/>
  <c r="O2079" i="44" l="1"/>
  <c r="Q2079" i="44" s="1"/>
  <c r="T2079" i="44" s="1"/>
  <c r="I2079" i="49" s="1"/>
  <c r="E2079" i="49"/>
  <c r="D2079" i="49"/>
  <c r="A2079" i="49"/>
  <c r="K2080" i="44"/>
  <c r="N2080" i="44"/>
  <c r="M2080" i="44"/>
  <c r="L2080" i="44"/>
  <c r="O2080" i="44" l="1"/>
  <c r="Q2080" i="44" s="1"/>
  <c r="T2080" i="44" s="1"/>
  <c r="I2080" i="49" s="1"/>
  <c r="E2080" i="49"/>
  <c r="D2080" i="49"/>
  <c r="A2080" i="49"/>
  <c r="K2081" i="44"/>
  <c r="M2081" i="44"/>
  <c r="L2081" i="44"/>
  <c r="N2081" i="44"/>
  <c r="O2081" i="44" l="1"/>
  <c r="Q2081" i="44" s="1"/>
  <c r="T2081" i="44" s="1"/>
  <c r="I2081" i="49" s="1"/>
  <c r="E2081" i="49"/>
  <c r="D2081" i="49"/>
  <c r="A2081" i="49"/>
  <c r="K2082" i="44"/>
  <c r="N2082" i="44"/>
  <c r="M2082" i="44"/>
  <c r="L2082" i="44"/>
  <c r="O2082" i="44" l="1"/>
  <c r="Q2082" i="44" s="1"/>
  <c r="T2082" i="44" s="1"/>
  <c r="I2082" i="49" s="1"/>
  <c r="E2082" i="49"/>
  <c r="D2082" i="49"/>
  <c r="A2082" i="49"/>
  <c r="K2083" i="44"/>
  <c r="N2083" i="44"/>
  <c r="M2083" i="44"/>
  <c r="L2083" i="44"/>
  <c r="O2083" i="44" l="1"/>
  <c r="Q2083" i="44" s="1"/>
  <c r="T2083" i="44" s="1"/>
  <c r="I2083" i="49" s="1"/>
  <c r="E2083" i="49"/>
  <c r="D2083" i="49"/>
  <c r="A2083" i="49"/>
  <c r="K2084" i="44"/>
  <c r="M2084" i="44"/>
  <c r="L2084" i="44"/>
  <c r="N2084" i="44"/>
  <c r="O2084" i="44" l="1"/>
  <c r="Q2084" i="44" s="1"/>
  <c r="T2084" i="44" s="1"/>
  <c r="I2084" i="49" s="1"/>
  <c r="E2084" i="49"/>
  <c r="D2084" i="49"/>
  <c r="A2084" i="49"/>
  <c r="K2085" i="44"/>
  <c r="N2085" i="44"/>
  <c r="L2085" i="44"/>
  <c r="M2085" i="44"/>
  <c r="O2085" i="44" l="1"/>
  <c r="Q2085" i="44" s="1"/>
  <c r="T2085" i="44" s="1"/>
  <c r="I2085" i="49" s="1"/>
  <c r="E2085" i="49"/>
  <c r="D2085" i="49"/>
  <c r="A2085" i="49"/>
  <c r="K2086" i="44"/>
  <c r="M2086" i="44"/>
  <c r="L2086" i="44"/>
  <c r="N2086" i="44"/>
  <c r="O2086" i="44" l="1"/>
  <c r="Q2086" i="44" s="1"/>
  <c r="T2086" i="44" s="1"/>
  <c r="I2086" i="49" s="1"/>
  <c r="E2086" i="49"/>
  <c r="D2086" i="49"/>
  <c r="A2086" i="49"/>
  <c r="K2087" i="44"/>
  <c r="N2087" i="44"/>
  <c r="L2087" i="44"/>
  <c r="M2087" i="44"/>
  <c r="O2087" i="44" l="1"/>
  <c r="Q2087" i="44" s="1"/>
  <c r="T2087" i="44" s="1"/>
  <c r="I2087" i="49" s="1"/>
  <c r="E2087" i="49"/>
  <c r="D2087" i="49"/>
  <c r="A2087" i="49"/>
  <c r="K2088" i="44"/>
  <c r="N2088" i="44"/>
  <c r="M2088" i="44"/>
  <c r="L2088" i="44"/>
  <c r="O2088" i="44" l="1"/>
  <c r="Q2088" i="44" s="1"/>
  <c r="T2088" i="44" s="1"/>
  <c r="I2088" i="49" s="1"/>
  <c r="E2088" i="49"/>
  <c r="D2088" i="49"/>
  <c r="A2088" i="49"/>
  <c r="K2089" i="44"/>
  <c r="N2089" i="44"/>
  <c r="M2089" i="44"/>
  <c r="L2089" i="44"/>
  <c r="O2089" i="44" l="1"/>
  <c r="Q2089" i="44" s="1"/>
  <c r="T2089" i="44" s="1"/>
  <c r="I2089" i="49" s="1"/>
  <c r="E2089" i="49"/>
  <c r="D2089" i="49"/>
  <c r="A2089" i="49"/>
  <c r="K2090" i="44"/>
  <c r="L2090" i="44"/>
  <c r="M2090" i="44"/>
  <c r="N2090" i="44"/>
  <c r="O2090" i="44" l="1"/>
  <c r="Q2090" i="44" s="1"/>
  <c r="T2090" i="44" s="1"/>
  <c r="I2090" i="49" s="1"/>
  <c r="E2090" i="49"/>
  <c r="D2090" i="49"/>
  <c r="A2090" i="49"/>
  <c r="K2091" i="44"/>
  <c r="N2091" i="44"/>
  <c r="L2091" i="44"/>
  <c r="M2091" i="44"/>
  <c r="O2091" i="44" l="1"/>
  <c r="Q2091" i="44" s="1"/>
  <c r="T2091" i="44" s="1"/>
  <c r="I2091" i="49" s="1"/>
  <c r="E2091" i="49"/>
  <c r="D2091" i="49"/>
  <c r="A2091" i="49"/>
  <c r="K2092" i="44"/>
  <c r="L2092" i="44"/>
  <c r="M2092" i="44"/>
  <c r="N2092" i="44"/>
  <c r="O2092" i="44" l="1"/>
  <c r="Q2092" i="44" s="1"/>
  <c r="T2092" i="44" s="1"/>
  <c r="I2092" i="49" s="1"/>
  <c r="E2092" i="49"/>
  <c r="D2092" i="49"/>
  <c r="A2092" i="49"/>
  <c r="K2093" i="44"/>
  <c r="M2093" i="44"/>
  <c r="L2093" i="44"/>
  <c r="N2093" i="44"/>
  <c r="O2093" i="44" l="1"/>
  <c r="Q2093" i="44" s="1"/>
  <c r="T2093" i="44" s="1"/>
  <c r="I2093" i="49" s="1"/>
  <c r="E2093" i="49"/>
  <c r="D2093" i="49"/>
  <c r="A2093" i="49"/>
  <c r="K2094" i="44"/>
  <c r="N2094" i="44"/>
  <c r="L2094" i="44"/>
  <c r="E2094" i="49" l="1"/>
  <c r="A2094" i="49"/>
  <c r="K2095" i="44"/>
  <c r="M2094" i="44"/>
  <c r="M2095" i="44"/>
  <c r="N2095" i="44"/>
  <c r="D2094" i="49" l="1"/>
  <c r="O2094" i="44"/>
  <c r="Q2094" i="44" s="1"/>
  <c r="T2094" i="44" s="1"/>
  <c r="I2094" i="49" s="1"/>
  <c r="D2095" i="49"/>
  <c r="A2095" i="49"/>
  <c r="K2096" i="44"/>
  <c r="L2095" i="44"/>
  <c r="L2096" i="44"/>
  <c r="M2096" i="44"/>
  <c r="O2095" i="44" l="1"/>
  <c r="Q2095" i="44" s="1"/>
  <c r="T2095" i="44" s="1"/>
  <c r="I2095" i="49" s="1"/>
  <c r="E2095" i="49"/>
  <c r="E2096" i="49"/>
  <c r="D2096" i="49"/>
  <c r="K2097" i="44"/>
  <c r="L2097" i="44"/>
  <c r="N2096" i="44"/>
  <c r="N2097" i="44"/>
  <c r="M2097" i="44"/>
  <c r="O2096" i="44" l="1"/>
  <c r="Q2096" i="44" s="1"/>
  <c r="T2096" i="44" s="1"/>
  <c r="I2096" i="49" s="1"/>
  <c r="A2096" i="49"/>
  <c r="O2097" i="44"/>
  <c r="Q2097" i="44" s="1"/>
  <c r="T2097" i="44" s="1"/>
  <c r="I2097" i="49" s="1"/>
  <c r="E2097" i="49"/>
  <c r="D2097" i="49"/>
  <c r="A2097" i="49"/>
  <c r="K2098" i="44"/>
  <c r="N2098" i="44"/>
  <c r="M2098" i="44"/>
  <c r="D2098" i="49" l="1"/>
  <c r="A2098" i="49"/>
  <c r="K2099" i="44"/>
  <c r="L2098" i="44"/>
  <c r="N2099" i="44"/>
  <c r="L2099" i="44"/>
  <c r="O2098" i="44" l="1"/>
  <c r="Q2098" i="44" s="1"/>
  <c r="T2098" i="44" s="1"/>
  <c r="I2098" i="49" s="1"/>
  <c r="E2098" i="49"/>
  <c r="E2099" i="49"/>
  <c r="A2099" i="49"/>
  <c r="K2100" i="44"/>
  <c r="N2100" i="44"/>
  <c r="M2100" i="44"/>
  <c r="L2100" i="44"/>
  <c r="M2099" i="44"/>
  <c r="D2099" i="49" l="1"/>
  <c r="O2099" i="44"/>
  <c r="Q2099" i="44" s="1"/>
  <c r="T2099" i="44" s="1"/>
  <c r="I2099" i="49" s="1"/>
  <c r="O2100" i="44"/>
  <c r="Q2100" i="44" s="1"/>
  <c r="T2100" i="44" s="1"/>
  <c r="I2100" i="49" s="1"/>
  <c r="E2100" i="49"/>
  <c r="D2100" i="49"/>
  <c r="A2100" i="49"/>
  <c r="K2101" i="44"/>
  <c r="L2101" i="44"/>
  <c r="M2101" i="44"/>
  <c r="N2101" i="44"/>
  <c r="O2101" i="44" l="1"/>
  <c r="Q2101" i="44" s="1"/>
  <c r="T2101" i="44" s="1"/>
  <c r="I2101" i="49" s="1"/>
  <c r="E2101" i="49"/>
  <c r="D2101" i="49"/>
  <c r="A2101" i="49"/>
  <c r="K2102" i="44"/>
  <c r="L2102" i="44"/>
  <c r="N2102" i="44"/>
  <c r="M2102" i="44"/>
  <c r="O2102" i="44" l="1"/>
  <c r="Q2102" i="44" s="1"/>
  <c r="T2102" i="44" s="1"/>
  <c r="I2102" i="49" s="1"/>
  <c r="E2102" i="49"/>
  <c r="D2102" i="49"/>
  <c r="A2102" i="49"/>
  <c r="K2103" i="44"/>
  <c r="L2103" i="44"/>
  <c r="M2103" i="44"/>
  <c r="N2103" i="44"/>
  <c r="O2103" i="44" l="1"/>
  <c r="Q2103" i="44" s="1"/>
  <c r="T2103" i="44" s="1"/>
  <c r="I2103" i="49" s="1"/>
  <c r="E2103" i="49"/>
  <c r="D2103" i="49"/>
  <c r="A2103" i="49"/>
  <c r="K2104" i="44"/>
  <c r="M2104" i="44"/>
  <c r="N2104" i="44"/>
  <c r="L2104" i="44"/>
  <c r="O2104" i="44" l="1"/>
  <c r="Q2104" i="44" s="1"/>
  <c r="T2104" i="44" s="1"/>
  <c r="I2104" i="49" s="1"/>
  <c r="E2104" i="49"/>
  <c r="D2104" i="49"/>
  <c r="A2104" i="49"/>
  <c r="K2105" i="44"/>
  <c r="L2105" i="44"/>
  <c r="N2105" i="44"/>
  <c r="M2105" i="44"/>
  <c r="O2105" i="44" l="1"/>
  <c r="Q2105" i="44" s="1"/>
  <c r="T2105" i="44" s="1"/>
  <c r="I2105" i="49" s="1"/>
  <c r="E2105" i="49"/>
  <c r="D2105" i="49"/>
  <c r="A2105" i="49"/>
  <c r="K2106" i="44"/>
  <c r="L2106" i="44"/>
  <c r="N2106" i="44"/>
  <c r="M2106" i="44"/>
  <c r="O2106" i="44" l="1"/>
  <c r="Q2106" i="44" s="1"/>
  <c r="T2106" i="44" s="1"/>
  <c r="I2106" i="49" s="1"/>
  <c r="E2106" i="49"/>
  <c r="D2106" i="49"/>
  <c r="A2106" i="49"/>
  <c r="K2107" i="44"/>
  <c r="M2107" i="44"/>
  <c r="N2107" i="44"/>
  <c r="D2107" i="49" l="1"/>
  <c r="A2107" i="49"/>
  <c r="K2108" i="44"/>
  <c r="L2107" i="44"/>
  <c r="M2108" i="44"/>
  <c r="L2108" i="44"/>
  <c r="O2107" i="44" l="1"/>
  <c r="Q2107" i="44" s="1"/>
  <c r="T2107" i="44" s="1"/>
  <c r="I2107" i="49" s="1"/>
  <c r="E2107" i="49"/>
  <c r="E2108" i="49"/>
  <c r="D2108" i="49"/>
  <c r="K2109" i="44"/>
  <c r="N2108" i="44"/>
  <c r="L2109" i="44"/>
  <c r="N2109" i="44"/>
  <c r="O2108" i="44" l="1"/>
  <c r="Q2108" i="44" s="1"/>
  <c r="T2108" i="44" s="1"/>
  <c r="I2108" i="49" s="1"/>
  <c r="A2108" i="49"/>
  <c r="E2109" i="49"/>
  <c r="A2109" i="49"/>
  <c r="K2110" i="44"/>
  <c r="M2109" i="44"/>
  <c r="L2110" i="44"/>
  <c r="M2110" i="44"/>
  <c r="D2109" i="49" l="1"/>
  <c r="O2109" i="44"/>
  <c r="Q2109" i="44" s="1"/>
  <c r="T2109" i="44" s="1"/>
  <c r="I2109" i="49" s="1"/>
  <c r="E2110" i="49"/>
  <c r="D2110" i="49"/>
  <c r="K2111" i="44"/>
  <c r="N2110" i="44"/>
  <c r="M2111" i="44"/>
  <c r="N2111" i="44"/>
  <c r="O2110" i="44" l="1"/>
  <c r="Q2110" i="44" s="1"/>
  <c r="T2110" i="44" s="1"/>
  <c r="I2110" i="49" s="1"/>
  <c r="A2110" i="49"/>
  <c r="D2111" i="49"/>
  <c r="A2111" i="49"/>
  <c r="K2112" i="44"/>
  <c r="N2112" i="44"/>
  <c r="M2112" i="44"/>
  <c r="L2112" i="44"/>
  <c r="L2111" i="44"/>
  <c r="E2111" i="49" l="1"/>
  <c r="O2111" i="44"/>
  <c r="Q2111" i="44" s="1"/>
  <c r="T2111" i="44" s="1"/>
  <c r="I2111" i="49" s="1"/>
  <c r="O2112" i="44"/>
  <c r="Q2112" i="44" s="1"/>
  <c r="T2112" i="44" s="1"/>
  <c r="I2112" i="49" s="1"/>
  <c r="E2112" i="49"/>
  <c r="D2112" i="49"/>
  <c r="A2112" i="49"/>
  <c r="K2113" i="44"/>
  <c r="N2113" i="44"/>
  <c r="L2113" i="44"/>
  <c r="M2113" i="44"/>
  <c r="O2113" i="44" l="1"/>
  <c r="Q2113" i="44" s="1"/>
  <c r="T2113" i="44" s="1"/>
  <c r="I2113" i="49" s="1"/>
  <c r="E2113" i="49"/>
  <c r="D2113" i="49"/>
  <c r="A2113" i="49"/>
  <c r="K2114" i="44"/>
  <c r="M2114" i="44"/>
  <c r="N2114" i="44"/>
  <c r="L2114" i="44"/>
  <c r="O2114" i="44" l="1"/>
  <c r="Q2114" i="44" s="1"/>
  <c r="T2114" i="44" s="1"/>
  <c r="I2114" i="49" s="1"/>
  <c r="E2114" i="49"/>
  <c r="A2114" i="49"/>
  <c r="D2114" i="49"/>
  <c r="K2115" i="44"/>
  <c r="N2115" i="44"/>
  <c r="L2115" i="44"/>
  <c r="M2115" i="44"/>
  <c r="O2115" i="44" l="1"/>
  <c r="Q2115" i="44" s="1"/>
  <c r="T2115" i="44" s="1"/>
  <c r="I2115" i="49" s="1"/>
  <c r="E2115" i="49"/>
  <c r="A2115" i="49"/>
  <c r="D2115" i="49"/>
  <c r="K2116" i="44"/>
  <c r="N2116" i="44"/>
  <c r="L2116" i="44"/>
  <c r="M2116" i="44"/>
  <c r="O2116" i="44" l="1"/>
  <c r="Q2116" i="44" s="1"/>
  <c r="T2116" i="44" s="1"/>
  <c r="I2116" i="49" s="1"/>
  <c r="E2116" i="49"/>
  <c r="A2116" i="49"/>
  <c r="D2116" i="49"/>
  <c r="K2117" i="44"/>
  <c r="L2117" i="44"/>
  <c r="N2117" i="44"/>
  <c r="M2117" i="44"/>
  <c r="O2117" i="44" l="1"/>
  <c r="Q2117" i="44" s="1"/>
  <c r="T2117" i="44" s="1"/>
  <c r="I2117" i="49" s="1"/>
  <c r="E2117" i="49"/>
  <c r="A2117" i="49"/>
  <c r="D2117" i="49"/>
  <c r="K2118" i="44"/>
  <c r="L2118" i="44"/>
  <c r="M2118" i="44"/>
  <c r="N2118" i="44"/>
  <c r="O2118" i="44" l="1"/>
  <c r="Q2118" i="44" s="1"/>
  <c r="T2118" i="44" s="1"/>
  <c r="I2118" i="49" s="1"/>
  <c r="E2118" i="49"/>
  <c r="A2118" i="49"/>
  <c r="D2118" i="49"/>
  <c r="K2119" i="44"/>
  <c r="N2119" i="44"/>
  <c r="M2119" i="44"/>
  <c r="L2119" i="44"/>
  <c r="O2119" i="44" l="1"/>
  <c r="Q2119" i="44" s="1"/>
  <c r="T2119" i="44" s="1"/>
  <c r="I2119" i="49" s="1"/>
  <c r="E2119" i="49"/>
  <c r="A2119" i="49"/>
  <c r="D2119" i="49"/>
  <c r="K2120" i="44"/>
  <c r="L2120" i="44"/>
  <c r="M2120" i="44"/>
  <c r="N2120" i="44"/>
  <c r="O2120" i="44" l="1"/>
  <c r="Q2120" i="44" s="1"/>
  <c r="T2120" i="44" s="1"/>
  <c r="I2120" i="49" s="1"/>
  <c r="E2120" i="49"/>
  <c r="A2120" i="49"/>
  <c r="D2120" i="49"/>
  <c r="K2121" i="44"/>
  <c r="N2121" i="44"/>
  <c r="M2121" i="44"/>
  <c r="L2121" i="44"/>
  <c r="O2121" i="44" l="1"/>
  <c r="Q2121" i="44" s="1"/>
  <c r="T2121" i="44" s="1"/>
  <c r="I2121" i="49" s="1"/>
  <c r="E2121" i="49"/>
  <c r="A2121" i="49"/>
  <c r="D2121" i="49"/>
  <c r="K2122" i="44"/>
  <c r="N2122" i="44"/>
  <c r="M2122" i="44"/>
  <c r="L2122" i="44"/>
  <c r="O2122" i="44" l="1"/>
  <c r="Q2122" i="44" s="1"/>
  <c r="T2122" i="44" s="1"/>
  <c r="I2122" i="49" s="1"/>
  <c r="E2122" i="49"/>
  <c r="A2122" i="49"/>
  <c r="D2122" i="49"/>
  <c r="K2123" i="44"/>
  <c r="N2123" i="44"/>
  <c r="M2123" i="44"/>
  <c r="L2123" i="44"/>
  <c r="O2123" i="44" l="1"/>
  <c r="Q2123" i="44" s="1"/>
  <c r="T2123" i="44" s="1"/>
  <c r="I2123" i="49" s="1"/>
  <c r="E2123" i="49"/>
  <c r="A2123" i="49"/>
  <c r="D2123" i="49"/>
  <c r="K2124" i="44"/>
  <c r="N2124" i="44"/>
  <c r="L2124" i="44"/>
  <c r="M2124" i="44"/>
  <c r="O2124" i="44" l="1"/>
  <c r="Q2124" i="44" s="1"/>
  <c r="T2124" i="44" s="1"/>
  <c r="I2124" i="49" s="1"/>
  <c r="E2124" i="49"/>
  <c r="A2124" i="49"/>
  <c r="D2124" i="49"/>
  <c r="K2125" i="44"/>
  <c r="M2125" i="44"/>
  <c r="L2125" i="44"/>
  <c r="N2125" i="44"/>
  <c r="O2125" i="44" l="1"/>
  <c r="Q2125" i="44" s="1"/>
  <c r="T2125" i="44" s="1"/>
  <c r="I2125" i="49" s="1"/>
  <c r="E2125" i="49"/>
  <c r="A2125" i="49"/>
  <c r="D2125" i="49"/>
  <c r="K2126" i="44"/>
  <c r="N2126" i="44"/>
  <c r="L2126" i="44"/>
  <c r="M2126" i="44"/>
  <c r="O2126" i="44" l="1"/>
  <c r="Q2126" i="44" s="1"/>
  <c r="T2126" i="44" s="1"/>
  <c r="I2126" i="49" s="1"/>
  <c r="E2126" i="49"/>
  <c r="A2126" i="49"/>
  <c r="D2126" i="49"/>
  <c r="K2127" i="44"/>
  <c r="M2127" i="44"/>
  <c r="N2127" i="44"/>
  <c r="L2127" i="44"/>
  <c r="O2127" i="44" l="1"/>
  <c r="Q2127" i="44" s="1"/>
  <c r="T2127" i="44" s="1"/>
  <c r="I2127" i="49" s="1"/>
  <c r="E2127" i="49"/>
  <c r="A2127" i="49"/>
  <c r="D2127" i="49"/>
  <c r="K2128" i="44"/>
  <c r="N2128" i="44"/>
  <c r="M2128" i="44"/>
  <c r="A2128" i="49" l="1"/>
  <c r="D2128" i="49"/>
  <c r="K2129" i="44"/>
  <c r="L2128" i="44"/>
  <c r="N2129" i="44"/>
  <c r="M2129" i="44"/>
  <c r="O2128" i="44" l="1"/>
  <c r="Q2128" i="44" s="1"/>
  <c r="T2128" i="44" s="1"/>
  <c r="I2128" i="49" s="1"/>
  <c r="E2128" i="49"/>
  <c r="A2129" i="49"/>
  <c r="D2129" i="49"/>
  <c r="K2130" i="44"/>
  <c r="L2129" i="44"/>
  <c r="L2130" i="44"/>
  <c r="N2130" i="44"/>
  <c r="M2130" i="44"/>
  <c r="E2129" i="49" l="1"/>
  <c r="O2129" i="44"/>
  <c r="Q2129" i="44" s="1"/>
  <c r="T2129" i="44" s="1"/>
  <c r="I2129" i="49" s="1"/>
  <c r="O2130" i="44"/>
  <c r="Q2130" i="44" s="1"/>
  <c r="T2130" i="44" s="1"/>
  <c r="I2130" i="49" s="1"/>
  <c r="E2130" i="49"/>
  <c r="A2130" i="49"/>
  <c r="D2130" i="49"/>
  <c r="K2131" i="44"/>
  <c r="N2131" i="44"/>
  <c r="L2131" i="44"/>
  <c r="M2131" i="44"/>
  <c r="O2131" i="44" l="1"/>
  <c r="Q2131" i="44" s="1"/>
  <c r="T2131" i="44" s="1"/>
  <c r="I2131" i="49" s="1"/>
  <c r="E2131" i="49"/>
  <c r="A2131" i="49"/>
  <c r="D2131" i="49"/>
  <c r="K2132" i="44"/>
  <c r="N2132" i="44"/>
  <c r="L2132" i="44"/>
  <c r="M2132" i="44"/>
  <c r="O2132" i="44" l="1"/>
  <c r="Q2132" i="44" s="1"/>
  <c r="T2132" i="44" s="1"/>
  <c r="I2132" i="49" s="1"/>
  <c r="E2132" i="49"/>
  <c r="A2132" i="49"/>
  <c r="D2132" i="49"/>
  <c r="K2133" i="44"/>
  <c r="M2133" i="44"/>
  <c r="N2133" i="44"/>
  <c r="L2133" i="44"/>
  <c r="O2133" i="44" l="1"/>
  <c r="Q2133" i="44" s="1"/>
  <c r="T2133" i="44" s="1"/>
  <c r="I2133" i="49" s="1"/>
  <c r="E2133" i="49"/>
  <c r="A2133" i="49"/>
  <c r="D2133" i="49"/>
  <c r="K2134" i="44"/>
  <c r="L2134" i="44"/>
  <c r="M2134" i="44"/>
  <c r="N2134" i="44"/>
  <c r="O2134" i="44" l="1"/>
  <c r="Q2134" i="44" s="1"/>
  <c r="T2134" i="44" s="1"/>
  <c r="I2134" i="49" s="1"/>
  <c r="E2134" i="49"/>
  <c r="A2134" i="49"/>
  <c r="D2134" i="49"/>
  <c r="K2135" i="44"/>
  <c r="M2135" i="44"/>
  <c r="L2135" i="44"/>
  <c r="N2135" i="44"/>
  <c r="O2135" i="44" l="1"/>
  <c r="Q2135" i="44" s="1"/>
  <c r="T2135" i="44" s="1"/>
  <c r="I2135" i="49" s="1"/>
  <c r="E2135" i="49"/>
  <c r="A2135" i="49"/>
  <c r="D2135" i="49"/>
  <c r="K2136" i="44"/>
  <c r="M2136" i="44"/>
  <c r="N2136" i="44"/>
  <c r="L2136" i="44"/>
  <c r="O2136" i="44" l="1"/>
  <c r="Q2136" i="44" s="1"/>
  <c r="T2136" i="44" s="1"/>
  <c r="I2136" i="49" s="1"/>
  <c r="E2136" i="49"/>
  <c r="A2136" i="49"/>
  <c r="D2136" i="49"/>
  <c r="K2137" i="44"/>
  <c r="N2137" i="44"/>
  <c r="M2137" i="44"/>
  <c r="L2137" i="44"/>
  <c r="O2137" i="44" l="1"/>
  <c r="Q2137" i="44" s="1"/>
  <c r="T2137" i="44" s="1"/>
  <c r="I2137" i="49" s="1"/>
  <c r="E2137" i="49"/>
  <c r="A2137" i="49"/>
  <c r="D2137" i="49"/>
  <c r="K2138" i="44"/>
  <c r="M2138" i="44"/>
  <c r="N2138" i="44"/>
  <c r="L2138" i="44"/>
  <c r="O2138" i="44" l="1"/>
  <c r="Q2138" i="44" s="1"/>
  <c r="T2138" i="44" s="1"/>
  <c r="I2138" i="49" s="1"/>
  <c r="E2138" i="49"/>
  <c r="D2138" i="49"/>
  <c r="A2138" i="49"/>
  <c r="K2139" i="44"/>
  <c r="M2139" i="44"/>
  <c r="N2139" i="44"/>
  <c r="L2139" i="44"/>
  <c r="O2139" i="44" l="1"/>
  <c r="Q2139" i="44" s="1"/>
  <c r="T2139" i="44" s="1"/>
  <c r="I2139" i="49" s="1"/>
  <c r="E2139" i="49"/>
  <c r="D2139" i="49"/>
  <c r="A2139" i="49"/>
  <c r="K2140" i="44"/>
  <c r="M2140" i="44"/>
  <c r="L2140" i="44"/>
  <c r="N2140" i="44"/>
  <c r="O2140" i="44" l="1"/>
  <c r="Q2140" i="44" s="1"/>
  <c r="T2140" i="44" s="1"/>
  <c r="I2140" i="49" s="1"/>
  <c r="E2140" i="49"/>
  <c r="D2140" i="49"/>
  <c r="A2140" i="49"/>
  <c r="K2141" i="44"/>
  <c r="L2141" i="44"/>
  <c r="N2141" i="44"/>
  <c r="M2141" i="44"/>
  <c r="O2141" i="44" l="1"/>
  <c r="Q2141" i="44" s="1"/>
  <c r="T2141" i="44" s="1"/>
  <c r="I2141" i="49" s="1"/>
  <c r="E2141" i="49"/>
  <c r="D2141" i="49"/>
  <c r="A2141" i="49"/>
  <c r="K2142" i="44"/>
  <c r="M2142" i="44"/>
  <c r="L2142" i="44"/>
  <c r="N2142" i="44"/>
  <c r="O2142" i="44" l="1"/>
  <c r="Q2142" i="44" s="1"/>
  <c r="T2142" i="44" s="1"/>
  <c r="I2142" i="49" s="1"/>
  <c r="E2142" i="49"/>
  <c r="D2142" i="49"/>
  <c r="A2142" i="49"/>
  <c r="K2143" i="44"/>
  <c r="M2143" i="44"/>
  <c r="L2143" i="44"/>
  <c r="N2143" i="44"/>
  <c r="O2143" i="44" l="1"/>
  <c r="Q2143" i="44" s="1"/>
  <c r="T2143" i="44" s="1"/>
  <c r="I2143" i="49" s="1"/>
  <c r="E2143" i="49"/>
  <c r="D2143" i="49"/>
  <c r="A2143" i="49"/>
  <c r="K2144" i="44"/>
  <c r="M2144" i="44"/>
  <c r="L2144" i="44"/>
  <c r="N2144" i="44"/>
  <c r="O2144" i="44" l="1"/>
  <c r="Q2144" i="44" s="1"/>
  <c r="T2144" i="44" s="1"/>
  <c r="I2144" i="49" s="1"/>
  <c r="E2144" i="49"/>
  <c r="D2144" i="49"/>
  <c r="A2144" i="49"/>
  <c r="K2145" i="44"/>
  <c r="N2145" i="44"/>
  <c r="L2145" i="44"/>
  <c r="M2145" i="44"/>
  <c r="O2145" i="44" l="1"/>
  <c r="Q2145" i="44" s="1"/>
  <c r="T2145" i="44" s="1"/>
  <c r="I2145" i="49" s="1"/>
  <c r="E2145" i="49"/>
  <c r="D2145" i="49"/>
  <c r="A2145" i="49"/>
  <c r="K2146" i="44"/>
  <c r="M2146" i="44"/>
  <c r="N2146" i="44"/>
  <c r="L2146" i="44"/>
  <c r="O2146" i="44" l="1"/>
  <c r="Q2146" i="44" s="1"/>
  <c r="T2146" i="44" s="1"/>
  <c r="I2146" i="49" s="1"/>
  <c r="E2146" i="49"/>
  <c r="D2146" i="49"/>
  <c r="A2146" i="49"/>
  <c r="K2147" i="44"/>
  <c r="N2147" i="44"/>
  <c r="M2147" i="44"/>
  <c r="L2147" i="44"/>
  <c r="O2147" i="44" l="1"/>
  <c r="Q2147" i="44" s="1"/>
  <c r="T2147" i="44" s="1"/>
  <c r="I2147" i="49" s="1"/>
  <c r="E2147" i="49"/>
  <c r="D2147" i="49"/>
  <c r="A2147" i="49"/>
  <c r="K2148" i="44"/>
  <c r="L2148" i="44"/>
  <c r="N2148" i="44"/>
  <c r="M2148" i="44"/>
  <c r="O2148" i="44" l="1"/>
  <c r="Q2148" i="44" s="1"/>
  <c r="T2148" i="44" s="1"/>
  <c r="I2148" i="49" s="1"/>
  <c r="E2148" i="49"/>
  <c r="D2148" i="49"/>
  <c r="A2148" i="49"/>
  <c r="K2149" i="44"/>
  <c r="N2149" i="44"/>
  <c r="M2149" i="44"/>
  <c r="L2149" i="44"/>
  <c r="O2149" i="44" l="1"/>
  <c r="Q2149" i="44" s="1"/>
  <c r="T2149" i="44" s="1"/>
  <c r="I2149" i="49" s="1"/>
  <c r="E2149" i="49"/>
  <c r="D2149" i="49"/>
  <c r="A2149" i="49"/>
  <c r="K2150" i="44"/>
  <c r="L2150" i="44"/>
  <c r="M2150" i="44"/>
  <c r="N2150" i="44"/>
  <c r="O2150" i="44" l="1"/>
  <c r="Q2150" i="44" s="1"/>
  <c r="T2150" i="44" s="1"/>
  <c r="I2150" i="49" s="1"/>
  <c r="E2150" i="49"/>
  <c r="D2150" i="49"/>
  <c r="A2150" i="49"/>
  <c r="K2151" i="44"/>
  <c r="M2151" i="44"/>
  <c r="L2151" i="44"/>
  <c r="N2151" i="44"/>
  <c r="O2151" i="44" l="1"/>
  <c r="Q2151" i="44" s="1"/>
  <c r="T2151" i="44" s="1"/>
  <c r="I2151" i="49" s="1"/>
  <c r="E2151" i="49"/>
  <c r="D2151" i="49"/>
  <c r="A2151" i="49"/>
  <c r="K2152" i="44"/>
  <c r="M2152" i="44"/>
  <c r="N2152" i="44"/>
  <c r="L2152" i="44"/>
  <c r="O2152" i="44" l="1"/>
  <c r="Q2152" i="44" s="1"/>
  <c r="T2152" i="44" s="1"/>
  <c r="I2152" i="49" s="1"/>
  <c r="E2152" i="49"/>
  <c r="D2152" i="49"/>
  <c r="A2152" i="49"/>
  <c r="K2153" i="44"/>
  <c r="M2153" i="44"/>
  <c r="L2153" i="44"/>
  <c r="N2153" i="44"/>
  <c r="O2153" i="44" l="1"/>
  <c r="Q2153" i="44" s="1"/>
  <c r="T2153" i="44" s="1"/>
  <c r="I2153" i="49" s="1"/>
  <c r="E2153" i="49"/>
  <c r="D2153" i="49"/>
  <c r="A2153" i="49"/>
  <c r="K2154" i="44"/>
  <c r="N2154" i="44"/>
  <c r="M2154" i="44"/>
  <c r="L2154" i="44"/>
  <c r="O2154" i="44" l="1"/>
  <c r="Q2154" i="44" s="1"/>
  <c r="T2154" i="44" s="1"/>
  <c r="I2154" i="49" s="1"/>
  <c r="E2154" i="49"/>
  <c r="D2154" i="49"/>
  <c r="A2154" i="49"/>
  <c r="K2155" i="44"/>
  <c r="N2155" i="44"/>
  <c r="M2155" i="44"/>
  <c r="L2155" i="44"/>
  <c r="O2155" i="44" l="1"/>
  <c r="Q2155" i="44" s="1"/>
  <c r="T2155" i="44" s="1"/>
  <c r="I2155" i="49" s="1"/>
  <c r="E2155" i="49"/>
  <c r="D2155" i="49"/>
  <c r="A2155" i="49"/>
  <c r="K2156" i="44"/>
  <c r="M2156" i="44"/>
  <c r="N2156" i="44"/>
  <c r="L2156" i="44"/>
  <c r="O2156" i="44" l="1"/>
  <c r="Q2156" i="44" s="1"/>
  <c r="T2156" i="44" s="1"/>
  <c r="I2156" i="49" s="1"/>
  <c r="E2156" i="49"/>
  <c r="D2156" i="49"/>
  <c r="A2156" i="49"/>
  <c r="K2157" i="44"/>
  <c r="N2157" i="44"/>
  <c r="L2157" i="44"/>
  <c r="M2157" i="44"/>
  <c r="O2157" i="44" l="1"/>
  <c r="Q2157" i="44" s="1"/>
  <c r="T2157" i="44" s="1"/>
  <c r="I2157" i="49" s="1"/>
  <c r="E2157" i="49"/>
  <c r="D2157" i="49"/>
  <c r="A2157" i="49"/>
  <c r="K2158" i="44"/>
  <c r="N2158" i="44"/>
  <c r="L2158" i="44"/>
  <c r="M2158" i="44"/>
  <c r="O2158" i="44" l="1"/>
  <c r="Q2158" i="44" s="1"/>
  <c r="T2158" i="44" s="1"/>
  <c r="I2158" i="49" s="1"/>
  <c r="E2158" i="49"/>
  <c r="D2158" i="49"/>
  <c r="A2158" i="49"/>
  <c r="K2159" i="44"/>
  <c r="N2159" i="44"/>
  <c r="L2159" i="44"/>
  <c r="M2159" i="44"/>
  <c r="O2159" i="44" l="1"/>
  <c r="Q2159" i="44" s="1"/>
  <c r="T2159" i="44" s="1"/>
  <c r="I2159" i="49" s="1"/>
  <c r="E2159" i="49"/>
  <c r="D2159" i="49"/>
  <c r="A2159" i="49"/>
  <c r="K2160" i="44"/>
  <c r="L2160" i="44"/>
  <c r="N2160" i="44"/>
  <c r="M2160" i="44"/>
  <c r="O2160" i="44" l="1"/>
  <c r="Q2160" i="44" s="1"/>
  <c r="T2160" i="44" s="1"/>
  <c r="I2160" i="49" s="1"/>
  <c r="E2160" i="49"/>
  <c r="D2160" i="49"/>
  <c r="A2160" i="49"/>
  <c r="K2161" i="44"/>
  <c r="L2161" i="44"/>
  <c r="N2161" i="44"/>
  <c r="M2161" i="44"/>
  <c r="O2161" i="44" l="1"/>
  <c r="Q2161" i="44" s="1"/>
  <c r="T2161" i="44" s="1"/>
  <c r="I2161" i="49" s="1"/>
  <c r="E2161" i="49"/>
  <c r="D2161" i="49"/>
  <c r="A2161" i="49"/>
  <c r="K2162" i="44"/>
  <c r="L2162" i="44"/>
  <c r="N2162" i="44"/>
  <c r="M2162" i="44"/>
  <c r="O2162" i="44" l="1"/>
  <c r="Q2162" i="44" s="1"/>
  <c r="T2162" i="44" s="1"/>
  <c r="I2162" i="49" s="1"/>
  <c r="E2162" i="49"/>
  <c r="D2162" i="49"/>
  <c r="A2162" i="49"/>
  <c r="K2163" i="44"/>
  <c r="L2163" i="44"/>
  <c r="N2163" i="44"/>
  <c r="M2163" i="44"/>
  <c r="O2163" i="44" l="1"/>
  <c r="Q2163" i="44" s="1"/>
  <c r="T2163" i="44" s="1"/>
  <c r="I2163" i="49" s="1"/>
  <c r="E2163" i="49"/>
  <c r="D2163" i="49"/>
  <c r="A2163" i="49"/>
  <c r="K2164" i="44"/>
  <c r="L2164" i="44"/>
  <c r="M2164" i="44"/>
  <c r="E2164" i="49" l="1"/>
  <c r="D2164" i="49"/>
  <c r="K2165" i="44"/>
  <c r="N2164" i="44"/>
  <c r="M2165" i="44"/>
  <c r="O2164" i="44" l="1"/>
  <c r="Q2164" i="44" s="1"/>
  <c r="T2164" i="44" s="1"/>
  <c r="I2164" i="49" s="1"/>
  <c r="A2164" i="49"/>
  <c r="D2165" i="49"/>
  <c r="K2166" i="44"/>
  <c r="N2165" i="44"/>
  <c r="L2165" i="44"/>
  <c r="M2166" i="44"/>
  <c r="N2166" i="44"/>
  <c r="A2165" i="49" l="1"/>
  <c r="E2165" i="49"/>
  <c r="O2165" i="44"/>
  <c r="Q2165" i="44" s="1"/>
  <c r="T2165" i="44" s="1"/>
  <c r="I2165" i="49" s="1"/>
  <c r="D2166" i="49"/>
  <c r="A2166" i="49"/>
  <c r="K2167" i="44"/>
  <c r="L2166" i="44"/>
  <c r="L2167" i="44"/>
  <c r="N2167" i="44"/>
  <c r="M2167" i="44"/>
  <c r="O2166" i="44" l="1"/>
  <c r="Q2166" i="44" s="1"/>
  <c r="T2166" i="44" s="1"/>
  <c r="I2166" i="49" s="1"/>
  <c r="E2166" i="49"/>
  <c r="O2167" i="44"/>
  <c r="Q2167" i="44" s="1"/>
  <c r="T2167" i="44" s="1"/>
  <c r="I2167" i="49" s="1"/>
  <c r="E2167" i="49"/>
  <c r="D2167" i="49"/>
  <c r="A2167" i="49"/>
  <c r="K2168" i="44"/>
  <c r="N2168" i="44"/>
  <c r="L2168" i="44"/>
  <c r="E2168" i="49" l="1"/>
  <c r="A2168" i="49"/>
  <c r="K2169" i="44"/>
  <c r="M2168" i="44"/>
  <c r="L2169" i="44"/>
  <c r="N2169" i="44"/>
  <c r="D2168" i="49" l="1"/>
  <c r="O2168" i="44"/>
  <c r="Q2168" i="44" s="1"/>
  <c r="T2168" i="44" s="1"/>
  <c r="I2168" i="49" s="1"/>
  <c r="E2169" i="49"/>
  <c r="A2169" i="49"/>
  <c r="K2170" i="44"/>
  <c r="L2170" i="44"/>
  <c r="M2169" i="44"/>
  <c r="N2170" i="44"/>
  <c r="M2170" i="44"/>
  <c r="O2169" i="44" l="1"/>
  <c r="Q2169" i="44" s="1"/>
  <c r="T2169" i="44" s="1"/>
  <c r="I2169" i="49" s="1"/>
  <c r="D2169" i="49"/>
  <c r="O2170" i="44"/>
  <c r="Q2170" i="44" s="1"/>
  <c r="T2170" i="44" s="1"/>
  <c r="I2170" i="49" s="1"/>
  <c r="E2170" i="49"/>
  <c r="D2170" i="49"/>
  <c r="A2170" i="49"/>
  <c r="K2171" i="44"/>
  <c r="M2171" i="44"/>
  <c r="D2171" i="49" l="1"/>
  <c r="K2172" i="44"/>
  <c r="N2171" i="44"/>
  <c r="N2172" i="44"/>
  <c r="M2172" i="44"/>
  <c r="L2171" i="44"/>
  <c r="A2171" i="49" l="1"/>
  <c r="O2171" i="44"/>
  <c r="Q2171" i="44" s="1"/>
  <c r="T2171" i="44" s="1"/>
  <c r="I2171" i="49" s="1"/>
  <c r="E2171" i="49"/>
  <c r="D2172" i="49"/>
  <c r="A2172" i="49"/>
  <c r="K2173" i="44"/>
  <c r="L2172" i="44"/>
  <c r="N2173" i="44"/>
  <c r="E2172" i="49" l="1"/>
  <c r="O2172" i="44"/>
  <c r="Q2172" i="44" s="1"/>
  <c r="T2172" i="44" s="1"/>
  <c r="I2172" i="49" s="1"/>
  <c r="A2173" i="49"/>
  <c r="K2174" i="44"/>
  <c r="M2173" i="44"/>
  <c r="L2173" i="44"/>
  <c r="M2174" i="44"/>
  <c r="L2174" i="44"/>
  <c r="N2174" i="44"/>
  <c r="O2173" i="44" l="1"/>
  <c r="Q2173" i="44" s="1"/>
  <c r="T2173" i="44" s="1"/>
  <c r="I2173" i="49" s="1"/>
  <c r="E2173" i="49"/>
  <c r="D2173" i="49"/>
  <c r="O2174" i="44"/>
  <c r="Q2174" i="44" s="1"/>
  <c r="T2174" i="44" s="1"/>
  <c r="I2174" i="49" s="1"/>
  <c r="E2174" i="49"/>
  <c r="D2174" i="49"/>
  <c r="A2174" i="49"/>
  <c r="K2175" i="44"/>
  <c r="M2175" i="44"/>
  <c r="L2175" i="44"/>
  <c r="N2175" i="44"/>
  <c r="O2175" i="44" l="1"/>
  <c r="Q2175" i="44" s="1"/>
  <c r="T2175" i="44" s="1"/>
  <c r="I2175" i="49" s="1"/>
  <c r="E2175" i="49"/>
  <c r="D2175" i="49"/>
  <c r="A2175" i="49"/>
  <c r="K2176" i="44"/>
  <c r="L2176" i="44"/>
  <c r="N2176" i="44"/>
  <c r="M2176" i="44"/>
  <c r="O2176" i="44" l="1"/>
  <c r="Q2176" i="44" s="1"/>
  <c r="T2176" i="44" s="1"/>
  <c r="I2176" i="49" s="1"/>
  <c r="E2176" i="49"/>
  <c r="D2176" i="49"/>
  <c r="A2176" i="49"/>
  <c r="K2177" i="44"/>
  <c r="N2177" i="44"/>
  <c r="L2177" i="44"/>
  <c r="M2177" i="44"/>
  <c r="O2177" i="44" l="1"/>
  <c r="Q2177" i="44" s="1"/>
  <c r="T2177" i="44" s="1"/>
  <c r="I2177" i="49" s="1"/>
  <c r="E2177" i="49"/>
  <c r="D2177" i="49"/>
  <c r="A2177" i="49"/>
  <c r="K2178" i="44"/>
  <c r="L2178" i="44"/>
  <c r="M2178" i="44"/>
  <c r="N2178" i="44"/>
  <c r="O2178" i="44" l="1"/>
  <c r="Q2178" i="44" s="1"/>
  <c r="T2178" i="44" s="1"/>
  <c r="I2178" i="49" s="1"/>
  <c r="E2178" i="49"/>
  <c r="D2178" i="49"/>
  <c r="A2178" i="49"/>
  <c r="K2179" i="44"/>
  <c r="N2179" i="44"/>
  <c r="L2179" i="44"/>
  <c r="M2179" i="44"/>
  <c r="O2179" i="44" l="1"/>
  <c r="Q2179" i="44" s="1"/>
  <c r="T2179" i="44" s="1"/>
  <c r="I2179" i="49" s="1"/>
  <c r="E2179" i="49"/>
  <c r="D2179" i="49"/>
  <c r="A2179" i="49"/>
  <c r="K2180" i="44"/>
  <c r="M2180" i="44"/>
  <c r="N2180" i="44"/>
  <c r="L2180" i="44"/>
  <c r="O2180" i="44" l="1"/>
  <c r="Q2180" i="44" s="1"/>
  <c r="T2180" i="44" s="1"/>
  <c r="I2180" i="49" s="1"/>
  <c r="E2180" i="49"/>
  <c r="D2180" i="49"/>
  <c r="A2180" i="49"/>
  <c r="K2181" i="44"/>
  <c r="L2181" i="44"/>
  <c r="M2181" i="44"/>
  <c r="N2181" i="44"/>
  <c r="O2181" i="44" l="1"/>
  <c r="Q2181" i="44" s="1"/>
  <c r="T2181" i="44" s="1"/>
  <c r="I2181" i="49" s="1"/>
  <c r="E2181" i="49"/>
  <c r="D2181" i="49"/>
  <c r="A2181" i="49"/>
  <c r="K2182" i="44"/>
  <c r="N2182" i="44"/>
  <c r="M2182" i="44"/>
  <c r="L2182" i="44"/>
  <c r="O2182" i="44" l="1"/>
  <c r="Q2182" i="44" s="1"/>
  <c r="T2182" i="44" s="1"/>
  <c r="I2182" i="49" s="1"/>
  <c r="E2182" i="49"/>
  <c r="D2182" i="49"/>
  <c r="A2182" i="49"/>
  <c r="K2183" i="44"/>
  <c r="M2183" i="44"/>
  <c r="L2183" i="44"/>
  <c r="N2183" i="44"/>
  <c r="O2183" i="44" l="1"/>
  <c r="Q2183" i="44" s="1"/>
  <c r="T2183" i="44" s="1"/>
  <c r="I2183" i="49" s="1"/>
  <c r="E2183" i="49"/>
  <c r="D2183" i="49"/>
  <c r="A2183" i="49"/>
  <c r="K2184" i="44"/>
  <c r="L2184" i="44"/>
  <c r="N2184" i="44"/>
  <c r="M2184" i="44"/>
  <c r="O2184" i="44" l="1"/>
  <c r="Q2184" i="44" s="1"/>
  <c r="T2184" i="44" s="1"/>
  <c r="I2184" i="49" s="1"/>
  <c r="E2184" i="49"/>
  <c r="D2184" i="49"/>
  <c r="A2184" i="49"/>
  <c r="K2185" i="44"/>
  <c r="L2185" i="44"/>
  <c r="M2185" i="44"/>
  <c r="N2185" i="44"/>
  <c r="O2185" i="44" l="1"/>
  <c r="Q2185" i="44" s="1"/>
  <c r="T2185" i="44" s="1"/>
  <c r="I2185" i="49" s="1"/>
  <c r="E2185" i="49"/>
  <c r="D2185" i="49"/>
  <c r="A2185" i="49"/>
  <c r="K2186" i="44"/>
  <c r="M2186" i="44"/>
  <c r="L2186" i="44"/>
  <c r="N2186" i="44"/>
  <c r="O2186" i="44" l="1"/>
  <c r="Q2186" i="44" s="1"/>
  <c r="T2186" i="44" s="1"/>
  <c r="I2186" i="49" s="1"/>
  <c r="E2186" i="49"/>
  <c r="A2186" i="49"/>
  <c r="D2186" i="49"/>
  <c r="K2187" i="44"/>
  <c r="L2187" i="44"/>
  <c r="M2187" i="44"/>
  <c r="N2187" i="44"/>
  <c r="O2187" i="44" l="1"/>
  <c r="Q2187" i="44" s="1"/>
  <c r="T2187" i="44" s="1"/>
  <c r="I2187" i="49" s="1"/>
  <c r="E2187" i="49"/>
  <c r="A2187" i="49"/>
  <c r="D2187" i="49"/>
  <c r="K2188" i="44"/>
  <c r="L2188" i="44"/>
  <c r="N2188" i="44"/>
  <c r="M2188" i="44"/>
  <c r="O2188" i="44" l="1"/>
  <c r="Q2188" i="44" s="1"/>
  <c r="T2188" i="44" s="1"/>
  <c r="I2188" i="49" s="1"/>
  <c r="E2188" i="49"/>
  <c r="A2188" i="49"/>
  <c r="D2188" i="49"/>
  <c r="K2189" i="44"/>
  <c r="N2189" i="44"/>
  <c r="L2189" i="44"/>
  <c r="M2189" i="44"/>
  <c r="O2189" i="44" l="1"/>
  <c r="Q2189" i="44" s="1"/>
  <c r="T2189" i="44" s="1"/>
  <c r="I2189" i="49" s="1"/>
  <c r="E2189" i="49"/>
  <c r="A2189" i="49"/>
  <c r="D2189" i="49"/>
  <c r="K2190" i="44"/>
  <c r="N2190" i="44"/>
  <c r="M2190" i="44"/>
  <c r="L2190" i="44"/>
  <c r="O2190" i="44" l="1"/>
  <c r="Q2190" i="44" s="1"/>
  <c r="T2190" i="44" s="1"/>
  <c r="I2190" i="49" s="1"/>
  <c r="E2190" i="49"/>
  <c r="A2190" i="49"/>
  <c r="D2190" i="49"/>
  <c r="K2191" i="44"/>
  <c r="M2191" i="44"/>
  <c r="D2191" i="49" l="1"/>
  <c r="K2192" i="44"/>
  <c r="N2191" i="44"/>
  <c r="L2191" i="44"/>
  <c r="L2192" i="44"/>
  <c r="N2192" i="44"/>
  <c r="M2192" i="44"/>
  <c r="A2191" i="49" l="1"/>
  <c r="E2191" i="49"/>
  <c r="O2191" i="44"/>
  <c r="Q2191" i="44" s="1"/>
  <c r="T2191" i="44" s="1"/>
  <c r="I2191" i="49" s="1"/>
  <c r="O2192" i="44"/>
  <c r="Q2192" i="44" s="1"/>
  <c r="T2192" i="44" s="1"/>
  <c r="I2192" i="49" s="1"/>
  <c r="E2192" i="49"/>
  <c r="A2192" i="49"/>
  <c r="D2192" i="49"/>
  <c r="K2193" i="44"/>
  <c r="M2193" i="44"/>
  <c r="L2193" i="44"/>
  <c r="N2193" i="44"/>
  <c r="O2193" i="44" l="1"/>
  <c r="Q2193" i="44" s="1"/>
  <c r="T2193" i="44" s="1"/>
  <c r="I2193" i="49" s="1"/>
  <c r="E2193" i="49"/>
  <c r="A2193" i="49"/>
  <c r="D2193" i="49"/>
  <c r="K2194" i="44"/>
  <c r="N2194" i="44"/>
  <c r="L2194" i="44"/>
  <c r="M2194" i="44"/>
  <c r="O2194" i="44" l="1"/>
  <c r="Q2194" i="44" s="1"/>
  <c r="T2194" i="44" s="1"/>
  <c r="I2194" i="49" s="1"/>
  <c r="E2194" i="49"/>
  <c r="A2194" i="49"/>
  <c r="D2194" i="49"/>
  <c r="K2195" i="44"/>
  <c r="N2195" i="44"/>
  <c r="M2195" i="44"/>
  <c r="L2195" i="44"/>
  <c r="O2195" i="44" l="1"/>
  <c r="Q2195" i="44" s="1"/>
  <c r="T2195" i="44" s="1"/>
  <c r="I2195" i="49" s="1"/>
  <c r="E2195" i="49"/>
  <c r="A2195" i="49"/>
  <c r="D2195" i="49"/>
  <c r="K2196" i="44"/>
  <c r="N2196" i="44"/>
  <c r="L2196" i="44"/>
  <c r="M2196" i="44"/>
  <c r="O2196" i="44" l="1"/>
  <c r="Q2196" i="44" s="1"/>
  <c r="T2196" i="44" s="1"/>
  <c r="I2196" i="49" s="1"/>
  <c r="E2196" i="49"/>
  <c r="A2196" i="49"/>
  <c r="D2196" i="49"/>
  <c r="K2197" i="44"/>
  <c r="N2197" i="44"/>
  <c r="L2197" i="44"/>
  <c r="M2197" i="44"/>
  <c r="O2197" i="44" l="1"/>
  <c r="Q2197" i="44" s="1"/>
  <c r="T2197" i="44" s="1"/>
  <c r="I2197" i="49" s="1"/>
  <c r="E2197" i="49"/>
  <c r="A2197" i="49"/>
  <c r="D2197" i="49"/>
  <c r="K2198" i="44"/>
  <c r="N2198" i="44"/>
  <c r="L2198" i="44"/>
  <c r="M2198" i="44"/>
  <c r="O2198" i="44" l="1"/>
  <c r="Q2198" i="44" s="1"/>
  <c r="T2198" i="44" s="1"/>
  <c r="I2198" i="49" s="1"/>
  <c r="E2198" i="49"/>
  <c r="A2198" i="49"/>
  <c r="D2198" i="49"/>
  <c r="K2199" i="44"/>
  <c r="L2199" i="44"/>
  <c r="M2199" i="44"/>
  <c r="N2199" i="44"/>
  <c r="O2199" i="44" l="1"/>
  <c r="Q2199" i="44" s="1"/>
  <c r="T2199" i="44" s="1"/>
  <c r="I2199" i="49" s="1"/>
  <c r="E2199" i="49"/>
  <c r="A2199" i="49"/>
  <c r="D2199" i="49"/>
  <c r="K2200" i="44"/>
  <c r="L2200" i="44"/>
  <c r="N2200" i="44"/>
  <c r="M2200" i="44"/>
  <c r="O2200" i="44" l="1"/>
  <c r="Q2200" i="44" s="1"/>
  <c r="T2200" i="44" s="1"/>
  <c r="I2200" i="49" s="1"/>
  <c r="E2200" i="49"/>
  <c r="A2200" i="49"/>
  <c r="D2200" i="49"/>
  <c r="K2201" i="44"/>
  <c r="M2201" i="44"/>
  <c r="N2201" i="44"/>
  <c r="L2201" i="44"/>
  <c r="O2201" i="44" l="1"/>
  <c r="Q2201" i="44" s="1"/>
  <c r="T2201" i="44" s="1"/>
  <c r="I2201" i="49" s="1"/>
  <c r="E2201" i="49"/>
  <c r="A2201" i="49"/>
  <c r="D2201" i="49"/>
  <c r="K2202" i="44"/>
  <c r="L2202" i="44"/>
  <c r="N2202" i="44"/>
  <c r="M2202" i="44"/>
  <c r="O2202" i="44" l="1"/>
  <c r="Q2202" i="44" s="1"/>
  <c r="T2202" i="44" s="1"/>
  <c r="I2202" i="49" s="1"/>
  <c r="E2202" i="49"/>
  <c r="A2202" i="49"/>
  <c r="D2202" i="49"/>
  <c r="K2203" i="44"/>
  <c r="M2203" i="44"/>
  <c r="L2203" i="44"/>
  <c r="N2203" i="44"/>
  <c r="O2203" i="44" l="1"/>
  <c r="Q2203" i="44" s="1"/>
  <c r="T2203" i="44" s="1"/>
  <c r="I2203" i="49" s="1"/>
  <c r="E2203" i="49"/>
  <c r="A2203" i="49"/>
  <c r="D2203" i="49"/>
  <c r="K2204" i="44"/>
  <c r="M2204" i="44"/>
  <c r="D2204" i="49" l="1"/>
  <c r="K2205" i="44"/>
  <c r="N2204" i="44"/>
  <c r="L2205" i="44"/>
  <c r="M2205" i="44"/>
  <c r="L2204" i="44"/>
  <c r="N2205" i="44"/>
  <c r="A2204" i="49" l="1"/>
  <c r="E2204" i="49"/>
  <c r="O2204" i="44"/>
  <c r="Q2204" i="44" s="1"/>
  <c r="T2204" i="44" s="1"/>
  <c r="I2204" i="49" s="1"/>
  <c r="O2205" i="44"/>
  <c r="Q2205" i="44" s="1"/>
  <c r="T2205" i="44" s="1"/>
  <c r="I2205" i="49" s="1"/>
  <c r="E2205" i="49"/>
  <c r="A2205" i="49"/>
  <c r="D2205" i="49"/>
  <c r="K2206" i="44"/>
  <c r="M2206" i="44"/>
  <c r="L2206" i="44"/>
  <c r="N2206" i="44"/>
  <c r="O2206" i="44" l="1"/>
  <c r="Q2206" i="44" s="1"/>
  <c r="T2206" i="44" s="1"/>
  <c r="I2206" i="49" s="1"/>
  <c r="E2206" i="49"/>
  <c r="A2206" i="49"/>
  <c r="D2206" i="49"/>
  <c r="K2207" i="44"/>
  <c r="L2207" i="44"/>
  <c r="N2207" i="44"/>
  <c r="M2207" i="44"/>
  <c r="O2207" i="44" l="1"/>
  <c r="Q2207" i="44" s="1"/>
  <c r="T2207" i="44" s="1"/>
  <c r="I2207" i="49" s="1"/>
  <c r="E2207" i="49"/>
  <c r="A2207" i="49"/>
  <c r="D2207" i="49"/>
  <c r="K2208" i="44"/>
  <c r="M2208" i="44"/>
  <c r="L2208" i="44"/>
  <c r="E2208" i="49" l="1"/>
  <c r="D2208" i="49"/>
  <c r="K2209" i="44"/>
  <c r="N2208" i="44"/>
  <c r="N2209" i="44"/>
  <c r="M2209" i="44"/>
  <c r="A2208" i="49" l="1"/>
  <c r="O2208" i="44"/>
  <c r="Q2208" i="44" s="1"/>
  <c r="T2208" i="44" s="1"/>
  <c r="I2208" i="49" s="1"/>
  <c r="A2209" i="49"/>
  <c r="D2209" i="49"/>
  <c r="K2210" i="44"/>
  <c r="L2210" i="44"/>
  <c r="L2209" i="44"/>
  <c r="M2210" i="44"/>
  <c r="N2210" i="44"/>
  <c r="O2209" i="44" l="1"/>
  <c r="Q2209" i="44" s="1"/>
  <c r="T2209" i="44" s="1"/>
  <c r="I2209" i="49" s="1"/>
  <c r="E2209" i="49"/>
  <c r="O2210" i="44"/>
  <c r="Q2210" i="44" s="1"/>
  <c r="T2210" i="44" s="1"/>
  <c r="I2210" i="49" s="1"/>
  <c r="E2210" i="49"/>
  <c r="D2210" i="49"/>
  <c r="A2210" i="49"/>
  <c r="K2211" i="44"/>
  <c r="L2211" i="44"/>
  <c r="E2211" i="49" l="1"/>
  <c r="K2212" i="44"/>
  <c r="M2211" i="44"/>
  <c r="L2212" i="44"/>
  <c r="N2211" i="44"/>
  <c r="M2212" i="44"/>
  <c r="D2211" i="49" l="1"/>
  <c r="O2211" i="44"/>
  <c r="Q2211" i="44" s="1"/>
  <c r="T2211" i="44" s="1"/>
  <c r="I2211" i="49" s="1"/>
  <c r="A2211" i="49"/>
  <c r="E2212" i="49"/>
  <c r="D2212" i="49"/>
  <c r="K2213" i="44"/>
  <c r="N2212" i="44"/>
  <c r="L2213" i="44"/>
  <c r="M2213" i="44"/>
  <c r="O2212" i="44" l="1"/>
  <c r="Q2212" i="44" s="1"/>
  <c r="T2212" i="44" s="1"/>
  <c r="I2212" i="49" s="1"/>
  <c r="A2212" i="49"/>
  <c r="E2213" i="49"/>
  <c r="D2213" i="49"/>
  <c r="K2214" i="44"/>
  <c r="N2213" i="44"/>
  <c r="L2214" i="44"/>
  <c r="N2214" i="44"/>
  <c r="O2213" i="44" l="1"/>
  <c r="Q2213" i="44" s="1"/>
  <c r="T2213" i="44" s="1"/>
  <c r="I2213" i="49" s="1"/>
  <c r="A2213" i="49"/>
  <c r="E2214" i="49"/>
  <c r="A2214" i="49"/>
  <c r="K2215" i="44"/>
  <c r="M2215" i="44"/>
  <c r="N2215" i="44"/>
  <c r="M2214" i="44"/>
  <c r="D2214" i="49" l="1"/>
  <c r="O2214" i="44"/>
  <c r="Q2214" i="44" s="1"/>
  <c r="T2214" i="44" s="1"/>
  <c r="I2214" i="49" s="1"/>
  <c r="D2215" i="49"/>
  <c r="A2215" i="49"/>
  <c r="K2216" i="44"/>
  <c r="L2215" i="44"/>
  <c r="N2216" i="44"/>
  <c r="M2216" i="44"/>
  <c r="L2216" i="44"/>
  <c r="O2215" i="44" l="1"/>
  <c r="Q2215" i="44" s="1"/>
  <c r="T2215" i="44" s="1"/>
  <c r="I2215" i="49" s="1"/>
  <c r="E2215" i="49"/>
  <c r="O2216" i="44"/>
  <c r="Q2216" i="44" s="1"/>
  <c r="T2216" i="44" s="1"/>
  <c r="I2216" i="49" s="1"/>
  <c r="E2216" i="49"/>
  <c r="D2216" i="49"/>
  <c r="A2216" i="49"/>
  <c r="K2217" i="44"/>
  <c r="L2217" i="44"/>
  <c r="E2217" i="49" l="1"/>
  <c r="K2218" i="44"/>
  <c r="M2217" i="44"/>
  <c r="N2218" i="44"/>
  <c r="N2217" i="44"/>
  <c r="L2218" i="44"/>
  <c r="D2217" i="49" l="1"/>
  <c r="O2217" i="44"/>
  <c r="Q2217" i="44" s="1"/>
  <c r="T2217" i="44" s="1"/>
  <c r="I2217" i="49" s="1"/>
  <c r="A2217" i="49"/>
  <c r="E2218" i="49"/>
  <c r="A2218" i="49"/>
  <c r="K2219" i="44"/>
  <c r="M2218" i="44"/>
  <c r="N2219" i="44"/>
  <c r="L2219" i="44"/>
  <c r="D2218" i="49" l="1"/>
  <c r="O2218" i="44"/>
  <c r="Q2218" i="44" s="1"/>
  <c r="T2218" i="44" s="1"/>
  <c r="I2218" i="49" s="1"/>
  <c r="E2219" i="49"/>
  <c r="A2219" i="49"/>
  <c r="K2220" i="44"/>
  <c r="M2219" i="44"/>
  <c r="M2220" i="44"/>
  <c r="N2220" i="44"/>
  <c r="O2219" i="44" l="1"/>
  <c r="Q2219" i="44" s="1"/>
  <c r="T2219" i="44" s="1"/>
  <c r="I2219" i="49" s="1"/>
  <c r="D2219" i="49"/>
  <c r="D2220" i="49"/>
  <c r="A2220" i="49"/>
  <c r="K2221" i="44"/>
  <c r="L2220" i="44"/>
  <c r="N2221" i="44"/>
  <c r="E2220" i="49" l="1"/>
  <c r="O2220" i="44"/>
  <c r="Q2220" i="44" s="1"/>
  <c r="T2220" i="44" s="1"/>
  <c r="I2220" i="49" s="1"/>
  <c r="A2221" i="49"/>
  <c r="K2222" i="44"/>
  <c r="M2222" i="44"/>
  <c r="L2221" i="44"/>
  <c r="M2221" i="44"/>
  <c r="L2222" i="44"/>
  <c r="N2222" i="44"/>
  <c r="D2221" i="49" l="1"/>
  <c r="E2221" i="49"/>
  <c r="O2221" i="44"/>
  <c r="Q2221" i="44" s="1"/>
  <c r="T2221" i="44" s="1"/>
  <c r="I2221" i="49" s="1"/>
  <c r="O2222" i="44"/>
  <c r="Q2222" i="44" s="1"/>
  <c r="T2222" i="44" s="1"/>
  <c r="I2222" i="49" s="1"/>
  <c r="E2222" i="49"/>
  <c r="D2222" i="49"/>
  <c r="A2222" i="49"/>
  <c r="K2223" i="44"/>
  <c r="N2223" i="44"/>
  <c r="L2223" i="44"/>
  <c r="M2223" i="44"/>
  <c r="O2223" i="44" l="1"/>
  <c r="Q2223" i="44" s="1"/>
  <c r="T2223" i="44" s="1"/>
  <c r="I2223" i="49" s="1"/>
  <c r="E2223" i="49"/>
  <c r="D2223" i="49"/>
  <c r="A2223" i="49"/>
  <c r="K2224" i="44"/>
  <c r="L2224" i="44"/>
  <c r="N2224" i="44"/>
  <c r="E2224" i="49" l="1"/>
  <c r="A2224" i="49"/>
  <c r="K2225" i="44"/>
  <c r="M2224" i="44"/>
  <c r="L2225" i="44"/>
  <c r="N2225" i="44"/>
  <c r="D2224" i="49" l="1"/>
  <c r="O2224" i="44"/>
  <c r="Q2224" i="44" s="1"/>
  <c r="T2224" i="44" s="1"/>
  <c r="I2224" i="49" s="1"/>
  <c r="E2225" i="49"/>
  <c r="A2225" i="49"/>
  <c r="K2226" i="44"/>
  <c r="M2225" i="44"/>
  <c r="L2226" i="44"/>
  <c r="M2226" i="44"/>
  <c r="N2226" i="44"/>
  <c r="O2225" i="44" l="1"/>
  <c r="Q2225" i="44" s="1"/>
  <c r="T2225" i="44" s="1"/>
  <c r="I2225" i="49" s="1"/>
  <c r="D2225" i="49"/>
  <c r="O2226" i="44"/>
  <c r="Q2226" i="44" s="1"/>
  <c r="T2226" i="44" s="1"/>
  <c r="I2226" i="49" s="1"/>
  <c r="E2226" i="49"/>
  <c r="D2226" i="49"/>
  <c r="A2226" i="49"/>
  <c r="K2227" i="44"/>
  <c r="L2227" i="44"/>
  <c r="E2227" i="49" l="1"/>
  <c r="K2228" i="44"/>
  <c r="N2227" i="44"/>
  <c r="L2228" i="44"/>
  <c r="M2227" i="44"/>
  <c r="M2228" i="44"/>
  <c r="A2227" i="49" l="1"/>
  <c r="D2227" i="49"/>
  <c r="O2227" i="44"/>
  <c r="Q2227" i="44" s="1"/>
  <c r="T2227" i="44" s="1"/>
  <c r="I2227" i="49" s="1"/>
  <c r="E2228" i="49"/>
  <c r="D2228" i="49"/>
  <c r="K2229" i="44"/>
  <c r="N2228" i="44"/>
  <c r="L2229" i="44"/>
  <c r="N2229" i="44"/>
  <c r="O2228" i="44" l="1"/>
  <c r="Q2228" i="44" s="1"/>
  <c r="T2228" i="44" s="1"/>
  <c r="I2228" i="49" s="1"/>
  <c r="A2228" i="49"/>
  <c r="E2229" i="49"/>
  <c r="A2229" i="49"/>
  <c r="K2230" i="44"/>
  <c r="M2229" i="44"/>
  <c r="N2230" i="44"/>
  <c r="M2230" i="44"/>
  <c r="O2229" i="44" l="1"/>
  <c r="Q2229" i="44" s="1"/>
  <c r="T2229" i="44" s="1"/>
  <c r="I2229" i="49" s="1"/>
  <c r="D2229" i="49"/>
  <c r="D2230" i="49"/>
  <c r="A2230" i="49"/>
  <c r="K2231" i="44"/>
  <c r="L2231" i="44"/>
  <c r="L2230" i="44"/>
  <c r="M2231" i="44"/>
  <c r="E2230" i="49" l="1"/>
  <c r="O2230" i="44"/>
  <c r="Q2230" i="44" s="1"/>
  <c r="T2230" i="44" s="1"/>
  <c r="I2230" i="49" s="1"/>
  <c r="E2231" i="49"/>
  <c r="D2231" i="49"/>
  <c r="K2232" i="44"/>
  <c r="N2231" i="44"/>
  <c r="N2232" i="44"/>
  <c r="L2232" i="44"/>
  <c r="M2232" i="44"/>
  <c r="O2231" i="44" l="1"/>
  <c r="Q2231" i="44" s="1"/>
  <c r="T2231" i="44" s="1"/>
  <c r="I2231" i="49" s="1"/>
  <c r="A2231" i="49"/>
  <c r="O2232" i="44"/>
  <c r="Q2232" i="44" s="1"/>
  <c r="T2232" i="44" s="1"/>
  <c r="I2232" i="49" s="1"/>
  <c r="E2232" i="49"/>
  <c r="D2232" i="49"/>
  <c r="A2232" i="49"/>
  <c r="K2233" i="44"/>
  <c r="L2233" i="44"/>
  <c r="E2233" i="49" l="1"/>
  <c r="K2234" i="44"/>
  <c r="N2233" i="44"/>
  <c r="M2234" i="44"/>
  <c r="M2233" i="44"/>
  <c r="A2233" i="49" l="1"/>
  <c r="D2233" i="49"/>
  <c r="O2233" i="44"/>
  <c r="Q2233" i="44" s="1"/>
  <c r="T2233" i="44" s="1"/>
  <c r="I2233" i="49" s="1"/>
  <c r="D2234" i="49"/>
  <c r="K2235" i="44"/>
  <c r="L2235" i="44"/>
  <c r="N2234" i="44"/>
  <c r="L2234" i="44"/>
  <c r="N2235" i="44"/>
  <c r="O2234" i="44" l="1"/>
  <c r="Q2234" i="44" s="1"/>
  <c r="T2234" i="44" s="1"/>
  <c r="I2234" i="49" s="1"/>
  <c r="E2234" i="49"/>
  <c r="A2234" i="49"/>
  <c r="E2235" i="49"/>
  <c r="A2235" i="49"/>
  <c r="K2236" i="44"/>
  <c r="N2236" i="44"/>
  <c r="M2235" i="44"/>
  <c r="L2236" i="44"/>
  <c r="M2236" i="44"/>
  <c r="O2235" i="44" l="1"/>
  <c r="Q2235" i="44" s="1"/>
  <c r="T2235" i="44" s="1"/>
  <c r="I2235" i="49" s="1"/>
  <c r="D2235" i="49"/>
  <c r="O2236" i="44"/>
  <c r="Q2236" i="44" s="1"/>
  <c r="T2236" i="44" s="1"/>
  <c r="I2236" i="49" s="1"/>
  <c r="E2236" i="49"/>
  <c r="A2236" i="49"/>
  <c r="D2236" i="49"/>
  <c r="K2237" i="44"/>
  <c r="L2237" i="44"/>
  <c r="E2237" i="49" l="1"/>
  <c r="K2238" i="44"/>
  <c r="N2237" i="44"/>
  <c r="M2238" i="44"/>
  <c r="N2238" i="44"/>
  <c r="L2238" i="44"/>
  <c r="M2237" i="44"/>
  <c r="A2237" i="49" l="1"/>
  <c r="O2237" i="44"/>
  <c r="Q2237" i="44" s="1"/>
  <c r="T2237" i="44" s="1"/>
  <c r="I2237" i="49" s="1"/>
  <c r="D2237" i="49"/>
  <c r="O2238" i="44"/>
  <c r="Q2238" i="44" s="1"/>
  <c r="T2238" i="44" s="1"/>
  <c r="I2238" i="49" s="1"/>
  <c r="E2238" i="49"/>
  <c r="A2238" i="49"/>
  <c r="D2238" i="49"/>
  <c r="K2239" i="44"/>
  <c r="L2239" i="44"/>
  <c r="E2239" i="49" l="1"/>
  <c r="K2240" i="44"/>
  <c r="N2239" i="44"/>
  <c r="M2239" i="44"/>
  <c r="L2240" i="44"/>
  <c r="M2240" i="44"/>
  <c r="A2239" i="49" l="1"/>
  <c r="D2239" i="49"/>
  <c r="O2239" i="44"/>
  <c r="Q2239" i="44" s="1"/>
  <c r="T2239" i="44" s="1"/>
  <c r="I2239" i="49" s="1"/>
  <c r="E2240" i="49"/>
  <c r="D2240" i="49"/>
  <c r="K2241" i="44"/>
  <c r="N2240" i="44"/>
  <c r="M2241" i="44"/>
  <c r="L2241" i="44"/>
  <c r="O2240" i="44" l="1"/>
  <c r="Q2240" i="44" s="1"/>
  <c r="T2240" i="44" s="1"/>
  <c r="I2240" i="49" s="1"/>
  <c r="A2240" i="49"/>
  <c r="E2241" i="49"/>
  <c r="D2241" i="49"/>
  <c r="K2242" i="44"/>
  <c r="N2241" i="44"/>
  <c r="N2242" i="44"/>
  <c r="M2242" i="44"/>
  <c r="O2241" i="44" l="1"/>
  <c r="Q2241" i="44" s="1"/>
  <c r="T2241" i="44" s="1"/>
  <c r="I2241" i="49" s="1"/>
  <c r="A2241" i="49"/>
  <c r="A2242" i="49"/>
  <c r="D2242" i="49"/>
  <c r="K2243" i="44"/>
  <c r="L2243" i="44"/>
  <c r="L2242" i="44"/>
  <c r="M2243" i="44"/>
  <c r="E2242" i="49" l="1"/>
  <c r="O2242" i="44"/>
  <c r="Q2242" i="44" s="1"/>
  <c r="T2242" i="44" s="1"/>
  <c r="I2242" i="49" s="1"/>
  <c r="E2243" i="49"/>
  <c r="D2243" i="49"/>
  <c r="K2244" i="44"/>
  <c r="M2244" i="44"/>
  <c r="N2243" i="44"/>
  <c r="L2244" i="44"/>
  <c r="O2243" i="44" l="1"/>
  <c r="Q2243" i="44" s="1"/>
  <c r="T2243" i="44" s="1"/>
  <c r="I2243" i="49" s="1"/>
  <c r="A2243" i="49"/>
  <c r="E2244" i="49"/>
  <c r="D2244" i="49"/>
  <c r="K2245" i="44"/>
  <c r="N2244" i="44"/>
  <c r="N2245" i="44"/>
  <c r="M2245" i="44"/>
  <c r="L2245" i="44"/>
  <c r="O2244" i="44" l="1"/>
  <c r="Q2244" i="44" s="1"/>
  <c r="T2244" i="44" s="1"/>
  <c r="I2244" i="49" s="1"/>
  <c r="A2244" i="49"/>
  <c r="O2245" i="44"/>
  <c r="Q2245" i="44" s="1"/>
  <c r="T2245" i="44" s="1"/>
  <c r="I2245" i="49" s="1"/>
  <c r="E2245" i="49"/>
  <c r="A2245" i="49"/>
  <c r="D2245" i="49"/>
  <c r="K2246" i="44"/>
  <c r="M2246" i="44"/>
  <c r="D2246" i="49" l="1"/>
  <c r="K2247" i="44"/>
  <c r="L2246" i="44"/>
  <c r="L2247" i="44"/>
  <c r="N2247" i="44"/>
  <c r="N2246" i="44"/>
  <c r="E2246" i="49" l="1"/>
  <c r="A2246" i="49"/>
  <c r="O2246" i="44"/>
  <c r="Q2246" i="44" s="1"/>
  <c r="T2246" i="44" s="1"/>
  <c r="I2246" i="49" s="1"/>
  <c r="E2247" i="49"/>
  <c r="A2247" i="49"/>
  <c r="K2248" i="44"/>
  <c r="M2247" i="44"/>
  <c r="N2248" i="44"/>
  <c r="L2248" i="44"/>
  <c r="O2247" i="44" l="1"/>
  <c r="Q2247" i="44" s="1"/>
  <c r="T2247" i="44" s="1"/>
  <c r="I2247" i="49" s="1"/>
  <c r="D2247" i="49"/>
  <c r="E2248" i="49"/>
  <c r="A2248" i="49"/>
  <c r="K2249" i="44"/>
  <c r="M2248" i="44"/>
  <c r="M2249" i="44"/>
  <c r="N2249" i="44"/>
  <c r="O2248" i="44" l="1"/>
  <c r="Q2248" i="44" s="1"/>
  <c r="T2248" i="44" s="1"/>
  <c r="I2248" i="49" s="1"/>
  <c r="D2248" i="49"/>
  <c r="A2249" i="49"/>
  <c r="D2249" i="49"/>
  <c r="K2250" i="44"/>
  <c r="N2250" i="44"/>
  <c r="L2250" i="44"/>
  <c r="L2249" i="44"/>
  <c r="E2249" i="49" l="1"/>
  <c r="O2249" i="44"/>
  <c r="Q2249" i="44" s="1"/>
  <c r="T2249" i="44" s="1"/>
  <c r="I2249" i="49" s="1"/>
  <c r="E2250" i="49"/>
  <c r="A2250" i="49"/>
  <c r="K2251" i="44"/>
  <c r="L2251" i="44"/>
  <c r="M2250" i="44"/>
  <c r="M2251" i="44"/>
  <c r="N2251" i="44"/>
  <c r="O2250" i="44" l="1"/>
  <c r="Q2250" i="44" s="1"/>
  <c r="T2250" i="44" s="1"/>
  <c r="I2250" i="49" s="1"/>
  <c r="D2250" i="49"/>
  <c r="O2251" i="44"/>
  <c r="Q2251" i="44" s="1"/>
  <c r="T2251" i="44" s="1"/>
  <c r="I2251" i="49" s="1"/>
  <c r="E2251" i="49"/>
  <c r="A2251" i="49"/>
  <c r="D2251" i="49"/>
  <c r="K2252" i="44"/>
  <c r="L2252" i="44"/>
  <c r="E2252" i="49" l="1"/>
  <c r="K2253" i="44"/>
  <c r="M2252" i="44"/>
  <c r="L2253" i="44"/>
  <c r="N2252" i="44"/>
  <c r="N2253" i="44"/>
  <c r="D2252" i="49" l="1"/>
  <c r="A2252" i="49"/>
  <c r="O2252" i="44"/>
  <c r="Q2252" i="44" s="1"/>
  <c r="T2252" i="44" s="1"/>
  <c r="I2252" i="49" s="1"/>
  <c r="E2253" i="49"/>
  <c r="A2253" i="49"/>
  <c r="K2254" i="44"/>
  <c r="M2253" i="44"/>
  <c r="M2254" i="44"/>
  <c r="L2254" i="44"/>
  <c r="N2254" i="44"/>
  <c r="O2253" i="44" l="1"/>
  <c r="Q2253" i="44" s="1"/>
  <c r="T2253" i="44" s="1"/>
  <c r="I2253" i="49" s="1"/>
  <c r="D2253" i="49"/>
  <c r="O2254" i="44"/>
  <c r="Q2254" i="44" s="1"/>
  <c r="T2254" i="44" s="1"/>
  <c r="I2254" i="49" s="1"/>
  <c r="E2254" i="49"/>
  <c r="A2254" i="49"/>
  <c r="D2254" i="49"/>
  <c r="K2255" i="44"/>
  <c r="L2255" i="44"/>
  <c r="E2255" i="49" l="1"/>
  <c r="K2256" i="44"/>
  <c r="N2255" i="44"/>
  <c r="L2256" i="44"/>
  <c r="N2256" i="44"/>
  <c r="M2255" i="44"/>
  <c r="A2255" i="49" l="1"/>
  <c r="D2255" i="49"/>
  <c r="O2255" i="44"/>
  <c r="Q2255" i="44" s="1"/>
  <c r="T2255" i="44" s="1"/>
  <c r="I2255" i="49" s="1"/>
  <c r="E2256" i="49"/>
  <c r="A2256" i="49"/>
  <c r="K2257" i="44"/>
  <c r="M2256" i="44"/>
  <c r="L2257" i="44"/>
  <c r="O2256" i="44" l="1"/>
  <c r="Q2256" i="44" s="1"/>
  <c r="T2256" i="44" s="1"/>
  <c r="I2256" i="49" s="1"/>
  <c r="D2256" i="49"/>
  <c r="E2257" i="49"/>
  <c r="K2258" i="44"/>
  <c r="N2257" i="44"/>
  <c r="M2257" i="44"/>
  <c r="N2258" i="44"/>
  <c r="O2257" i="44" l="1"/>
  <c r="Q2257" i="44" s="1"/>
  <c r="T2257" i="44" s="1"/>
  <c r="I2257" i="49" s="1"/>
  <c r="D2257" i="49"/>
  <c r="A2257" i="49"/>
  <c r="A2258" i="49"/>
  <c r="K2259" i="44"/>
  <c r="L2258" i="44"/>
  <c r="M2258" i="44"/>
  <c r="M2259" i="44"/>
  <c r="L2259" i="44"/>
  <c r="D2258" i="49" l="1"/>
  <c r="O2258" i="44"/>
  <c r="Q2258" i="44" s="1"/>
  <c r="T2258" i="44" s="1"/>
  <c r="I2258" i="49" s="1"/>
  <c r="E2258" i="49"/>
  <c r="E2259" i="49"/>
  <c r="D2259" i="49"/>
  <c r="K2260" i="44"/>
  <c r="N2259" i="44"/>
  <c r="N2260" i="44"/>
  <c r="O2259" i="44" l="1"/>
  <c r="Q2259" i="44" s="1"/>
  <c r="T2259" i="44" s="1"/>
  <c r="I2259" i="49" s="1"/>
  <c r="A2259" i="49"/>
  <c r="A2260" i="49"/>
  <c r="K2261" i="44"/>
  <c r="M2260" i="44"/>
  <c r="L2260" i="44"/>
  <c r="L2261" i="44"/>
  <c r="E2260" i="49" l="1"/>
  <c r="O2260" i="44"/>
  <c r="Q2260" i="44" s="1"/>
  <c r="T2260" i="44" s="1"/>
  <c r="I2260" i="49" s="1"/>
  <c r="D2260" i="49"/>
  <c r="E2261" i="49"/>
  <c r="K2262" i="44"/>
  <c r="N2261" i="44"/>
  <c r="M2261" i="44"/>
  <c r="M2262" i="44"/>
  <c r="L2262" i="44"/>
  <c r="A2261" i="49" l="1"/>
  <c r="D2261" i="49"/>
  <c r="O2261" i="44"/>
  <c r="Q2261" i="44" s="1"/>
  <c r="T2261" i="44" s="1"/>
  <c r="I2261" i="49" s="1"/>
  <c r="E2262" i="49"/>
  <c r="D2262" i="49"/>
  <c r="K2263" i="44"/>
  <c r="N2262" i="44"/>
  <c r="L2263" i="44"/>
  <c r="O2262" i="44" l="1"/>
  <c r="Q2262" i="44" s="1"/>
  <c r="T2262" i="44" s="1"/>
  <c r="I2262" i="49" s="1"/>
  <c r="A2262" i="49"/>
  <c r="E2263" i="49"/>
  <c r="K2264" i="44"/>
  <c r="N2263" i="44"/>
  <c r="M2263" i="44"/>
  <c r="L2264" i="44"/>
  <c r="D2263" i="49" l="1"/>
  <c r="O2263" i="44"/>
  <c r="Q2263" i="44" s="1"/>
  <c r="T2263" i="44" s="1"/>
  <c r="I2263" i="49" s="1"/>
  <c r="A2263" i="49"/>
  <c r="E2264" i="49"/>
  <c r="K2265" i="44"/>
  <c r="M2264" i="44"/>
  <c r="N2264" i="44"/>
  <c r="N2265" i="44"/>
  <c r="L2265" i="44"/>
  <c r="D2264" i="49" l="1"/>
  <c r="O2264" i="44"/>
  <c r="Q2264" i="44" s="1"/>
  <c r="T2264" i="44" s="1"/>
  <c r="I2264" i="49" s="1"/>
  <c r="A2264" i="49"/>
  <c r="E2265" i="49"/>
  <c r="A2265" i="49"/>
  <c r="K2266" i="44"/>
  <c r="M2265" i="44"/>
  <c r="N2266" i="44"/>
  <c r="L2266" i="44"/>
  <c r="D2265" i="49" l="1"/>
  <c r="O2265" i="44"/>
  <c r="Q2265" i="44" s="1"/>
  <c r="T2265" i="44" s="1"/>
  <c r="I2265" i="49" s="1"/>
  <c r="E2266" i="49"/>
  <c r="A2266" i="49"/>
  <c r="K2267" i="44"/>
  <c r="M2266" i="44"/>
  <c r="N2267" i="44"/>
  <c r="M2267" i="44"/>
  <c r="L2267" i="44"/>
  <c r="O2266" i="44" l="1"/>
  <c r="Q2266" i="44" s="1"/>
  <c r="T2266" i="44" s="1"/>
  <c r="I2266" i="49" s="1"/>
  <c r="D2266" i="49"/>
  <c r="O2267" i="44"/>
  <c r="Q2267" i="44" s="1"/>
  <c r="T2267" i="44" s="1"/>
  <c r="I2267" i="49" s="1"/>
  <c r="E2267" i="49"/>
  <c r="D2267" i="49"/>
  <c r="A2267" i="49"/>
  <c r="K2268" i="44"/>
  <c r="M2268" i="44"/>
  <c r="N2268" i="44"/>
  <c r="D2268" i="49" l="1"/>
  <c r="A2268" i="49"/>
  <c r="K2269" i="44"/>
  <c r="L2268" i="44"/>
  <c r="N2269" i="44"/>
  <c r="M2269" i="44"/>
  <c r="L2269" i="44"/>
  <c r="O2268" i="44" l="1"/>
  <c r="Q2268" i="44" s="1"/>
  <c r="T2268" i="44" s="1"/>
  <c r="I2268" i="49" s="1"/>
  <c r="E2268" i="49"/>
  <c r="O2269" i="44"/>
  <c r="Q2269" i="44" s="1"/>
  <c r="T2269" i="44" s="1"/>
  <c r="I2269" i="49" s="1"/>
  <c r="E2269" i="49"/>
  <c r="D2269" i="49"/>
  <c r="A2269" i="49"/>
  <c r="K2270" i="44"/>
  <c r="N2270" i="44"/>
  <c r="L2270" i="44"/>
  <c r="E2270" i="49" l="1"/>
  <c r="A2270" i="49"/>
  <c r="K2271" i="44"/>
  <c r="M2270" i="44"/>
  <c r="L2271" i="44"/>
  <c r="M2271" i="44"/>
  <c r="D2270" i="49" l="1"/>
  <c r="O2270" i="44"/>
  <c r="Q2270" i="44" s="1"/>
  <c r="T2270" i="44" s="1"/>
  <c r="I2270" i="49" s="1"/>
  <c r="E2271" i="49"/>
  <c r="D2271" i="49"/>
  <c r="K2272" i="44"/>
  <c r="N2272" i="44"/>
  <c r="N2271" i="44"/>
  <c r="M2272" i="44"/>
  <c r="L2272" i="44"/>
  <c r="O2271" i="44" l="1"/>
  <c r="Q2271" i="44" s="1"/>
  <c r="T2271" i="44" s="1"/>
  <c r="I2271" i="49" s="1"/>
  <c r="A2271" i="49"/>
  <c r="O2272" i="44"/>
  <c r="Q2272" i="44" s="1"/>
  <c r="T2272" i="44" s="1"/>
  <c r="I2272" i="49" s="1"/>
  <c r="E2272" i="49"/>
  <c r="D2272" i="49"/>
  <c r="A2272" i="49"/>
  <c r="K2273" i="44"/>
  <c r="L2273" i="44"/>
  <c r="M2273" i="44"/>
  <c r="E2273" i="49" l="1"/>
  <c r="D2273" i="49"/>
  <c r="K2274" i="44"/>
  <c r="N2273" i="44"/>
  <c r="N2274" i="44"/>
  <c r="O2273" i="44" l="1"/>
  <c r="Q2273" i="44" s="1"/>
  <c r="T2273" i="44" s="1"/>
  <c r="I2273" i="49" s="1"/>
  <c r="A2273" i="49"/>
  <c r="A2274" i="49"/>
  <c r="K2275" i="44"/>
  <c r="N2275" i="44"/>
  <c r="M2274" i="44"/>
  <c r="M2275" i="44"/>
  <c r="L2274" i="44"/>
  <c r="L2275" i="44"/>
  <c r="O2274" i="44" l="1"/>
  <c r="Q2274" i="44" s="1"/>
  <c r="T2274" i="44" s="1"/>
  <c r="I2274" i="49" s="1"/>
  <c r="E2274" i="49"/>
  <c r="D2274" i="49"/>
  <c r="O2275" i="44"/>
  <c r="Q2275" i="44" s="1"/>
  <c r="T2275" i="44" s="1"/>
  <c r="I2275" i="49" s="1"/>
  <c r="E2275" i="49"/>
  <c r="D2275" i="49"/>
  <c r="A2275" i="49"/>
  <c r="K2276" i="44"/>
  <c r="N2276" i="44"/>
  <c r="L2276" i="44"/>
  <c r="M2276" i="44"/>
  <c r="O2276" i="44" l="1"/>
  <c r="Q2276" i="44" s="1"/>
  <c r="T2276" i="44" s="1"/>
  <c r="I2276" i="49" s="1"/>
  <c r="E2276" i="49"/>
  <c r="D2276" i="49"/>
  <c r="A2276" i="49"/>
  <c r="K2277" i="44"/>
  <c r="N2277" i="44"/>
  <c r="L2277" i="44"/>
  <c r="M2277" i="44"/>
  <c r="O2277" i="44" l="1"/>
  <c r="Q2277" i="44" s="1"/>
  <c r="T2277" i="44" s="1"/>
  <c r="I2277" i="49" s="1"/>
  <c r="E2277" i="49"/>
  <c r="D2277" i="49"/>
  <c r="A2277" i="49"/>
  <c r="K2278" i="44"/>
  <c r="L2278" i="44"/>
  <c r="M2278" i="44"/>
  <c r="N2278" i="44"/>
  <c r="O2278" i="44" l="1"/>
  <c r="Q2278" i="44" s="1"/>
  <c r="T2278" i="44" s="1"/>
  <c r="I2278" i="49" s="1"/>
  <c r="E2278" i="49"/>
  <c r="D2278" i="49"/>
  <c r="A2278" i="49"/>
  <c r="K2279" i="44"/>
  <c r="N2279" i="44"/>
  <c r="L2279" i="44"/>
  <c r="M2279" i="44"/>
  <c r="O2279" i="44" l="1"/>
  <c r="Q2279" i="44" s="1"/>
  <c r="T2279" i="44" s="1"/>
  <c r="I2279" i="49" s="1"/>
  <c r="E2279" i="49"/>
  <c r="D2279" i="49"/>
  <c r="A2279" i="49"/>
  <c r="K2280" i="44"/>
  <c r="L2280" i="44"/>
  <c r="N2280" i="44"/>
  <c r="M2280" i="44"/>
  <c r="O2280" i="44" l="1"/>
  <c r="Q2280" i="44" s="1"/>
  <c r="T2280" i="44" s="1"/>
  <c r="I2280" i="49" s="1"/>
  <c r="E2280" i="49"/>
  <c r="D2280" i="49"/>
  <c r="A2280" i="49"/>
  <c r="K2281" i="44"/>
  <c r="M2281" i="44"/>
  <c r="N2281" i="44"/>
  <c r="L2281" i="44"/>
  <c r="O2281" i="44" l="1"/>
  <c r="Q2281" i="44" s="1"/>
  <c r="T2281" i="44" s="1"/>
  <c r="I2281" i="49" s="1"/>
  <c r="E2281" i="49"/>
  <c r="D2281" i="49"/>
  <c r="A2281" i="49"/>
  <c r="K2282" i="44"/>
  <c r="M2282" i="44"/>
  <c r="L2282" i="44"/>
  <c r="N2282" i="44"/>
  <c r="O2282" i="44" l="1"/>
  <c r="Q2282" i="44" s="1"/>
  <c r="T2282" i="44" s="1"/>
  <c r="I2282" i="49" s="1"/>
  <c r="E2282" i="49"/>
  <c r="D2282" i="49"/>
  <c r="A2282" i="49"/>
  <c r="K2283" i="44"/>
  <c r="N2283" i="44"/>
  <c r="L2283" i="44"/>
  <c r="M2283" i="44"/>
  <c r="O2283" i="44" l="1"/>
  <c r="Q2283" i="44" s="1"/>
  <c r="T2283" i="44" s="1"/>
  <c r="I2283" i="49" s="1"/>
  <c r="E2283" i="49"/>
  <c r="D2283" i="49"/>
  <c r="A2283" i="49"/>
  <c r="K2284" i="44"/>
  <c r="N2284" i="44"/>
  <c r="M2284" i="44"/>
  <c r="L2284" i="44"/>
  <c r="O2284" i="44" l="1"/>
  <c r="Q2284" i="44" s="1"/>
  <c r="T2284" i="44" s="1"/>
  <c r="I2284" i="49" s="1"/>
  <c r="E2284" i="49"/>
  <c r="D2284" i="49"/>
  <c r="A2284" i="49"/>
  <c r="K2285" i="44"/>
  <c r="N2285" i="44"/>
  <c r="L2285" i="44"/>
  <c r="M2285" i="44"/>
  <c r="O2285" i="44" l="1"/>
  <c r="Q2285" i="44" s="1"/>
  <c r="T2285" i="44" s="1"/>
  <c r="I2285" i="49" s="1"/>
  <c r="E2285" i="49"/>
  <c r="D2285" i="49"/>
  <c r="A2285" i="49"/>
  <c r="K2286" i="44"/>
  <c r="N2286" i="44"/>
  <c r="L2286" i="44"/>
  <c r="M2286" i="44"/>
  <c r="O2286" i="44" l="1"/>
  <c r="Q2286" i="44" s="1"/>
  <c r="T2286" i="44" s="1"/>
  <c r="I2286" i="49" s="1"/>
  <c r="E2286" i="49"/>
  <c r="D2286" i="49"/>
  <c r="A2286" i="49"/>
  <c r="K2287" i="44"/>
  <c r="N2287" i="44"/>
  <c r="M2287" i="44"/>
  <c r="L2287" i="44"/>
  <c r="O2287" i="44" l="1"/>
  <c r="Q2287" i="44" s="1"/>
  <c r="T2287" i="44" s="1"/>
  <c r="I2287" i="49" s="1"/>
  <c r="E2287" i="49"/>
  <c r="D2287" i="49"/>
  <c r="A2287" i="49"/>
  <c r="K2288" i="44"/>
  <c r="N2288" i="44"/>
  <c r="M2288" i="44"/>
  <c r="D2288" i="49" l="1"/>
  <c r="A2288" i="49"/>
  <c r="K2289" i="44"/>
  <c r="L2288" i="44"/>
  <c r="L2289" i="44"/>
  <c r="O2288" i="44" l="1"/>
  <c r="Q2288" i="44" s="1"/>
  <c r="T2288" i="44" s="1"/>
  <c r="I2288" i="49" s="1"/>
  <c r="E2288" i="49"/>
  <c r="E2289" i="49"/>
  <c r="K2290" i="44"/>
  <c r="M2289" i="44"/>
  <c r="N2289" i="44"/>
  <c r="M2290" i="44"/>
  <c r="A2289" i="49" l="1"/>
  <c r="D2289" i="49"/>
  <c r="O2289" i="44"/>
  <c r="Q2289" i="44" s="1"/>
  <c r="T2289" i="44" s="1"/>
  <c r="I2289" i="49" s="1"/>
  <c r="D2290" i="49"/>
  <c r="K2291" i="44"/>
  <c r="N2290" i="44"/>
  <c r="N2291" i="44"/>
  <c r="L2290" i="44"/>
  <c r="M2291" i="44"/>
  <c r="A2290" i="49" l="1"/>
  <c r="O2290" i="44"/>
  <c r="Q2290" i="44" s="1"/>
  <c r="T2290" i="44" s="1"/>
  <c r="I2290" i="49" s="1"/>
  <c r="E2290" i="49"/>
  <c r="D2291" i="49"/>
  <c r="A2291" i="49"/>
  <c r="K2292" i="44"/>
  <c r="L2291" i="44"/>
  <c r="N2292" i="44"/>
  <c r="M2292" i="44"/>
  <c r="E2291" i="49" l="1"/>
  <c r="O2291" i="44"/>
  <c r="Q2291" i="44" s="1"/>
  <c r="T2291" i="44" s="1"/>
  <c r="I2291" i="49" s="1"/>
  <c r="D2292" i="49"/>
  <c r="A2292" i="49"/>
  <c r="K2293" i="44"/>
  <c r="L2292" i="44"/>
  <c r="M2293" i="44"/>
  <c r="N2293" i="44"/>
  <c r="L2293" i="44"/>
  <c r="O2292" i="44" l="1"/>
  <c r="Q2292" i="44" s="1"/>
  <c r="T2292" i="44" s="1"/>
  <c r="I2292" i="49" s="1"/>
  <c r="E2292" i="49"/>
  <c r="O2293" i="44"/>
  <c r="Q2293" i="44" s="1"/>
  <c r="T2293" i="44" s="1"/>
  <c r="I2293" i="49" s="1"/>
  <c r="E2293" i="49"/>
  <c r="D2293" i="49"/>
  <c r="A2293" i="49"/>
  <c r="K2294" i="44"/>
  <c r="N2294" i="44"/>
  <c r="L2294" i="44"/>
  <c r="E2294" i="49" l="1"/>
  <c r="A2294" i="49"/>
  <c r="K2295" i="44"/>
  <c r="M2294" i="44"/>
  <c r="N2295" i="44"/>
  <c r="M2295" i="44"/>
  <c r="D2294" i="49" l="1"/>
  <c r="O2294" i="44"/>
  <c r="Q2294" i="44" s="1"/>
  <c r="T2294" i="44" s="1"/>
  <c r="I2294" i="49" s="1"/>
  <c r="D2295" i="49"/>
  <c r="A2295" i="49"/>
  <c r="K2296" i="44"/>
  <c r="L2295" i="44"/>
  <c r="L2296" i="44"/>
  <c r="O2295" i="44" l="1"/>
  <c r="Q2295" i="44" s="1"/>
  <c r="T2295" i="44" s="1"/>
  <c r="I2295" i="49" s="1"/>
  <c r="E2295" i="49"/>
  <c r="E2296" i="49"/>
  <c r="K2297" i="44"/>
  <c r="M2296" i="44"/>
  <c r="N2296" i="44"/>
  <c r="L2297" i="44"/>
  <c r="A2296" i="49" l="1"/>
  <c r="D2296" i="49"/>
  <c r="O2296" i="44"/>
  <c r="Q2296" i="44" s="1"/>
  <c r="T2296" i="44" s="1"/>
  <c r="I2296" i="49" s="1"/>
  <c r="E2297" i="49"/>
  <c r="K2298" i="44"/>
  <c r="M2297" i="44"/>
  <c r="L2298" i="44"/>
  <c r="N2297" i="44"/>
  <c r="N2298" i="44"/>
  <c r="M2298" i="44"/>
  <c r="A2297" i="49" l="1"/>
  <c r="D2297" i="49"/>
  <c r="O2297" i="44"/>
  <c r="Q2297" i="44" s="1"/>
  <c r="T2297" i="44" s="1"/>
  <c r="I2297" i="49" s="1"/>
  <c r="O2298" i="44"/>
  <c r="Q2298" i="44" s="1"/>
  <c r="T2298" i="44" s="1"/>
  <c r="I2298" i="49" s="1"/>
  <c r="E2298" i="49"/>
  <c r="D2298" i="49"/>
  <c r="A2298" i="49"/>
  <c r="K2299" i="44"/>
  <c r="M2299" i="44"/>
  <c r="N2299" i="44"/>
  <c r="L2299" i="44"/>
  <c r="O2299" i="44" l="1"/>
  <c r="Q2299" i="44" s="1"/>
  <c r="T2299" i="44" s="1"/>
  <c r="I2299" i="49" s="1"/>
  <c r="E2299" i="49"/>
  <c r="D2299" i="49"/>
  <c r="A2299" i="49"/>
  <c r="K2300" i="44"/>
  <c r="L2300" i="44"/>
  <c r="N2300" i="44"/>
  <c r="M2300" i="44"/>
  <c r="O2300" i="44" l="1"/>
  <c r="Q2300" i="44" s="1"/>
  <c r="T2300" i="44" s="1"/>
  <c r="I2300" i="49" s="1"/>
  <c r="E2300" i="49"/>
  <c r="D2300" i="49"/>
  <c r="A2300" i="49"/>
  <c r="K2301" i="44"/>
  <c r="M2301" i="44"/>
  <c r="L2301" i="44"/>
  <c r="N2301" i="44"/>
  <c r="O2301" i="44" l="1"/>
  <c r="Q2301" i="44" s="1"/>
  <c r="T2301" i="44" s="1"/>
  <c r="I2301" i="49" s="1"/>
  <c r="E2301" i="49"/>
  <c r="D2301" i="49"/>
  <c r="A2301" i="49"/>
  <c r="K2302" i="44"/>
  <c r="N2302" i="44"/>
  <c r="L2302" i="44"/>
  <c r="M2302" i="44"/>
  <c r="O2302" i="44" l="1"/>
  <c r="Q2302" i="44" s="1"/>
  <c r="T2302" i="44" s="1"/>
  <c r="I2302" i="49" s="1"/>
  <c r="E2302" i="49"/>
  <c r="D2302" i="49"/>
  <c r="A2302" i="49"/>
  <c r="K2303" i="44"/>
  <c r="L2303" i="44"/>
  <c r="M2303" i="44"/>
  <c r="N2303" i="44"/>
  <c r="O2303" i="44" l="1"/>
  <c r="Q2303" i="44" s="1"/>
  <c r="T2303" i="44" s="1"/>
  <c r="I2303" i="49" s="1"/>
  <c r="E2303" i="49"/>
  <c r="D2303" i="49"/>
  <c r="A2303" i="49"/>
  <c r="K2304" i="44"/>
  <c r="M2304" i="44"/>
  <c r="L2304" i="44"/>
  <c r="N2304" i="44"/>
  <c r="O2304" i="44" l="1"/>
  <c r="Q2304" i="44" s="1"/>
  <c r="T2304" i="44" s="1"/>
  <c r="I2304" i="49" s="1"/>
  <c r="E2304" i="49"/>
  <c r="D2304" i="49"/>
  <c r="A2304" i="49"/>
  <c r="K2305" i="44"/>
  <c r="N2305" i="44"/>
  <c r="L2305" i="44"/>
  <c r="M2305" i="44"/>
  <c r="O2305" i="44" l="1"/>
  <c r="Q2305" i="44" s="1"/>
  <c r="T2305" i="44" s="1"/>
  <c r="I2305" i="49" s="1"/>
  <c r="E2305" i="49"/>
  <c r="D2305" i="49"/>
  <c r="A2305" i="49"/>
  <c r="K2306" i="44"/>
  <c r="N2306" i="44"/>
  <c r="L2306" i="44"/>
  <c r="M2306" i="44"/>
  <c r="O2306" i="44" l="1"/>
  <c r="Q2306" i="44" s="1"/>
  <c r="T2306" i="44" s="1"/>
  <c r="I2306" i="49" s="1"/>
  <c r="E2306" i="49"/>
  <c r="D2306" i="49"/>
  <c r="A2306" i="49"/>
  <c r="K2307" i="44"/>
  <c r="M2307" i="44"/>
  <c r="N2307" i="44"/>
  <c r="L2307" i="44"/>
  <c r="O2307" i="44" l="1"/>
  <c r="Q2307" i="44" s="1"/>
  <c r="T2307" i="44" s="1"/>
  <c r="I2307" i="49" s="1"/>
  <c r="E2307" i="49"/>
  <c r="D2307" i="49"/>
  <c r="A2307" i="49"/>
  <c r="K2308" i="44"/>
  <c r="L2308" i="44"/>
  <c r="N2308" i="44"/>
  <c r="M2308" i="44"/>
  <c r="O2308" i="44" l="1"/>
  <c r="Q2308" i="44" s="1"/>
  <c r="T2308" i="44" s="1"/>
  <c r="I2308" i="49" s="1"/>
  <c r="E2308" i="49"/>
  <c r="D2308" i="49"/>
  <c r="A2308" i="49"/>
  <c r="K2309" i="44"/>
  <c r="M2309" i="44"/>
  <c r="N2309" i="44"/>
  <c r="L2309" i="44"/>
  <c r="O2309" i="44" l="1"/>
  <c r="Q2309" i="44" s="1"/>
  <c r="T2309" i="44" s="1"/>
  <c r="I2309" i="49" s="1"/>
  <c r="E2309" i="49"/>
  <c r="D2309" i="49"/>
  <c r="A2309" i="49"/>
  <c r="K2310" i="44"/>
  <c r="M2310" i="44"/>
  <c r="L2310" i="44"/>
  <c r="N2310" i="44"/>
  <c r="O2310" i="44" l="1"/>
  <c r="Q2310" i="44" s="1"/>
  <c r="T2310" i="44" s="1"/>
  <c r="I2310" i="49" s="1"/>
  <c r="E2310" i="49"/>
  <c r="D2310" i="49"/>
  <c r="A2310" i="49"/>
  <c r="K2311" i="44"/>
  <c r="L2311" i="44"/>
  <c r="M2311" i="44"/>
  <c r="N2311" i="44"/>
  <c r="O2311" i="44" l="1"/>
  <c r="Q2311" i="44" s="1"/>
  <c r="T2311" i="44" s="1"/>
  <c r="I2311" i="49" s="1"/>
  <c r="E2311" i="49"/>
  <c r="D2311" i="49"/>
  <c r="A2311" i="49"/>
  <c r="K2312" i="44"/>
  <c r="L2312" i="44"/>
  <c r="M2312" i="44"/>
  <c r="N2312" i="44"/>
  <c r="O2312" i="44" l="1"/>
  <c r="Q2312" i="44" s="1"/>
  <c r="T2312" i="44" s="1"/>
  <c r="I2312" i="49" s="1"/>
  <c r="E2312" i="49"/>
  <c r="D2312" i="49"/>
  <c r="A2312" i="49"/>
  <c r="K2313" i="44"/>
  <c r="N2313" i="44"/>
  <c r="L2313" i="44"/>
  <c r="M2313" i="44"/>
  <c r="O2313" i="44" l="1"/>
  <c r="Q2313" i="44" s="1"/>
  <c r="T2313" i="44" s="1"/>
  <c r="I2313" i="49" s="1"/>
  <c r="E2313" i="49"/>
  <c r="D2313" i="49"/>
  <c r="A2313" i="49"/>
  <c r="K2314" i="44"/>
  <c r="N2314" i="44"/>
  <c r="M2314" i="44"/>
  <c r="L2314" i="44"/>
  <c r="O2314" i="44" l="1"/>
  <c r="Q2314" i="44" s="1"/>
  <c r="T2314" i="44" s="1"/>
  <c r="I2314" i="49" s="1"/>
  <c r="E2314" i="49"/>
  <c r="D2314" i="49"/>
  <c r="A2314" i="49"/>
  <c r="K2315" i="44"/>
  <c r="N2315" i="44"/>
  <c r="L2315" i="44"/>
  <c r="M2315" i="44"/>
  <c r="O2315" i="44" l="1"/>
  <c r="Q2315" i="44" s="1"/>
  <c r="T2315" i="44" s="1"/>
  <c r="I2315" i="49" s="1"/>
  <c r="E2315" i="49"/>
  <c r="D2315" i="49"/>
  <c r="A2315" i="49"/>
  <c r="K2316" i="44"/>
  <c r="N2316" i="44"/>
  <c r="L2316" i="44"/>
  <c r="M2316" i="44"/>
  <c r="O2316" i="44" l="1"/>
  <c r="Q2316" i="44" s="1"/>
  <c r="T2316" i="44" s="1"/>
  <c r="I2316" i="49" s="1"/>
  <c r="E2316" i="49"/>
  <c r="D2316" i="49"/>
  <c r="A2316" i="49"/>
  <c r="K2317" i="44"/>
  <c r="M2317" i="44"/>
  <c r="L2317" i="44"/>
  <c r="N2317" i="44"/>
  <c r="O2317" i="44" l="1"/>
  <c r="Q2317" i="44" s="1"/>
  <c r="T2317" i="44" s="1"/>
  <c r="I2317" i="49" s="1"/>
  <c r="E2317" i="49"/>
  <c r="D2317" i="49"/>
  <c r="A2317" i="49"/>
  <c r="K2318" i="44"/>
  <c r="M2318" i="44"/>
  <c r="N2318" i="44"/>
  <c r="L2318" i="44"/>
  <c r="O2318" i="44" l="1"/>
  <c r="Q2318" i="44" s="1"/>
  <c r="T2318" i="44" s="1"/>
  <c r="I2318" i="49" s="1"/>
  <c r="E2318" i="49"/>
  <c r="D2318" i="49"/>
  <c r="A2318" i="49"/>
  <c r="K2319" i="44"/>
  <c r="L2319" i="44"/>
  <c r="N2319" i="44"/>
  <c r="M2319" i="44"/>
  <c r="O2319" i="44" l="1"/>
  <c r="Q2319" i="44" s="1"/>
  <c r="T2319" i="44" s="1"/>
  <c r="I2319" i="49" s="1"/>
  <c r="E2319" i="49"/>
  <c r="D2319" i="49"/>
  <c r="A2319" i="49"/>
  <c r="K2320" i="44"/>
  <c r="N2320" i="44"/>
  <c r="M2320" i="44"/>
  <c r="L2320" i="44"/>
  <c r="O2320" i="44" l="1"/>
  <c r="Q2320" i="44" s="1"/>
  <c r="T2320" i="44" s="1"/>
  <c r="I2320" i="49" s="1"/>
  <c r="E2320" i="49"/>
  <c r="D2320" i="49"/>
  <c r="A2320" i="49"/>
  <c r="K2321" i="44"/>
  <c r="L2321" i="44"/>
  <c r="M2321" i="44"/>
  <c r="N2321" i="44"/>
  <c r="O2321" i="44" l="1"/>
  <c r="Q2321" i="44" s="1"/>
  <c r="T2321" i="44" s="1"/>
  <c r="I2321" i="49" s="1"/>
  <c r="E2321" i="49"/>
  <c r="D2321" i="49"/>
  <c r="A2321" i="49"/>
  <c r="K2322" i="44"/>
  <c r="N2322" i="44"/>
  <c r="M2322" i="44"/>
  <c r="L2322" i="44"/>
  <c r="O2322" i="44" l="1"/>
  <c r="Q2322" i="44" s="1"/>
  <c r="T2322" i="44" s="1"/>
  <c r="I2322" i="49" s="1"/>
  <c r="E2322" i="49"/>
  <c r="D2322" i="49"/>
  <c r="A2322" i="49"/>
  <c r="K2323" i="44"/>
  <c r="N2323" i="44"/>
  <c r="M2323" i="44"/>
  <c r="L2323" i="44"/>
  <c r="O2323" i="44" l="1"/>
  <c r="Q2323" i="44" s="1"/>
  <c r="T2323" i="44" s="1"/>
  <c r="I2323" i="49" s="1"/>
  <c r="E2323" i="49"/>
  <c r="D2323" i="49"/>
  <c r="A2323" i="49"/>
  <c r="K2324" i="44"/>
  <c r="N2324" i="44"/>
  <c r="L2324" i="44"/>
  <c r="M2324" i="44"/>
  <c r="O2324" i="44" l="1"/>
  <c r="Q2324" i="44" s="1"/>
  <c r="T2324" i="44" s="1"/>
  <c r="I2324" i="49" s="1"/>
  <c r="E2324" i="49"/>
  <c r="D2324" i="49"/>
  <c r="A2324" i="49"/>
  <c r="K2325" i="44"/>
  <c r="L2325" i="44"/>
  <c r="M2325" i="44"/>
  <c r="N2325" i="44"/>
  <c r="O2325" i="44" l="1"/>
  <c r="Q2325" i="44" s="1"/>
  <c r="T2325" i="44" s="1"/>
  <c r="I2325" i="49" s="1"/>
  <c r="E2325" i="49"/>
  <c r="D2325" i="49"/>
  <c r="A2325" i="49"/>
  <c r="K2326" i="44"/>
  <c r="N2326" i="44"/>
  <c r="L2326" i="44"/>
  <c r="M2326" i="44"/>
  <c r="O2326" i="44" l="1"/>
  <c r="Q2326" i="44" s="1"/>
  <c r="T2326" i="44" s="1"/>
  <c r="I2326" i="49" s="1"/>
  <c r="E2326" i="49"/>
  <c r="D2326" i="49"/>
  <c r="A2326" i="49"/>
  <c r="K2327" i="44"/>
  <c r="N2327" i="44"/>
  <c r="M2327" i="44"/>
  <c r="L2327" i="44"/>
  <c r="O2327" i="44" l="1"/>
  <c r="Q2327" i="44" s="1"/>
  <c r="T2327" i="44" s="1"/>
  <c r="I2327" i="49" s="1"/>
  <c r="E2327" i="49"/>
  <c r="D2327" i="49"/>
  <c r="A2327" i="49"/>
  <c r="K2328" i="44"/>
  <c r="N2328" i="44"/>
  <c r="A2328" i="49" l="1"/>
  <c r="K2329" i="44"/>
  <c r="L2328" i="44"/>
  <c r="M2329" i="44"/>
  <c r="L2329" i="44"/>
  <c r="M2328" i="44"/>
  <c r="N2329" i="44"/>
  <c r="D2328" i="49" l="1"/>
  <c r="E2328" i="49"/>
  <c r="O2328" i="44"/>
  <c r="Q2328" i="44" s="1"/>
  <c r="T2328" i="44" s="1"/>
  <c r="I2328" i="49" s="1"/>
  <c r="O2329" i="44"/>
  <c r="Q2329" i="44" s="1"/>
  <c r="T2329" i="44" s="1"/>
  <c r="I2329" i="49" s="1"/>
  <c r="E2329" i="49"/>
  <c r="D2329" i="49"/>
  <c r="A2329" i="49"/>
  <c r="K2330" i="44"/>
  <c r="L2330" i="44"/>
  <c r="N2330" i="44"/>
  <c r="M2330" i="44"/>
  <c r="O2330" i="44" l="1"/>
  <c r="Q2330" i="44" s="1"/>
  <c r="T2330" i="44" s="1"/>
  <c r="I2330" i="49" s="1"/>
  <c r="E2330" i="49"/>
  <c r="D2330" i="49"/>
  <c r="A2330" i="49"/>
  <c r="K2331" i="44"/>
  <c r="M2331" i="44"/>
  <c r="N2331" i="44"/>
  <c r="D2331" i="49" l="1"/>
  <c r="A2331" i="49"/>
  <c r="K2332" i="44"/>
  <c r="L2331" i="44"/>
  <c r="M2332" i="44"/>
  <c r="N2332" i="44"/>
  <c r="O2331" i="44" l="1"/>
  <c r="Q2331" i="44" s="1"/>
  <c r="T2331" i="44" s="1"/>
  <c r="I2331" i="49" s="1"/>
  <c r="E2331" i="49"/>
  <c r="D2332" i="49"/>
  <c r="A2332" i="49"/>
  <c r="K2333" i="44"/>
  <c r="N2333" i="44"/>
  <c r="L2332" i="44"/>
  <c r="L2333" i="44"/>
  <c r="M2333" i="44"/>
  <c r="E2332" i="49" l="1"/>
  <c r="O2332" i="44"/>
  <c r="Q2332" i="44" s="1"/>
  <c r="T2332" i="44" s="1"/>
  <c r="I2332" i="49" s="1"/>
  <c r="O2333" i="44"/>
  <c r="Q2333" i="44" s="1"/>
  <c r="T2333" i="44" s="1"/>
  <c r="I2333" i="49" s="1"/>
  <c r="E2333" i="49"/>
  <c r="D2333" i="49"/>
  <c r="A2333" i="49"/>
  <c r="K2334" i="44"/>
  <c r="M2334" i="44"/>
  <c r="N2334" i="44"/>
  <c r="L2334" i="44"/>
  <c r="O2334" i="44" l="1"/>
  <c r="Q2334" i="44" s="1"/>
  <c r="T2334" i="44" s="1"/>
  <c r="I2334" i="49" s="1"/>
  <c r="E2334" i="49"/>
  <c r="D2334" i="49"/>
  <c r="A2334" i="49"/>
  <c r="K2335" i="44"/>
  <c r="L2335" i="44"/>
  <c r="M2335" i="44"/>
  <c r="N2335" i="44"/>
  <c r="O2335" i="44" l="1"/>
  <c r="Q2335" i="44" s="1"/>
  <c r="T2335" i="44" s="1"/>
  <c r="I2335" i="49" s="1"/>
  <c r="E2335" i="49"/>
  <c r="D2335" i="49"/>
  <c r="A2335" i="49"/>
  <c r="K2336" i="44"/>
  <c r="L2336" i="44"/>
  <c r="N2336" i="44"/>
  <c r="M2336" i="44"/>
  <c r="O2336" i="44" l="1"/>
  <c r="Q2336" i="44" s="1"/>
  <c r="T2336" i="44" s="1"/>
  <c r="I2336" i="49" s="1"/>
  <c r="E2336" i="49"/>
  <c r="D2336" i="49"/>
  <c r="A2336" i="49"/>
  <c r="K2337" i="44"/>
  <c r="M2337" i="44"/>
  <c r="L2337" i="44"/>
  <c r="N2337" i="44"/>
  <c r="O2337" i="44" l="1"/>
  <c r="Q2337" i="44" s="1"/>
  <c r="T2337" i="44" s="1"/>
  <c r="I2337" i="49" s="1"/>
  <c r="E2337" i="49"/>
  <c r="D2337" i="49"/>
  <c r="A2337" i="49"/>
  <c r="K2338" i="44"/>
  <c r="L2338" i="44"/>
  <c r="M2338" i="44"/>
  <c r="N2338" i="44"/>
  <c r="O2338" i="44" l="1"/>
  <c r="Q2338" i="44" s="1"/>
  <c r="T2338" i="44" s="1"/>
  <c r="I2338" i="49" s="1"/>
  <c r="E2338" i="49"/>
  <c r="D2338" i="49"/>
  <c r="A2338" i="49"/>
  <c r="K2339" i="44"/>
  <c r="N2339" i="44"/>
  <c r="M2339" i="44"/>
  <c r="L2339" i="44"/>
  <c r="O2339" i="44" l="1"/>
  <c r="Q2339" i="44" s="1"/>
  <c r="T2339" i="44" s="1"/>
  <c r="I2339" i="49" s="1"/>
  <c r="E2339" i="49"/>
  <c r="D2339" i="49"/>
  <c r="A2339" i="49"/>
  <c r="K2340" i="44"/>
  <c r="N2340" i="44"/>
  <c r="L2340" i="44"/>
  <c r="M2340" i="44"/>
  <c r="O2340" i="44" l="1"/>
  <c r="Q2340" i="44" s="1"/>
  <c r="T2340" i="44" s="1"/>
  <c r="I2340" i="49" s="1"/>
  <c r="E2340" i="49"/>
  <c r="D2340" i="49"/>
  <c r="A2340" i="49"/>
  <c r="K2341" i="44"/>
  <c r="M2341" i="44"/>
  <c r="L2341" i="44"/>
  <c r="N2341" i="44"/>
  <c r="O2341" i="44" l="1"/>
  <c r="Q2341" i="44" s="1"/>
  <c r="T2341" i="44" s="1"/>
  <c r="I2341" i="49" s="1"/>
  <c r="E2341" i="49"/>
  <c r="D2341" i="49"/>
  <c r="A2341" i="49"/>
  <c r="K2342" i="44"/>
  <c r="M2342" i="44"/>
  <c r="L2342" i="44"/>
  <c r="N2342" i="44"/>
  <c r="O2342" i="44" l="1"/>
  <c r="Q2342" i="44" s="1"/>
  <c r="T2342" i="44" s="1"/>
  <c r="I2342" i="49" s="1"/>
  <c r="E2342" i="49"/>
  <c r="D2342" i="49"/>
  <c r="A2342" i="49"/>
  <c r="K2343" i="44"/>
  <c r="N2343" i="44"/>
  <c r="M2343" i="44"/>
  <c r="L2343" i="44"/>
  <c r="O2343" i="44" l="1"/>
  <c r="Q2343" i="44" s="1"/>
  <c r="T2343" i="44" s="1"/>
  <c r="I2343" i="49" s="1"/>
  <c r="E2343" i="49"/>
  <c r="D2343" i="49"/>
  <c r="A2343" i="49"/>
  <c r="K2344" i="44"/>
  <c r="M2344" i="44"/>
  <c r="L2344" i="44"/>
  <c r="N2344" i="44"/>
  <c r="O2344" i="44" l="1"/>
  <c r="Q2344" i="44" s="1"/>
  <c r="T2344" i="44" s="1"/>
  <c r="I2344" i="49" s="1"/>
  <c r="E2344" i="49"/>
  <c r="D2344" i="49"/>
  <c r="A2344" i="49"/>
  <c r="K2345" i="44"/>
  <c r="L2345" i="44"/>
  <c r="N2345" i="44"/>
  <c r="M2345" i="44"/>
  <c r="O2345" i="44" l="1"/>
  <c r="Q2345" i="44" s="1"/>
  <c r="T2345" i="44" s="1"/>
  <c r="I2345" i="49" s="1"/>
  <c r="E2345" i="49"/>
  <c r="D2345" i="49"/>
  <c r="A2345" i="49"/>
  <c r="K2346" i="44"/>
  <c r="N2346" i="44"/>
  <c r="M2346" i="44"/>
  <c r="L2346" i="44"/>
  <c r="O2346" i="44" l="1"/>
  <c r="Q2346" i="44" s="1"/>
  <c r="T2346" i="44" s="1"/>
  <c r="I2346" i="49" s="1"/>
  <c r="E2346" i="49"/>
  <c r="D2346" i="49"/>
  <c r="A2346" i="49"/>
  <c r="K2347" i="44"/>
  <c r="N2347" i="44"/>
  <c r="L2347" i="44"/>
  <c r="M2347" i="44"/>
  <c r="O2347" i="44" l="1"/>
  <c r="Q2347" i="44" s="1"/>
  <c r="T2347" i="44" s="1"/>
  <c r="I2347" i="49" s="1"/>
  <c r="E2347" i="49"/>
  <c r="D2347" i="49"/>
  <c r="A2347" i="49"/>
  <c r="K2348" i="44"/>
  <c r="M2348" i="44"/>
  <c r="L2348" i="44"/>
  <c r="N2348" i="44"/>
  <c r="O2348" i="44" l="1"/>
  <c r="Q2348" i="44" s="1"/>
  <c r="T2348" i="44" s="1"/>
  <c r="I2348" i="49" s="1"/>
  <c r="E2348" i="49"/>
  <c r="D2348" i="49"/>
  <c r="A2348" i="49"/>
  <c r="K2349" i="44"/>
  <c r="M2349" i="44"/>
  <c r="N2349" i="44"/>
  <c r="L2349" i="44"/>
  <c r="O2349" i="44" l="1"/>
  <c r="Q2349" i="44" s="1"/>
  <c r="T2349" i="44" s="1"/>
  <c r="I2349" i="49" s="1"/>
  <c r="E2349" i="49"/>
  <c r="D2349" i="49"/>
  <c r="A2349" i="49"/>
  <c r="K2350" i="44"/>
  <c r="M2350" i="44"/>
  <c r="N2350" i="44"/>
  <c r="L2350" i="44"/>
  <c r="O2350" i="44" l="1"/>
  <c r="Q2350" i="44" s="1"/>
  <c r="T2350" i="44" s="1"/>
  <c r="I2350" i="49" s="1"/>
  <c r="E2350" i="49"/>
  <c r="D2350" i="49"/>
  <c r="A2350" i="49"/>
  <c r="K2351" i="44"/>
  <c r="M2351" i="44"/>
  <c r="N2351" i="44"/>
  <c r="L2351" i="44"/>
  <c r="O2351" i="44" l="1"/>
  <c r="Q2351" i="44" s="1"/>
  <c r="T2351" i="44" s="1"/>
  <c r="I2351" i="49" s="1"/>
  <c r="E2351" i="49"/>
  <c r="D2351" i="49"/>
  <c r="A2351" i="49"/>
  <c r="K2352" i="44"/>
  <c r="M2352" i="44"/>
  <c r="L2352" i="44"/>
  <c r="N2352" i="44"/>
  <c r="O2352" i="44" l="1"/>
  <c r="Q2352" i="44" s="1"/>
  <c r="T2352" i="44" s="1"/>
  <c r="I2352" i="49" s="1"/>
  <c r="E2352" i="49"/>
  <c r="D2352" i="49"/>
  <c r="A2352" i="49"/>
  <c r="K2353" i="44"/>
  <c r="M2353" i="44"/>
  <c r="L2353" i="44"/>
  <c r="N2353" i="44"/>
  <c r="O2353" i="44" l="1"/>
  <c r="Q2353" i="44" s="1"/>
  <c r="T2353" i="44" s="1"/>
  <c r="I2353" i="49" s="1"/>
  <c r="E2353" i="49"/>
  <c r="D2353" i="49"/>
  <c r="A2353" i="49"/>
  <c r="K2354" i="44"/>
  <c r="N2354" i="44"/>
  <c r="L2354" i="44"/>
  <c r="M2354" i="44"/>
  <c r="O2354" i="44" l="1"/>
  <c r="Q2354" i="44" s="1"/>
  <c r="T2354" i="44" s="1"/>
  <c r="I2354" i="49" s="1"/>
  <c r="E2354" i="49"/>
  <c r="A2354" i="49"/>
  <c r="D2354" i="49"/>
  <c r="K2355" i="44"/>
  <c r="L2355" i="44"/>
  <c r="N2355" i="44"/>
  <c r="M2355" i="44"/>
  <c r="O2355" i="44" l="1"/>
  <c r="Q2355" i="44" s="1"/>
  <c r="T2355" i="44" s="1"/>
  <c r="I2355" i="49" s="1"/>
  <c r="E2355" i="49"/>
  <c r="A2355" i="49"/>
  <c r="D2355" i="49"/>
  <c r="K2356" i="44"/>
  <c r="N2356" i="44"/>
  <c r="M2356" i="44"/>
  <c r="L2356" i="44"/>
  <c r="O2356" i="44" l="1"/>
  <c r="Q2356" i="44" s="1"/>
  <c r="T2356" i="44" s="1"/>
  <c r="I2356" i="49" s="1"/>
  <c r="E2356" i="49"/>
  <c r="A2356" i="49"/>
  <c r="D2356" i="49"/>
  <c r="K2357" i="44"/>
  <c r="N2357" i="44"/>
  <c r="L2357" i="44"/>
  <c r="M2357" i="44"/>
  <c r="O2357" i="44" l="1"/>
  <c r="Q2357" i="44" s="1"/>
  <c r="T2357" i="44" s="1"/>
  <c r="I2357" i="49" s="1"/>
  <c r="E2357" i="49"/>
  <c r="A2357" i="49"/>
  <c r="D2357" i="49"/>
  <c r="K2358" i="44"/>
  <c r="N2358" i="44"/>
  <c r="M2358" i="44"/>
  <c r="L2358" i="44"/>
  <c r="O2358" i="44" l="1"/>
  <c r="Q2358" i="44" s="1"/>
  <c r="T2358" i="44" s="1"/>
  <c r="I2358" i="49" s="1"/>
  <c r="E2358" i="49"/>
  <c r="A2358" i="49"/>
  <c r="D2358" i="49"/>
  <c r="K2359" i="44"/>
  <c r="L2359" i="44"/>
  <c r="N2359" i="44"/>
  <c r="M2359" i="44"/>
  <c r="O2359" i="44" l="1"/>
  <c r="Q2359" i="44" s="1"/>
  <c r="T2359" i="44" s="1"/>
  <c r="I2359" i="49" s="1"/>
  <c r="E2359" i="49"/>
  <c r="A2359" i="49"/>
  <c r="D2359" i="49"/>
  <c r="K2360" i="44"/>
  <c r="L2360" i="44"/>
  <c r="M2360" i="44"/>
  <c r="N2360" i="44"/>
  <c r="O2360" i="44" l="1"/>
  <c r="Q2360" i="44" s="1"/>
  <c r="T2360" i="44" s="1"/>
  <c r="I2360" i="49" s="1"/>
  <c r="E2360" i="49"/>
  <c r="A2360" i="49"/>
  <c r="D2360" i="49"/>
  <c r="K2361" i="44"/>
  <c r="N2361" i="44"/>
  <c r="M2361" i="44"/>
  <c r="L2361" i="44"/>
  <c r="O2361" i="44" l="1"/>
  <c r="Q2361" i="44" s="1"/>
  <c r="T2361" i="44" s="1"/>
  <c r="I2361" i="49" s="1"/>
  <c r="E2361" i="49"/>
  <c r="A2361" i="49"/>
  <c r="D2361" i="49"/>
  <c r="K2362" i="44"/>
  <c r="L2362" i="44"/>
  <c r="N2362" i="44"/>
  <c r="M2362" i="44"/>
  <c r="O2362" i="44" l="1"/>
  <c r="Q2362" i="44" s="1"/>
  <c r="T2362" i="44" s="1"/>
  <c r="I2362" i="49" s="1"/>
  <c r="E2362" i="49"/>
  <c r="A2362" i="49"/>
  <c r="D2362" i="49"/>
  <c r="K2363" i="44"/>
  <c r="N2363" i="44"/>
  <c r="L2363" i="44"/>
  <c r="M2363" i="44"/>
  <c r="O2363" i="44" l="1"/>
  <c r="Q2363" i="44" s="1"/>
  <c r="T2363" i="44" s="1"/>
  <c r="I2363" i="49" s="1"/>
  <c r="E2363" i="49"/>
  <c r="A2363" i="49"/>
  <c r="D2363" i="49"/>
  <c r="K2364" i="44"/>
  <c r="N2364" i="44"/>
  <c r="L2364" i="44"/>
  <c r="M2364" i="44"/>
  <c r="O2364" i="44" l="1"/>
  <c r="Q2364" i="44" s="1"/>
  <c r="T2364" i="44" s="1"/>
  <c r="I2364" i="49" s="1"/>
  <c r="E2364" i="49"/>
  <c r="A2364" i="49"/>
  <c r="D2364" i="49"/>
  <c r="K2365" i="44"/>
  <c r="L2365" i="44"/>
  <c r="M2365" i="44"/>
  <c r="N2365" i="44"/>
  <c r="O2365" i="44" l="1"/>
  <c r="Q2365" i="44" s="1"/>
  <c r="T2365" i="44" s="1"/>
  <c r="I2365" i="49" s="1"/>
  <c r="E2365" i="49"/>
  <c r="A2365" i="49"/>
  <c r="D2365" i="49"/>
  <c r="K2366" i="44"/>
  <c r="M2366" i="44"/>
  <c r="L2366" i="44"/>
  <c r="N2366" i="44"/>
  <c r="O2366" i="44" l="1"/>
  <c r="Q2366" i="44" s="1"/>
  <c r="T2366" i="44" s="1"/>
  <c r="I2366" i="49" s="1"/>
  <c r="E2366" i="49"/>
  <c r="A2366" i="49"/>
  <c r="D2366" i="49"/>
  <c r="K2367" i="44"/>
  <c r="N2367" i="44"/>
  <c r="L2367" i="44"/>
  <c r="M2367" i="44"/>
  <c r="O2367" i="44" l="1"/>
  <c r="Q2367" i="44" s="1"/>
  <c r="T2367" i="44" s="1"/>
  <c r="I2367" i="49" s="1"/>
  <c r="E2367" i="49"/>
  <c r="A2367" i="49"/>
  <c r="D2367" i="49"/>
  <c r="K2368" i="44"/>
  <c r="L2368" i="44"/>
  <c r="N2368" i="44"/>
  <c r="M2368" i="44"/>
  <c r="O2368" i="44" l="1"/>
  <c r="Q2368" i="44" s="1"/>
  <c r="T2368" i="44" s="1"/>
  <c r="I2368" i="49" s="1"/>
  <c r="E2368" i="49"/>
  <c r="A2368" i="49"/>
  <c r="D2368" i="49"/>
  <c r="K2369" i="44"/>
  <c r="N2369" i="44"/>
  <c r="M2369" i="44"/>
  <c r="L2369" i="44"/>
  <c r="O2369" i="44" l="1"/>
  <c r="Q2369" i="44" s="1"/>
  <c r="T2369" i="44" s="1"/>
  <c r="I2369" i="49" s="1"/>
  <c r="E2369" i="49"/>
  <c r="A2369" i="49"/>
  <c r="D2369" i="49"/>
  <c r="K2370" i="44"/>
  <c r="N2370" i="44"/>
  <c r="M2370" i="44"/>
  <c r="L2370" i="44"/>
  <c r="O2370" i="44" l="1"/>
  <c r="Q2370" i="44" s="1"/>
  <c r="T2370" i="44" s="1"/>
  <c r="I2370" i="49" s="1"/>
  <c r="E2370" i="49"/>
  <c r="A2370" i="49"/>
  <c r="D2370" i="49"/>
  <c r="K2371" i="44"/>
  <c r="L2371" i="44"/>
  <c r="M2371" i="44"/>
  <c r="N2371" i="44"/>
  <c r="O2371" i="44" l="1"/>
  <c r="Q2371" i="44" s="1"/>
  <c r="T2371" i="44" s="1"/>
  <c r="I2371" i="49" s="1"/>
  <c r="E2371" i="49"/>
  <c r="A2371" i="49"/>
  <c r="D2371" i="49"/>
  <c r="K2372" i="44"/>
  <c r="M2372" i="44"/>
  <c r="N2372" i="44"/>
  <c r="L2372" i="44"/>
  <c r="O2372" i="44" l="1"/>
  <c r="Q2372" i="44" s="1"/>
  <c r="T2372" i="44" s="1"/>
  <c r="I2372" i="49" s="1"/>
  <c r="E2372" i="49"/>
  <c r="A2372" i="49"/>
  <c r="D2372" i="49"/>
  <c r="K2373" i="44"/>
  <c r="N2373" i="44"/>
  <c r="L2373" i="44"/>
  <c r="M2373" i="44"/>
  <c r="O2373" i="44" l="1"/>
  <c r="Q2373" i="44" s="1"/>
  <c r="T2373" i="44" s="1"/>
  <c r="I2373" i="49" s="1"/>
  <c r="E2373" i="49"/>
  <c r="A2373" i="49"/>
  <c r="D2373" i="49"/>
  <c r="K2374" i="44"/>
  <c r="L2374" i="44"/>
  <c r="N2374" i="44"/>
  <c r="M2374" i="44"/>
  <c r="O2374" i="44" l="1"/>
  <c r="Q2374" i="44" s="1"/>
  <c r="T2374" i="44" s="1"/>
  <c r="I2374" i="49" s="1"/>
  <c r="E2374" i="49"/>
  <c r="A2374" i="49"/>
  <c r="D2374" i="49"/>
  <c r="K2375" i="44"/>
  <c r="M2375" i="44"/>
  <c r="L2375" i="44"/>
  <c r="N2375" i="44"/>
  <c r="O2375" i="44" l="1"/>
  <c r="Q2375" i="44" s="1"/>
  <c r="T2375" i="44" s="1"/>
  <c r="I2375" i="49" s="1"/>
  <c r="E2375" i="49"/>
  <c r="A2375" i="49"/>
  <c r="D2375" i="49"/>
  <c r="K2376" i="44"/>
  <c r="M2376" i="44"/>
  <c r="N2376" i="44"/>
  <c r="L2376" i="44"/>
  <c r="O2376" i="44" l="1"/>
  <c r="Q2376" i="44" s="1"/>
  <c r="T2376" i="44" s="1"/>
  <c r="I2376" i="49" s="1"/>
  <c r="E2376" i="49"/>
  <c r="A2376" i="49"/>
  <c r="D2376" i="49"/>
  <c r="K2377" i="44"/>
  <c r="M2377" i="44"/>
  <c r="L2377" i="44"/>
  <c r="N2377" i="44"/>
  <c r="O2377" i="44" l="1"/>
  <c r="Q2377" i="44" s="1"/>
  <c r="T2377" i="44" s="1"/>
  <c r="I2377" i="49" s="1"/>
  <c r="E2377" i="49"/>
  <c r="A2377" i="49"/>
  <c r="D2377" i="49"/>
  <c r="K2378" i="44"/>
  <c r="N2378" i="44"/>
  <c r="M2378" i="44"/>
  <c r="L2378" i="44"/>
  <c r="O2378" i="44" l="1"/>
  <c r="Q2378" i="44" s="1"/>
  <c r="T2378" i="44" s="1"/>
  <c r="I2378" i="49" s="1"/>
  <c r="E2378" i="49"/>
  <c r="A2378" i="49"/>
  <c r="D2378" i="49"/>
  <c r="K2379" i="44"/>
  <c r="M2379" i="44"/>
  <c r="N2379" i="44"/>
  <c r="L2379" i="44"/>
  <c r="O2379" i="44" l="1"/>
  <c r="Q2379" i="44" s="1"/>
  <c r="T2379" i="44" s="1"/>
  <c r="I2379" i="49" s="1"/>
  <c r="E2379" i="49"/>
  <c r="A2379" i="49"/>
  <c r="D2379" i="49"/>
  <c r="K2380" i="44"/>
  <c r="L2380" i="44"/>
  <c r="N2380" i="44"/>
  <c r="E2380" i="49" l="1"/>
  <c r="A2380" i="49"/>
  <c r="K2381" i="44"/>
  <c r="M2380" i="44"/>
  <c r="M2381" i="44"/>
  <c r="N2381" i="44"/>
  <c r="O2380" i="44" l="1"/>
  <c r="Q2380" i="44" s="1"/>
  <c r="T2380" i="44" s="1"/>
  <c r="I2380" i="49" s="1"/>
  <c r="D2380" i="49"/>
  <c r="A2381" i="49"/>
  <c r="D2381" i="49"/>
  <c r="K2382" i="44"/>
  <c r="M2382" i="44"/>
  <c r="N2382" i="44"/>
  <c r="L2382" i="44"/>
  <c r="L2381" i="44"/>
  <c r="E2381" i="49" l="1"/>
  <c r="O2381" i="44"/>
  <c r="Q2381" i="44" s="1"/>
  <c r="T2381" i="44" s="1"/>
  <c r="I2381" i="49" s="1"/>
  <c r="O2382" i="44"/>
  <c r="Q2382" i="44" s="1"/>
  <c r="T2382" i="44" s="1"/>
  <c r="I2382" i="49" s="1"/>
  <c r="E2382" i="49"/>
  <c r="A2382" i="49"/>
  <c r="D2382" i="49"/>
  <c r="K2383" i="44"/>
  <c r="N2383" i="44"/>
  <c r="M2383" i="44"/>
  <c r="L2383" i="44"/>
  <c r="O2383" i="44" l="1"/>
  <c r="Q2383" i="44" s="1"/>
  <c r="T2383" i="44" s="1"/>
  <c r="I2383" i="49" s="1"/>
  <c r="E2383" i="49"/>
  <c r="A2383" i="49"/>
  <c r="D2383" i="49"/>
  <c r="K2384" i="44"/>
  <c r="M2384" i="44"/>
  <c r="N2384" i="44"/>
  <c r="L2384" i="44"/>
  <c r="O2384" i="44" l="1"/>
  <c r="Q2384" i="44" s="1"/>
  <c r="T2384" i="44" s="1"/>
  <c r="I2384" i="49" s="1"/>
  <c r="E2384" i="49"/>
  <c r="A2384" i="49"/>
  <c r="D2384" i="49"/>
  <c r="K2385" i="44"/>
  <c r="L2385" i="44"/>
  <c r="M2385" i="44"/>
  <c r="N2385" i="44"/>
  <c r="O2385" i="44" l="1"/>
  <c r="Q2385" i="44" s="1"/>
  <c r="T2385" i="44" s="1"/>
  <c r="I2385" i="49" s="1"/>
  <c r="E2385" i="49"/>
  <c r="A2385" i="49"/>
  <c r="D2385" i="49"/>
  <c r="K2386" i="44"/>
  <c r="L2386" i="44"/>
  <c r="N2386" i="44"/>
  <c r="M2386" i="44"/>
  <c r="O2386" i="44" l="1"/>
  <c r="Q2386" i="44" s="1"/>
  <c r="T2386" i="44" s="1"/>
  <c r="I2386" i="49" s="1"/>
  <c r="E2386" i="49"/>
  <c r="A2386" i="49"/>
  <c r="D2386" i="49"/>
  <c r="K2387" i="44"/>
  <c r="L2387" i="44"/>
  <c r="M2387" i="44"/>
  <c r="N2387" i="44"/>
  <c r="O2387" i="44" l="1"/>
  <c r="Q2387" i="44" s="1"/>
  <c r="T2387" i="44" s="1"/>
  <c r="I2387" i="49" s="1"/>
  <c r="E2387" i="49"/>
  <c r="A2387" i="49"/>
  <c r="D2387" i="49"/>
  <c r="K2388" i="44"/>
  <c r="M2388" i="44"/>
  <c r="N2388" i="44"/>
  <c r="L2388" i="44"/>
  <c r="O2388" i="44" l="1"/>
  <c r="Q2388" i="44" s="1"/>
  <c r="T2388" i="44" s="1"/>
  <c r="I2388" i="49" s="1"/>
  <c r="E2388" i="49"/>
  <c r="A2388" i="49"/>
  <c r="D2388" i="49"/>
  <c r="K2389" i="44"/>
  <c r="L2389" i="44"/>
  <c r="M2389" i="44"/>
  <c r="N2389" i="44"/>
  <c r="O2389" i="44" l="1"/>
  <c r="Q2389" i="44" s="1"/>
  <c r="T2389" i="44" s="1"/>
  <c r="I2389" i="49" s="1"/>
  <c r="E2389" i="49"/>
  <c r="A2389" i="49"/>
  <c r="D2389" i="49"/>
  <c r="K2390" i="44"/>
  <c r="N2390" i="44"/>
  <c r="L2390" i="44"/>
  <c r="M2390" i="44"/>
  <c r="O2390" i="44" l="1"/>
  <c r="Q2390" i="44" s="1"/>
  <c r="T2390" i="44" s="1"/>
  <c r="I2390" i="49" s="1"/>
  <c r="E2390" i="49"/>
  <c r="A2390" i="49"/>
  <c r="D2390" i="49"/>
  <c r="K2391" i="44"/>
  <c r="N2391" i="44"/>
  <c r="M2391" i="44"/>
  <c r="L2391" i="44"/>
  <c r="O2391" i="44" l="1"/>
  <c r="Q2391" i="44" s="1"/>
  <c r="T2391" i="44" s="1"/>
  <c r="I2391" i="49" s="1"/>
  <c r="E2391" i="49"/>
  <c r="A2391" i="49"/>
  <c r="D2391" i="49"/>
  <c r="K2392" i="44"/>
  <c r="L2392" i="44"/>
  <c r="M2392" i="44"/>
  <c r="N2392" i="44"/>
  <c r="O2392" i="44" l="1"/>
  <c r="Q2392" i="44" s="1"/>
  <c r="T2392" i="44" s="1"/>
  <c r="I2392" i="49" s="1"/>
  <c r="E2392" i="49"/>
  <c r="A2392" i="49"/>
  <c r="D2392" i="49"/>
  <c r="K2393" i="44"/>
  <c r="N2393" i="44"/>
  <c r="L2393" i="44"/>
  <c r="M2393" i="44"/>
  <c r="O2393" i="44" l="1"/>
  <c r="Q2393" i="44" s="1"/>
  <c r="T2393" i="44" s="1"/>
  <c r="I2393" i="49" s="1"/>
  <c r="E2393" i="49"/>
  <c r="A2393" i="49"/>
  <c r="D2393" i="49"/>
  <c r="K2394" i="44"/>
  <c r="N2394" i="44"/>
  <c r="L2394" i="44"/>
  <c r="M2394" i="44"/>
  <c r="O2394" i="44" l="1"/>
  <c r="Q2394" i="44" s="1"/>
  <c r="T2394" i="44" s="1"/>
  <c r="I2394" i="49" s="1"/>
  <c r="E2394" i="49"/>
  <c r="A2394" i="49"/>
  <c r="D2394" i="49"/>
  <c r="K2395" i="44"/>
  <c r="L2395" i="44"/>
  <c r="M2395" i="44"/>
  <c r="E2395" i="49" l="1"/>
  <c r="D2395" i="49"/>
  <c r="K2396" i="44"/>
  <c r="N2395" i="44"/>
  <c r="M2396" i="44"/>
  <c r="L2396" i="44"/>
  <c r="A2395" i="49" l="1"/>
  <c r="O2395" i="44"/>
  <c r="Q2395" i="44" s="1"/>
  <c r="T2395" i="44" s="1"/>
  <c r="I2395" i="49" s="1"/>
  <c r="E2396" i="49"/>
  <c r="D2396" i="49"/>
  <c r="K2397" i="44"/>
  <c r="L2397" i="44"/>
  <c r="N2397" i="44"/>
  <c r="N2396" i="44"/>
  <c r="M2397" i="44"/>
  <c r="O2396" i="44" l="1"/>
  <c r="Q2396" i="44" s="1"/>
  <c r="T2396" i="44" s="1"/>
  <c r="I2396" i="49" s="1"/>
  <c r="A2396" i="49"/>
  <c r="O2397" i="44"/>
  <c r="Q2397" i="44" s="1"/>
  <c r="T2397" i="44" s="1"/>
  <c r="I2397" i="49" s="1"/>
  <c r="E2397" i="49"/>
  <c r="A2397" i="49"/>
  <c r="D2397" i="49"/>
  <c r="K2398" i="44"/>
  <c r="M2398" i="44"/>
  <c r="N2398" i="44"/>
  <c r="A2398" i="49" l="1"/>
  <c r="D2398" i="49"/>
  <c r="K2399" i="44"/>
  <c r="L2398" i="44"/>
  <c r="L2399" i="44"/>
  <c r="M2399" i="44"/>
  <c r="O2398" i="44" l="1"/>
  <c r="Q2398" i="44" s="1"/>
  <c r="T2398" i="44" s="1"/>
  <c r="I2398" i="49" s="1"/>
  <c r="E2398" i="49"/>
  <c r="E2399" i="49"/>
  <c r="D2399" i="49"/>
  <c r="K2400" i="44"/>
  <c r="L2400" i="44"/>
  <c r="M2400" i="44"/>
  <c r="N2399" i="44"/>
  <c r="N2400" i="44"/>
  <c r="A2399" i="49" l="1"/>
  <c r="O2399" i="44"/>
  <c r="Q2399" i="44" s="1"/>
  <c r="T2399" i="44" s="1"/>
  <c r="I2399" i="49" s="1"/>
  <c r="O2400" i="44"/>
  <c r="Q2400" i="44" s="1"/>
  <c r="T2400" i="44" s="1"/>
  <c r="I2400" i="49" s="1"/>
  <c r="E2400" i="49"/>
  <c r="A2400" i="49"/>
  <c r="D2400" i="49"/>
  <c r="K2401" i="44"/>
  <c r="L2401" i="44"/>
  <c r="M2401" i="44"/>
  <c r="N2401" i="44"/>
  <c r="O2401" i="44" l="1"/>
  <c r="Q2401" i="44" s="1"/>
  <c r="T2401" i="44" s="1"/>
  <c r="I2401" i="49" s="1"/>
  <c r="E2401" i="49"/>
  <c r="A2401" i="49"/>
  <c r="D2401" i="49"/>
  <c r="K2402" i="44"/>
  <c r="L2402" i="44"/>
  <c r="N2402" i="44"/>
  <c r="M2402" i="44"/>
  <c r="O2402" i="44" l="1"/>
  <c r="Q2402" i="44" s="1"/>
  <c r="T2402" i="44" s="1"/>
  <c r="I2402" i="49" s="1"/>
  <c r="E2402" i="49"/>
  <c r="D2402" i="49"/>
  <c r="A2402" i="49"/>
  <c r="K2403" i="44"/>
  <c r="M2403" i="44"/>
  <c r="N2403" i="44"/>
  <c r="L2403" i="44"/>
  <c r="O2403" i="44" l="1"/>
  <c r="Q2403" i="44" s="1"/>
  <c r="T2403" i="44" s="1"/>
  <c r="I2403" i="49" s="1"/>
  <c r="E2403" i="49"/>
  <c r="D2403" i="49"/>
  <c r="A2403" i="49"/>
  <c r="K2404" i="44"/>
  <c r="N2404" i="44"/>
  <c r="L2404" i="44"/>
  <c r="M2404" i="44"/>
  <c r="O2404" i="44" l="1"/>
  <c r="Q2404" i="44" s="1"/>
  <c r="T2404" i="44" s="1"/>
  <c r="I2404" i="49" s="1"/>
  <c r="E2404" i="49"/>
  <c r="D2404" i="49"/>
  <c r="A2404" i="49"/>
  <c r="K2405" i="44"/>
  <c r="L2405" i="44"/>
  <c r="N2405" i="44"/>
  <c r="M2405" i="44"/>
  <c r="O2405" i="44" l="1"/>
  <c r="Q2405" i="44" s="1"/>
  <c r="T2405" i="44" s="1"/>
  <c r="I2405" i="49" s="1"/>
  <c r="E2405" i="49"/>
  <c r="D2405" i="49"/>
  <c r="A2405" i="49"/>
  <c r="K2406" i="44"/>
  <c r="N2406" i="44"/>
  <c r="L2406" i="44"/>
  <c r="M2406" i="44"/>
  <c r="O2406" i="44" l="1"/>
  <c r="Q2406" i="44" s="1"/>
  <c r="T2406" i="44" s="1"/>
  <c r="I2406" i="49" s="1"/>
  <c r="E2406" i="49"/>
  <c r="D2406" i="49"/>
  <c r="A2406" i="49"/>
  <c r="K2407" i="44"/>
  <c r="M2407" i="44"/>
  <c r="L2407" i="44"/>
  <c r="N2407" i="44"/>
  <c r="O2407" i="44" l="1"/>
  <c r="Q2407" i="44" s="1"/>
  <c r="T2407" i="44" s="1"/>
  <c r="I2407" i="49" s="1"/>
  <c r="E2407" i="49"/>
  <c r="D2407" i="49"/>
  <c r="A2407" i="49"/>
  <c r="K2408" i="44"/>
  <c r="M2408" i="44"/>
  <c r="N2408" i="44"/>
  <c r="L2408" i="44"/>
  <c r="O2408" i="44" l="1"/>
  <c r="Q2408" i="44" s="1"/>
  <c r="T2408" i="44" s="1"/>
  <c r="I2408" i="49" s="1"/>
  <c r="E2408" i="49"/>
  <c r="D2408" i="49"/>
  <c r="A2408" i="49"/>
  <c r="K2409" i="44"/>
  <c r="N2409" i="44"/>
  <c r="L2409" i="44"/>
  <c r="M2409" i="44"/>
  <c r="O2409" i="44" l="1"/>
  <c r="Q2409" i="44" s="1"/>
  <c r="T2409" i="44" s="1"/>
  <c r="I2409" i="49" s="1"/>
  <c r="E2409" i="49"/>
  <c r="D2409" i="49"/>
  <c r="A2409" i="49"/>
  <c r="K2410" i="44"/>
  <c r="M2410" i="44"/>
  <c r="L2410" i="44"/>
  <c r="N2410" i="44"/>
  <c r="O2410" i="44" l="1"/>
  <c r="Q2410" i="44" s="1"/>
  <c r="T2410" i="44" s="1"/>
  <c r="I2410" i="49" s="1"/>
  <c r="E2410" i="49"/>
  <c r="D2410" i="49"/>
  <c r="A2410" i="49"/>
  <c r="K2411" i="44"/>
  <c r="N2411" i="44"/>
  <c r="M2411" i="44"/>
  <c r="L2411" i="44"/>
  <c r="O2411" i="44" l="1"/>
  <c r="Q2411" i="44" s="1"/>
  <c r="T2411" i="44" s="1"/>
  <c r="I2411" i="49" s="1"/>
  <c r="E2411" i="49"/>
  <c r="D2411" i="49"/>
  <c r="A2411" i="49"/>
  <c r="K2412" i="44"/>
  <c r="L2412" i="44"/>
  <c r="M2412" i="44"/>
  <c r="N2412" i="44"/>
  <c r="O2412" i="44" l="1"/>
  <c r="Q2412" i="44" s="1"/>
  <c r="T2412" i="44" s="1"/>
  <c r="I2412" i="49" s="1"/>
  <c r="E2412" i="49"/>
  <c r="D2412" i="49"/>
  <c r="A2412" i="49"/>
  <c r="K2413" i="44"/>
  <c r="N2413" i="44"/>
  <c r="M2413" i="44"/>
  <c r="L2413" i="44"/>
  <c r="O2413" i="44" l="1"/>
  <c r="Q2413" i="44" s="1"/>
  <c r="T2413" i="44" s="1"/>
  <c r="I2413" i="49" s="1"/>
  <c r="E2413" i="49"/>
  <c r="D2413" i="49"/>
  <c r="A2413" i="49"/>
  <c r="K2414" i="44"/>
  <c r="N2414" i="44"/>
  <c r="M2414" i="44"/>
  <c r="L2414" i="44"/>
  <c r="O2414" i="44" l="1"/>
  <c r="Q2414" i="44" s="1"/>
  <c r="T2414" i="44" s="1"/>
  <c r="I2414" i="49" s="1"/>
  <c r="E2414" i="49"/>
  <c r="D2414" i="49"/>
  <c r="A2414" i="49"/>
  <c r="K2415" i="44"/>
  <c r="M2415" i="44"/>
  <c r="L2415" i="44"/>
  <c r="N2415" i="44"/>
  <c r="O2415" i="44" l="1"/>
  <c r="Q2415" i="44" s="1"/>
  <c r="T2415" i="44" s="1"/>
  <c r="I2415" i="49" s="1"/>
  <c r="E2415" i="49"/>
  <c r="D2415" i="49"/>
  <c r="A2415" i="49"/>
  <c r="K2416" i="44"/>
  <c r="L2416" i="44"/>
  <c r="M2416" i="44"/>
  <c r="N2416" i="44"/>
  <c r="O2416" i="44" l="1"/>
  <c r="Q2416" i="44" s="1"/>
  <c r="T2416" i="44" s="1"/>
  <c r="I2416" i="49" s="1"/>
  <c r="E2416" i="49"/>
  <c r="D2416" i="49"/>
  <c r="A2416" i="49"/>
  <c r="K2417" i="44"/>
  <c r="M2417" i="44"/>
  <c r="L2417" i="44"/>
  <c r="N2417" i="44"/>
  <c r="O2417" i="44" l="1"/>
  <c r="Q2417" i="44" s="1"/>
  <c r="T2417" i="44" s="1"/>
  <c r="I2417" i="49" s="1"/>
  <c r="E2417" i="49"/>
  <c r="D2417" i="49"/>
  <c r="A2417" i="49"/>
  <c r="K2418" i="44"/>
  <c r="N2418" i="44"/>
  <c r="L2418" i="44"/>
  <c r="M2418" i="44"/>
  <c r="O2418" i="44" l="1"/>
  <c r="Q2418" i="44" s="1"/>
  <c r="T2418" i="44" s="1"/>
  <c r="I2418" i="49" s="1"/>
  <c r="E2418" i="49"/>
  <c r="D2418" i="49"/>
  <c r="A2418" i="49"/>
  <c r="K2419" i="44"/>
  <c r="M2419" i="44"/>
  <c r="L2419" i="44"/>
  <c r="N2419" i="44"/>
  <c r="O2419" i="44" l="1"/>
  <c r="Q2419" i="44" s="1"/>
  <c r="T2419" i="44" s="1"/>
  <c r="I2419" i="49" s="1"/>
  <c r="E2419" i="49"/>
  <c r="D2419" i="49"/>
  <c r="A2419" i="49"/>
  <c r="K2420" i="44"/>
  <c r="N2420" i="44"/>
  <c r="L2420" i="44"/>
  <c r="M2420" i="44"/>
  <c r="O2420" i="44" l="1"/>
  <c r="Q2420" i="44" s="1"/>
  <c r="T2420" i="44" s="1"/>
  <c r="I2420" i="49" s="1"/>
  <c r="E2420" i="49"/>
  <c r="D2420" i="49"/>
  <c r="A2420" i="49"/>
  <c r="K2421" i="44"/>
  <c r="L2421" i="44"/>
  <c r="M2421" i="44"/>
  <c r="N2421" i="44"/>
  <c r="O2421" i="44" l="1"/>
  <c r="Q2421" i="44" s="1"/>
  <c r="T2421" i="44" s="1"/>
  <c r="I2421" i="49" s="1"/>
  <c r="E2421" i="49"/>
  <c r="D2421" i="49"/>
  <c r="A2421" i="49"/>
  <c r="K2422" i="44"/>
  <c r="N2422" i="44"/>
  <c r="L2422" i="44"/>
  <c r="M2422" i="44"/>
  <c r="O2422" i="44" l="1"/>
  <c r="Q2422" i="44" s="1"/>
  <c r="T2422" i="44" s="1"/>
  <c r="I2422" i="49" s="1"/>
  <c r="E2422" i="49"/>
  <c r="D2422" i="49"/>
  <c r="A2422" i="49"/>
  <c r="K2423" i="44"/>
  <c r="M2423" i="44"/>
  <c r="L2423" i="44"/>
  <c r="N2423" i="44"/>
  <c r="O2423" i="44" l="1"/>
  <c r="Q2423" i="44" s="1"/>
  <c r="T2423" i="44" s="1"/>
  <c r="I2423" i="49" s="1"/>
  <c r="E2423" i="49"/>
  <c r="D2423" i="49"/>
  <c r="A2423" i="49"/>
  <c r="K2424" i="44"/>
  <c r="M2424" i="44"/>
  <c r="N2424" i="44"/>
  <c r="L2424" i="44"/>
  <c r="O2424" i="44" l="1"/>
  <c r="Q2424" i="44" s="1"/>
  <c r="T2424" i="44" s="1"/>
  <c r="I2424" i="49" s="1"/>
  <c r="E2424" i="49"/>
  <c r="D2424" i="49"/>
  <c r="A2424" i="49"/>
  <c r="K2425" i="44"/>
  <c r="N2425" i="44"/>
  <c r="M2425" i="44"/>
  <c r="L2425" i="44"/>
  <c r="O2425" i="44" l="1"/>
  <c r="Q2425" i="44" s="1"/>
  <c r="T2425" i="44" s="1"/>
  <c r="I2425" i="49" s="1"/>
  <c r="E2425" i="49"/>
  <c r="D2425" i="49"/>
  <c r="A2425"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Zume admin</author>
  </authors>
  <commentList>
    <comment ref="C7" authorId="0" shapeId="0" xr:uid="{00000000-0006-0000-0000-000001000000}">
      <text>
        <r>
          <rPr>
            <b/>
            <sz val="9"/>
            <color indexed="81"/>
            <rFont val="Tahoma"/>
            <family val="2"/>
          </rPr>
          <t>Zume admin:</t>
        </r>
        <r>
          <rPr>
            <sz val="9"/>
            <color indexed="81"/>
            <rFont val="Tahoma"/>
            <family val="2"/>
          </rPr>
          <t xml:space="preserve">
</t>
        </r>
        <r>
          <rPr>
            <sz val="12"/>
            <color indexed="81"/>
            <rFont val="Tahoma"/>
            <family val="2"/>
          </rPr>
          <t xml:space="preserve"> The full title should be succinct and appropriate for external communications use i.e., avoid industry specific technical terms, acronyms and jargon   </t>
        </r>
        <r>
          <rPr>
            <sz val="9"/>
            <color indexed="81"/>
            <rFont val="Tahoma"/>
            <family val="2"/>
          </rPr>
          <t xml:space="preserve">
</t>
        </r>
      </text>
    </comment>
    <comment ref="C12" authorId="0" shapeId="0" xr:uid="{00000000-0006-0000-0000-000003000000}">
      <text>
        <r>
          <rPr>
            <b/>
            <sz val="9"/>
            <color indexed="81"/>
            <rFont val="Tahoma"/>
            <family val="2"/>
          </rPr>
          <t>Zume admin:</t>
        </r>
        <r>
          <rPr>
            <sz val="9"/>
            <color indexed="81"/>
            <rFont val="Tahoma"/>
            <family val="2"/>
          </rPr>
          <t xml:space="preserve">
</t>
        </r>
        <r>
          <rPr>
            <sz val="11"/>
            <color indexed="81"/>
            <rFont val="Tahoma"/>
            <family val="2"/>
          </rPr>
          <t>Select from either REDUCE, TRANSFORM or ENGAGE</t>
        </r>
      </text>
    </comment>
    <comment ref="C16" authorId="0" shapeId="0" xr:uid="{00000000-0006-0000-0000-000004000000}">
      <text>
        <r>
          <rPr>
            <b/>
            <sz val="9"/>
            <color indexed="81"/>
            <rFont val="Tahoma"/>
            <family val="2"/>
          </rPr>
          <t>Zume admin:</t>
        </r>
        <r>
          <rPr>
            <sz val="9"/>
            <color indexed="81"/>
            <rFont val="Tahoma"/>
            <family val="2"/>
          </rPr>
          <t xml:space="preserve">
</t>
        </r>
        <r>
          <rPr>
            <sz val="12"/>
            <color indexed="81"/>
            <rFont val="Tahoma"/>
            <family val="2"/>
          </rPr>
          <t>Describe the Project in an executive summary style touching on: industry need, methodology, impact and commercialisation potential 
[Note that this wording is likely to be used with FFW CRC communication material].</t>
        </r>
      </text>
    </comment>
    <comment ref="C18" authorId="0" shapeId="0" xr:uid="{00000000-0006-0000-0000-000005000000}">
      <text>
        <r>
          <rPr>
            <b/>
            <sz val="9"/>
            <color indexed="81"/>
            <rFont val="Tahoma"/>
            <family val="2"/>
          </rPr>
          <t>Zume admin:</t>
        </r>
        <r>
          <rPr>
            <sz val="9"/>
            <color indexed="81"/>
            <rFont val="Tahoma"/>
            <family val="2"/>
          </rPr>
          <t xml:space="preserve">
</t>
        </r>
        <r>
          <rPr>
            <sz val="11"/>
            <color indexed="81"/>
            <rFont val="Tahoma"/>
            <family val="2"/>
          </rPr>
          <t>Will prepopulate based on Research Program selection</t>
        </r>
      </text>
    </comment>
    <comment ref="C20" authorId="0" shapeId="0" xr:uid="{00000000-0006-0000-0000-000006000000}">
      <text>
        <r>
          <rPr>
            <b/>
            <sz val="9"/>
            <color indexed="81"/>
            <rFont val="Tahoma"/>
            <family val="2"/>
          </rPr>
          <t>Zume admin:</t>
        </r>
        <r>
          <rPr>
            <sz val="9"/>
            <color indexed="81"/>
            <rFont val="Tahoma"/>
            <family val="2"/>
          </rPr>
          <t xml:space="preserve">
</t>
        </r>
        <r>
          <rPr>
            <sz val="11"/>
            <color indexed="81"/>
            <rFont val="Tahoma"/>
            <family val="2"/>
          </rPr>
          <t>Select from the drop-down list. If project leader name is not in this list, contact Melanie Hand on (08) 8313 0283 or zumeadmin@fightfoodwastecrc.com.au</t>
        </r>
      </text>
    </comment>
    <comment ref="C22" authorId="0" shapeId="0" xr:uid="{00000000-0006-0000-0000-000007000000}">
      <text>
        <r>
          <rPr>
            <b/>
            <sz val="9"/>
            <color indexed="81"/>
            <rFont val="Tahoma"/>
            <family val="2"/>
          </rPr>
          <t>Zume admin:</t>
        </r>
        <r>
          <rPr>
            <sz val="9"/>
            <color indexed="81"/>
            <rFont val="Tahoma"/>
            <family val="2"/>
          </rPr>
          <t xml:space="preserve">
</t>
        </r>
        <r>
          <rPr>
            <sz val="11"/>
            <color indexed="81"/>
            <rFont val="Tahoma"/>
            <family val="2"/>
          </rPr>
          <t>Must be from a non-research provider core participant, preferably an industry participant.  This person will be involved in the Quarterly Reporting Process (see Section 5.1).  Person may change from time to time as agreed between the Project Parties. Leave blank if unknown and can be determined prior to first quarterly report being due.</t>
        </r>
      </text>
    </comment>
    <comment ref="C39" authorId="0" shapeId="0" xr:uid="{00000000-0006-0000-0000-00000B000000}">
      <text>
        <r>
          <rPr>
            <b/>
            <sz val="9"/>
            <color indexed="81"/>
            <rFont val="Tahoma"/>
            <family val="2"/>
          </rPr>
          <t>Zume admin:</t>
        </r>
        <r>
          <rPr>
            <sz val="9"/>
            <color indexed="81"/>
            <rFont val="Tahoma"/>
            <family val="2"/>
          </rPr>
          <t xml:space="preserve">
</t>
        </r>
        <r>
          <rPr>
            <sz val="11"/>
            <color indexed="81"/>
            <rFont val="Tahoma"/>
            <family val="2"/>
          </rPr>
          <t>Detail any proposed use of subcontractors within the Project to carry out the activities. Name the Project Party that will be responsible for engaging and managing the subcontractor.  This party will need to ensure that the subcontractor complies with certain FFW CRC requirements including insurance, confidentiality and WHS.  The FFW CRC CFO will be able to assist with this in due course after the Project is contracted</t>
        </r>
      </text>
    </comment>
    <comment ref="C41" authorId="0" shapeId="0" xr:uid="{00000000-0006-0000-0000-00000C000000}">
      <text>
        <r>
          <rPr>
            <b/>
            <sz val="9"/>
            <color indexed="81"/>
            <rFont val="Tahoma"/>
            <family val="2"/>
          </rPr>
          <t>Zume admin:</t>
        </r>
        <r>
          <rPr>
            <sz val="9"/>
            <color indexed="81"/>
            <rFont val="Tahoma"/>
            <family val="2"/>
          </rPr>
          <t xml:space="preserve">
</t>
        </r>
        <r>
          <rPr>
            <sz val="11"/>
            <color indexed="81"/>
            <rFont val="Tahoma"/>
            <family val="2"/>
          </rPr>
          <t>List all facilities/locations where Project activities will be undertaken.  Ensure that Institution/Company, Campus(s), etc are provided for each major location of Project activity e.g. University of Adelaide -Waite, University of Queensland, St Lucia, RMIT, etc</t>
        </r>
      </text>
    </comment>
    <comment ref="C43" authorId="0" shapeId="0" xr:uid="{00000000-0006-0000-0000-00000D000000}">
      <text>
        <r>
          <rPr>
            <b/>
            <sz val="9"/>
            <color indexed="81"/>
            <rFont val="Tahoma"/>
            <family val="2"/>
          </rPr>
          <t>Zume admin:</t>
        </r>
        <r>
          <rPr>
            <sz val="9"/>
            <color indexed="81"/>
            <rFont val="Tahoma"/>
            <family val="2"/>
          </rPr>
          <t xml:space="preserve">
</t>
        </r>
        <r>
          <rPr>
            <sz val="11"/>
            <color indexed="81"/>
            <rFont val="Tahoma"/>
            <family val="2"/>
          </rPr>
          <t xml:space="preserve">FFW CRC offers a limited number of postgraduate top-up scholarships (both PhD and MSc) through its University participants.  Students should be actively engaged within the Project and must have an industry co-supervisor.  Please contact ENGAGE Program Leader David Pearson d.h.pearson@cqu.edu.au for further details and eligibility
Where a request for FFW CRC postgraduate top-up scholarship is being sought provide
  Type of FFW CRC scholarship sought (PhD or MSc) and source of base scholarship
  Description of student’s role within the Project 
  Principal supervisors name and industry co-supervisors name
Describe any other (non-FFW CRC scholarship) proposed student involvement in the Project </t>
        </r>
        <r>
          <rPr>
            <sz val="9"/>
            <color indexed="81"/>
            <rFont val="Tahoma"/>
            <family val="2"/>
          </rPr>
          <t xml:space="preserve"> 
</t>
        </r>
      </text>
    </comment>
    <comment ref="C46" authorId="0" shapeId="0" xr:uid="{00000000-0006-0000-0000-00000E000000}">
      <text>
        <r>
          <rPr>
            <b/>
            <sz val="9"/>
            <color indexed="81"/>
            <rFont val="Tahoma"/>
            <family val="2"/>
          </rPr>
          <t>Zume admin:</t>
        </r>
        <r>
          <rPr>
            <sz val="9"/>
            <color indexed="81"/>
            <rFont val="Tahoma"/>
            <family val="2"/>
          </rPr>
          <t xml:space="preserve">
</t>
        </r>
        <r>
          <rPr>
            <sz val="11"/>
            <color indexed="81"/>
            <rFont val="Tahoma"/>
            <family val="2"/>
          </rPr>
          <t>Use only in rare circumstances only where proposed terms of the Project Agreement are to be different, or contradictory, to the Participants Agreement or the Template Project Agreement.
An example would be where Project IP ownership is to be determined in a method other than in proportion to respective contributions to the Project.</t>
        </r>
      </text>
    </comment>
    <comment ref="C49" authorId="0" shapeId="0" xr:uid="{00000000-0006-0000-0000-00000F000000}">
      <text>
        <r>
          <rPr>
            <b/>
            <sz val="9"/>
            <color indexed="81"/>
            <rFont val="Tahoma"/>
            <family val="2"/>
          </rPr>
          <t>Zume admin:</t>
        </r>
        <r>
          <rPr>
            <sz val="9"/>
            <color indexed="81"/>
            <rFont val="Tahoma"/>
            <family val="2"/>
          </rPr>
          <t xml:space="preserve">
</t>
        </r>
        <r>
          <rPr>
            <sz val="11"/>
            <color indexed="81"/>
            <rFont val="Tahoma"/>
            <family val="2"/>
          </rPr>
          <t>Describe if Project outputs will involve human consumption, feed for livestock destined for human consumption or may impact on food integrity (such as packaging).  If yes, also contact the Theme Leader – Food Safety and Integrity, Valeria Torok Valeria.Torok@sa.gov.au to discuss requirements</t>
        </r>
      </text>
    </comment>
    <comment ref="C52" authorId="0" shapeId="0" xr:uid="{00000000-0006-0000-0000-000010000000}">
      <text>
        <r>
          <rPr>
            <b/>
            <sz val="9"/>
            <color indexed="81"/>
            <rFont val="Tahoma"/>
            <family val="2"/>
          </rPr>
          <t>Zume admin:</t>
        </r>
        <r>
          <rPr>
            <sz val="9"/>
            <color indexed="81"/>
            <rFont val="Tahoma"/>
            <family val="2"/>
          </rPr>
          <t xml:space="preserve">
</t>
        </r>
        <r>
          <rPr>
            <sz val="11"/>
            <color indexed="81"/>
            <rFont val="Tahoma"/>
            <family val="2"/>
          </rPr>
          <t>Describe if required by Project Parties  (for example Office of Research Ethics, and integrity) including process/timeline for achievement</t>
        </r>
      </text>
    </comment>
    <comment ref="C54" authorId="0" shapeId="0" xr:uid="{00000000-0006-0000-0000-000011000000}">
      <text>
        <r>
          <rPr>
            <b/>
            <sz val="9"/>
            <color indexed="81"/>
            <rFont val="Tahoma"/>
            <family val="2"/>
          </rPr>
          <t>Zume admin:</t>
        </r>
        <r>
          <rPr>
            <sz val="9"/>
            <color indexed="81"/>
            <rFont val="Tahoma"/>
            <family val="2"/>
          </rPr>
          <t xml:space="preserve">
</t>
        </r>
        <r>
          <rPr>
            <sz val="11"/>
            <color indexed="81"/>
            <rFont val="Tahoma"/>
            <family val="2"/>
          </rPr>
          <t>Describe only if any specific requirements beyond those that are required under the Participants Agreement which are: workers compensation, public liability that is adequate for activities being undertaken and property insurance for any assets purchased using FFW CRC funds</t>
        </r>
      </text>
    </comment>
    <comment ref="C58" authorId="0" shapeId="0" xr:uid="{00000000-0006-0000-0000-000012000000}">
      <text>
        <r>
          <rPr>
            <b/>
            <sz val="9"/>
            <color indexed="81"/>
            <rFont val="Tahoma"/>
            <family val="2"/>
          </rPr>
          <t>Zume admin:</t>
        </r>
        <r>
          <rPr>
            <sz val="9"/>
            <color indexed="81"/>
            <rFont val="Tahoma"/>
            <family val="2"/>
          </rPr>
          <t xml:space="preserve">
</t>
        </r>
        <r>
          <rPr>
            <sz val="12"/>
            <color indexed="81"/>
            <rFont val="Tahoma"/>
            <family val="2"/>
          </rPr>
          <t> Describe the underlying waste issue that is to be addressed by the Project
Include quantities of waste being dealt with (volume &amp;/or value).  There must be an identified waste issue evidenced as an industry issue e.g. in an industry strategic plan.
[Note that this wording is likely to be used within FFW CRC communication material]</t>
        </r>
        <r>
          <rPr>
            <sz val="9"/>
            <color indexed="81"/>
            <rFont val="Tahoma"/>
            <family val="2"/>
          </rPr>
          <t xml:space="preserve">
</t>
        </r>
      </text>
    </comment>
    <comment ref="C60" authorId="0" shapeId="0" xr:uid="{00000000-0006-0000-0000-000013000000}">
      <text>
        <r>
          <rPr>
            <b/>
            <sz val="9"/>
            <color indexed="81"/>
            <rFont val="Tahoma"/>
            <family val="2"/>
          </rPr>
          <t>Zume admin:</t>
        </r>
        <r>
          <rPr>
            <sz val="9"/>
            <color indexed="81"/>
            <rFont val="Tahoma"/>
            <family val="2"/>
          </rPr>
          <t xml:space="preserve">
</t>
        </r>
        <r>
          <rPr>
            <sz val="12"/>
            <color indexed="81"/>
            <rFont val="Tahoma"/>
            <family val="2"/>
          </rPr>
          <t xml:space="preserve"> Describe the Industry/societal benefit that is to be achieved by the Project 
Include quantities of waste being dealt with, volume or value.  There must be an identified waste issue evidenced as an industry issue e.g. in an industry strategic plan
[Note that this wording is likely to be used within FFW CRC communication material]
</t>
        </r>
      </text>
    </comment>
    <comment ref="C62" authorId="0" shapeId="0" xr:uid="{00000000-0006-0000-0000-000014000000}">
      <text>
        <r>
          <rPr>
            <b/>
            <sz val="9"/>
            <color indexed="81"/>
            <rFont val="Tahoma"/>
            <family val="2"/>
          </rPr>
          <t>Zume admin:</t>
        </r>
        <r>
          <rPr>
            <sz val="9"/>
            <color indexed="81"/>
            <rFont val="Tahoma"/>
            <family val="2"/>
          </rPr>
          <t xml:space="preserve">
</t>
        </r>
        <r>
          <rPr>
            <sz val="12"/>
            <color indexed="81"/>
            <rFont val="Tahoma"/>
            <family val="2"/>
          </rPr>
          <t xml:space="preserve">Describe the key intended benefits that the Project expects to deliver to:      
 the impact on food waste reduction (in quantified volumes); and     
 the industry partners of the project (in $ value returns where possible)
Clearly indicate the baseline data that will be used to assess the above.  If no baseline data exists, then this data acquisition needs to be an early Project Milestone. 
The FFW CRC Impact Tool (available from the Program Leaders)  can help assist you in understanding potential impacts that you can then customise for your Project. </t>
        </r>
        <r>
          <rPr>
            <sz val="9"/>
            <color indexed="81"/>
            <rFont val="Tahoma"/>
            <family val="2"/>
          </rPr>
          <t xml:space="preserve">
</t>
        </r>
      </text>
    </comment>
    <comment ref="C65" authorId="0" shapeId="0" xr:uid="{00000000-0006-0000-0000-000015000000}">
      <text>
        <r>
          <rPr>
            <b/>
            <sz val="11"/>
            <color indexed="81"/>
            <rFont val="Tahoma"/>
            <family val="2"/>
          </rPr>
          <t>Zume admin:</t>
        </r>
        <r>
          <rPr>
            <sz val="11"/>
            <color indexed="81"/>
            <rFont val="Tahoma"/>
            <family val="2"/>
          </rPr>
          <t xml:space="preserve">
Overview of the key outcomes of the Project (&lt; 200 words)</t>
        </r>
      </text>
    </comment>
    <comment ref="C66" authorId="0" shapeId="0" xr:uid="{00000000-0006-0000-0000-000016000000}">
      <text>
        <r>
          <rPr>
            <b/>
            <sz val="11"/>
            <color indexed="81"/>
            <rFont val="Tahoma"/>
            <family val="2"/>
          </rPr>
          <t>Zume admin:</t>
        </r>
        <r>
          <rPr>
            <sz val="11"/>
            <color indexed="81"/>
            <rFont val="Tahoma"/>
            <family val="2"/>
          </rPr>
          <t xml:space="preserve">
Key outcome #1 detail including the measures of success (&lt; 100 words)</t>
        </r>
      </text>
    </comment>
    <comment ref="C67" authorId="0" shapeId="0" xr:uid="{00000000-0006-0000-0000-000017000000}">
      <text>
        <r>
          <rPr>
            <b/>
            <sz val="9"/>
            <color indexed="81"/>
            <rFont val="Tahoma"/>
            <family val="2"/>
          </rPr>
          <t>Zume admin:</t>
        </r>
        <r>
          <rPr>
            <sz val="9"/>
            <color indexed="81"/>
            <rFont val="Tahoma"/>
            <family val="2"/>
          </rPr>
          <t xml:space="preserve">
</t>
        </r>
        <r>
          <rPr>
            <sz val="11"/>
            <color indexed="81"/>
            <rFont val="Tahoma"/>
            <family val="2"/>
          </rPr>
          <t>Key outcome #2 detail including the measures of success (&lt; 100 words)</t>
        </r>
      </text>
    </comment>
    <comment ref="C68" authorId="0" shapeId="0" xr:uid="{00000000-0006-0000-0000-000018000000}">
      <text>
        <r>
          <rPr>
            <b/>
            <sz val="9"/>
            <color indexed="81"/>
            <rFont val="Tahoma"/>
            <family val="2"/>
          </rPr>
          <t>Zume admin:</t>
        </r>
        <r>
          <rPr>
            <sz val="9"/>
            <color indexed="81"/>
            <rFont val="Tahoma"/>
            <family val="2"/>
          </rPr>
          <t xml:space="preserve">
</t>
        </r>
        <r>
          <rPr>
            <sz val="11"/>
            <color indexed="81"/>
            <rFont val="Tahoma"/>
            <family val="2"/>
          </rPr>
          <t>Key outcome #3 detail including the measures of success (&lt; 100 words)</t>
        </r>
      </text>
    </comment>
    <comment ref="C69" authorId="0" shapeId="0" xr:uid="{00000000-0006-0000-0000-000019000000}">
      <text>
        <r>
          <rPr>
            <b/>
            <sz val="9"/>
            <color indexed="81"/>
            <rFont val="Tahoma"/>
            <family val="2"/>
          </rPr>
          <t>Zume admin:</t>
        </r>
        <r>
          <rPr>
            <sz val="9"/>
            <color indexed="81"/>
            <rFont val="Tahoma"/>
            <family val="2"/>
          </rPr>
          <t xml:space="preserve">
</t>
        </r>
        <r>
          <rPr>
            <sz val="11"/>
            <color indexed="81"/>
            <rFont val="Tahoma"/>
            <family val="2"/>
          </rPr>
          <t>Key outcome #4 detail including the measures of success (&lt; 100 words)</t>
        </r>
      </text>
    </comment>
    <comment ref="C75" authorId="0" shapeId="0" xr:uid="{00000000-0006-0000-0000-00001A000000}">
      <text>
        <r>
          <rPr>
            <b/>
            <sz val="9"/>
            <color indexed="81"/>
            <rFont val="Tahoma"/>
            <family val="2"/>
          </rPr>
          <t>Zume admin:</t>
        </r>
        <r>
          <rPr>
            <sz val="9"/>
            <color indexed="81"/>
            <rFont val="Tahoma"/>
            <family val="2"/>
          </rPr>
          <t xml:space="preserve">
</t>
        </r>
        <r>
          <rPr>
            <sz val="12"/>
            <color indexed="81"/>
            <rFont val="Tahoma"/>
            <family val="2"/>
          </rPr>
          <t> Three cells are provided to allow for sufficient detail to be included for this important section. 
 For research focussed Projects, describe the experimental work to be conducted, using enough detail that shows that the design is adequate to enable your hypothesis to be tested.  Reference prior work where applicable and highlight the novelty of the proposed Project
 For all Projects, describe in reasonable detail the activities to be undertaken (ensuring link to Project Milestones)
 For all Projects, consider and reference relevant international literature and consult experts such as FFW CRC Director Toine Timmermans (through Program Leaders in the case of Toine) regarding similar prior research</t>
        </r>
        <r>
          <rPr>
            <sz val="9"/>
            <color indexed="81"/>
            <rFont val="Tahoma"/>
            <family val="2"/>
          </rPr>
          <t xml:space="preserve">
</t>
        </r>
      </text>
    </comment>
    <comment ref="C82" authorId="0" shapeId="0" xr:uid="{00000000-0006-0000-0000-00001B000000}">
      <text>
        <r>
          <rPr>
            <b/>
            <sz val="9"/>
            <color indexed="81"/>
            <rFont val="Tahoma"/>
            <family val="2"/>
          </rPr>
          <t>Zume admin:</t>
        </r>
        <r>
          <rPr>
            <sz val="9"/>
            <color indexed="81"/>
            <rFont val="Tahoma"/>
            <family val="2"/>
          </rPr>
          <t xml:space="preserve">
</t>
        </r>
        <r>
          <rPr>
            <sz val="11"/>
            <color indexed="81"/>
            <rFont val="Tahoma"/>
            <family val="2"/>
          </rPr>
          <t> Briefly describe the potential products and/or services that may result from the Project and expected timelines for such.  
 If no products and/or services are expected to result from the Project, then briefly describe the main utilisation outputs e.g. reports, workshops, demonstrations, campaigns
For either of the above, ensure that link is made to the Utilisation and Commercialisation Strategy</t>
        </r>
        <r>
          <rPr>
            <sz val="9"/>
            <color indexed="81"/>
            <rFont val="Tahoma"/>
            <family val="2"/>
          </rPr>
          <t xml:space="preserve"> 
</t>
        </r>
      </text>
    </comment>
    <comment ref="C87" authorId="0" shapeId="0" xr:uid="{00000000-0006-0000-0000-00001C000000}">
      <text>
        <r>
          <rPr>
            <b/>
            <sz val="9"/>
            <color indexed="81"/>
            <rFont val="Tahoma"/>
            <family val="2"/>
          </rPr>
          <t>Zume admin:</t>
        </r>
        <r>
          <rPr>
            <sz val="9"/>
            <color indexed="81"/>
            <rFont val="Tahoma"/>
            <family val="2"/>
          </rPr>
          <t xml:space="preserve">
</t>
        </r>
        <r>
          <rPr>
            <sz val="11"/>
            <color indexed="81"/>
            <rFont val="Tahoma"/>
            <family val="2"/>
          </rPr>
          <t>Describe and justify the key items from (Budget Expenditure Section 3.6 of the Project Guidelines) by providing firstly an overview followed by comments and budget values against each category of expenditure (personnel, operating, equipment/capital)</t>
        </r>
      </text>
    </comment>
    <comment ref="C98" authorId="0" shapeId="0" xr:uid="{00000000-0006-0000-0000-00001D000000}">
      <text>
        <r>
          <rPr>
            <b/>
            <sz val="9"/>
            <color indexed="81"/>
            <rFont val="Tahoma"/>
            <family val="2"/>
          </rPr>
          <t>Zume admin:</t>
        </r>
        <r>
          <rPr>
            <sz val="9"/>
            <color indexed="81"/>
            <rFont val="Tahoma"/>
            <family val="2"/>
          </rPr>
          <t xml:space="preserve">
</t>
        </r>
        <r>
          <rPr>
            <sz val="11"/>
            <color indexed="81"/>
            <rFont val="Tahoma"/>
            <family val="2"/>
          </rPr>
          <t xml:space="preserve">List the known technical  risks for the Project, with a brief explanation of Impact, Probability and Mitigation for each </t>
        </r>
      </text>
    </comment>
    <comment ref="C100" authorId="0" shapeId="0" xr:uid="{00000000-0006-0000-0000-00001E000000}">
      <text>
        <r>
          <rPr>
            <b/>
            <sz val="9"/>
            <color indexed="81"/>
            <rFont val="Tahoma"/>
            <family val="2"/>
          </rPr>
          <t>Zume admin:</t>
        </r>
        <r>
          <rPr>
            <sz val="9"/>
            <color indexed="81"/>
            <rFont val="Tahoma"/>
            <family val="2"/>
          </rPr>
          <t xml:space="preserve">
</t>
        </r>
        <r>
          <rPr>
            <sz val="11"/>
            <color indexed="81"/>
            <rFont val="Tahoma"/>
            <family val="2"/>
          </rPr>
          <t xml:space="preserve">List the known personnel  risks for the Project, with a brief explanation of Impact, Probability and Mitigation for each </t>
        </r>
      </text>
    </comment>
    <comment ref="C102" authorId="0" shapeId="0" xr:uid="{00000000-0006-0000-0000-00001F000000}">
      <text>
        <r>
          <rPr>
            <b/>
            <sz val="9"/>
            <color indexed="81"/>
            <rFont val="Tahoma"/>
            <family val="2"/>
          </rPr>
          <t>Zume admin:</t>
        </r>
        <r>
          <rPr>
            <sz val="9"/>
            <color indexed="81"/>
            <rFont val="Tahoma"/>
            <family val="2"/>
          </rPr>
          <t xml:space="preserve">
</t>
        </r>
        <r>
          <rPr>
            <sz val="11"/>
            <color indexed="81"/>
            <rFont val="Tahoma"/>
            <family val="2"/>
          </rPr>
          <t xml:space="preserve">List the known compliance  risks for the Project, with a brief explanation of Impact, Probability and Mitigation for each </t>
        </r>
      </text>
    </comment>
    <comment ref="C104" authorId="0" shapeId="0" xr:uid="{00000000-0006-0000-0000-000020000000}">
      <text>
        <r>
          <rPr>
            <b/>
            <sz val="9"/>
            <color indexed="81"/>
            <rFont val="Tahoma"/>
            <family val="2"/>
          </rPr>
          <t>Zume admin:</t>
        </r>
        <r>
          <rPr>
            <sz val="9"/>
            <color indexed="81"/>
            <rFont val="Tahoma"/>
            <family val="2"/>
          </rPr>
          <t xml:space="preserve">
</t>
        </r>
        <r>
          <rPr>
            <sz val="11"/>
            <color indexed="81"/>
            <rFont val="Tahoma"/>
            <family val="2"/>
          </rPr>
          <t xml:space="preserve">List the known external  risks for the Project, with a brief explanation of Impact, Probability and Mitigation for each </t>
        </r>
      </text>
    </comment>
    <comment ref="C109" authorId="0" shapeId="0" xr:uid="{00000000-0006-0000-0000-000021000000}">
      <text>
        <r>
          <rPr>
            <b/>
            <sz val="9"/>
            <color indexed="81"/>
            <rFont val="Tahoma"/>
            <family val="2"/>
          </rPr>
          <t>Zume admin:</t>
        </r>
        <r>
          <rPr>
            <sz val="9"/>
            <color indexed="81"/>
            <rFont val="Tahoma"/>
            <family val="2"/>
          </rPr>
          <t xml:space="preserve">
</t>
        </r>
        <r>
          <rPr>
            <sz val="11"/>
            <color indexed="81"/>
            <rFont val="Tahoma"/>
            <family val="2"/>
          </rPr>
          <t>Provide detail of the products/services/access arrangements that the Participants expect to receive from the Project e.g. copies of all research reports prepared by the CRC; attendance at all stakeholder meetings; recognition in all the CRC’s publications and website as a sponsor of the Project, etc.</t>
        </r>
      </text>
    </comment>
    <comment ref="C113" authorId="0" shapeId="0" xr:uid="{00000000-0006-0000-0000-000022000000}">
      <text>
        <r>
          <rPr>
            <b/>
            <sz val="9"/>
            <color indexed="81"/>
            <rFont val="Tahoma"/>
            <family val="2"/>
          </rPr>
          <t>Zume admin:</t>
        </r>
        <r>
          <rPr>
            <sz val="9"/>
            <color indexed="81"/>
            <rFont val="Tahoma"/>
            <family val="2"/>
          </rPr>
          <t xml:space="preserve">
</t>
        </r>
        <r>
          <rPr>
            <sz val="11"/>
            <color indexed="81"/>
            <rFont val="Tahoma"/>
            <family val="2"/>
          </rPr>
          <t xml:space="preserve">In one or two sentences a message tailored to an industry audience about what the Project aims to do.  For potential use in Project marketing materials.  Contact FFW CRC Communication Manager Tanya Wilkins for assistance tanya@fightfoodwastecrc.com.au  </t>
        </r>
      </text>
    </comment>
    <comment ref="C116" authorId="0" shapeId="0" xr:uid="{00000000-0006-0000-0000-000023000000}">
      <text>
        <r>
          <rPr>
            <b/>
            <sz val="9"/>
            <color indexed="81"/>
            <rFont val="Tahoma"/>
            <family val="2"/>
          </rPr>
          <t>Zume admin:</t>
        </r>
        <r>
          <rPr>
            <sz val="9"/>
            <color indexed="81"/>
            <rFont val="Tahoma"/>
            <family val="2"/>
          </rPr>
          <t xml:space="preserve">
</t>
        </r>
        <r>
          <rPr>
            <sz val="11"/>
            <color indexed="81"/>
            <rFont val="Tahoma"/>
            <family val="2"/>
          </rPr>
          <t xml:space="preserve">In one or two sentences a message tailored to a community/consumer audience about what the Project aims to do.  For potential use in Project marketing materials.  Contact FFW CRC Communication Manager Tanya Wilkins for assistance tanya@fightfoodwastecrc.com.au  </t>
        </r>
      </text>
    </comment>
    <comment ref="C119" authorId="0" shapeId="0" xr:uid="{00000000-0006-0000-0000-000024000000}">
      <text>
        <r>
          <rPr>
            <b/>
            <sz val="9"/>
            <color indexed="81"/>
            <rFont val="Tahoma"/>
            <family val="2"/>
          </rPr>
          <t>Zume admin:</t>
        </r>
        <r>
          <rPr>
            <sz val="9"/>
            <color indexed="81"/>
            <rFont val="Tahoma"/>
            <family val="2"/>
          </rPr>
          <t xml:space="preserve">
</t>
        </r>
        <r>
          <rPr>
            <sz val="11"/>
            <color indexed="81"/>
            <rFont val="Tahoma"/>
            <family val="2"/>
          </rPr>
          <t xml:space="preserve">In one or two sentences a message tailored to a government audience about what the Project aims to do.  For potential use in Project marketing materials.  Contact FFW CRC Communication Manager Tanya Wilkins for assistance tanya@fightfoodwastecrc.com.au  </t>
        </r>
      </text>
    </comment>
    <comment ref="C122" authorId="0" shapeId="0" xr:uid="{00000000-0006-0000-0000-000025000000}">
      <text>
        <r>
          <rPr>
            <b/>
            <sz val="9"/>
            <color indexed="81"/>
            <rFont val="Tahoma"/>
            <family val="2"/>
          </rPr>
          <t>Zume admin:</t>
        </r>
        <r>
          <rPr>
            <sz val="9"/>
            <color indexed="81"/>
            <rFont val="Tahoma"/>
            <family val="2"/>
          </rPr>
          <t xml:space="preserve">
</t>
        </r>
        <r>
          <rPr>
            <sz val="11"/>
            <color indexed="81"/>
            <rFont val="Tahoma"/>
            <family val="2"/>
          </rPr>
          <t xml:space="preserve">Provide examples of the proposed publication titles and type (e.g. peer reviewed journal article, CRC occasional report, extension materials etc) that will be produced by this project. For proposed peer reviewed journal articles, identify the likely journals to be targeted.
Describe opportunities for broader communication of the Project findings as the Project is implemented (to be implemented in conjunction with the FFW CRC Communication Manager)
</t>
        </r>
      </text>
    </comment>
  </commentList>
</comments>
</file>

<file path=xl/sharedStrings.xml><?xml version="1.0" encoding="utf-8"?>
<sst xmlns="http://schemas.openxmlformats.org/spreadsheetml/2006/main" count="1161" uniqueCount="348">
  <si>
    <r>
      <rPr>
        <b/>
        <sz val="22"/>
        <color rgb="FFFFFFFF"/>
        <rFont val="Calibri"/>
      </rPr>
      <t xml:space="preserve">EFW CRC Proposal Milestones and Budget Template
</t>
    </r>
    <r>
      <rPr>
        <b/>
        <sz val="16"/>
        <color rgb="FFFFFFFF"/>
        <rFont val="Calibri"/>
      </rPr>
      <t xml:space="preserve">
</t>
    </r>
    <r>
      <rPr>
        <b/>
        <sz val="14"/>
        <color rgb="FFFFFFFF"/>
        <rFont val="Calibri"/>
      </rPr>
      <t>To be completed in conjunction with: 
▪ Proposal Details Template
▪ Impact Assessment Tool
Refer to the End Food Waste CRC Project Guidelines</t>
    </r>
    <r>
      <rPr>
        <b/>
        <sz val="14"/>
        <color rgb="FF0070C0"/>
        <rFont val="Calibri"/>
      </rPr>
      <t xml:space="preserve"> </t>
    </r>
    <r>
      <rPr>
        <b/>
        <sz val="14"/>
        <color rgb="FFFFFFFF"/>
        <rFont val="Calibri"/>
      </rPr>
      <t xml:space="preserve">when completing the project proposal
</t>
    </r>
    <r>
      <rPr>
        <b/>
        <sz val="12"/>
        <color rgb="FFFFFFFF"/>
        <rFont val="Calibri"/>
      </rPr>
      <t xml:space="preserve">
</t>
    </r>
  </si>
  <si>
    <r>
      <rPr>
        <b/>
        <sz val="12"/>
        <color rgb="FFFFFFFF"/>
        <rFont val="Trebuchet MS"/>
      </rPr>
      <t xml:space="preserve">INSTRUCTIONS
</t>
    </r>
    <r>
      <rPr>
        <sz val="12"/>
        <color rgb="FFFFFFFF"/>
        <rFont val="Trebuchet MS"/>
      </rPr>
      <t xml:space="preserve">Complete sheets 1 - 6, following the instructions provided on each sheet. </t>
    </r>
  </si>
  <si>
    <t xml:space="preserve">Project Proposal        </t>
  </si>
  <si>
    <t>Details entered on this sheet must be identical to those entered in the Proposal Details template (Word Document). They are duplicated here to auto-populate other sheets in this file.</t>
  </si>
  <si>
    <t>Project Full Title</t>
  </si>
  <si>
    <t xml:space="preserve">The Project Full Title should be succinct and appropriate for external communications use i.e., avoid industry specific technical terms, acronyms and jargon   </t>
  </si>
  <si>
    <t>Concept Code</t>
  </si>
  <si>
    <t>This is a system code given to the project, in Smartsheet, to track the project over its lifetime. The Project Developer should be aware of the concept code.</t>
  </si>
  <si>
    <t>Research Program</t>
  </si>
  <si>
    <r>
      <rPr>
        <b/>
        <sz val="12"/>
        <rFont val="Calibri"/>
        <family val="2"/>
        <scheme val="minor"/>
      </rPr>
      <t>Project Overview</t>
    </r>
    <r>
      <rPr>
        <b/>
        <sz val="11"/>
        <rFont val="Calibri"/>
        <family val="2"/>
        <scheme val="minor"/>
      </rPr>
      <t xml:space="preserve">     </t>
    </r>
    <r>
      <rPr>
        <sz val="8"/>
        <rFont val="Calibri"/>
        <family val="2"/>
        <scheme val="minor"/>
      </rPr>
      <t>[&lt;150 words]</t>
    </r>
  </si>
  <si>
    <t>Program Leader</t>
  </si>
  <si>
    <t>Project Leader</t>
  </si>
  <si>
    <r>
      <t xml:space="preserve">Nominated Participant Representative      </t>
    </r>
    <r>
      <rPr>
        <b/>
        <sz val="9"/>
        <rFont val="Calibri"/>
        <family val="2"/>
        <scheme val="minor"/>
      </rPr>
      <t>[inc Name, Organisation &amp; email address]</t>
    </r>
  </si>
  <si>
    <r>
      <rPr>
        <b/>
        <sz val="12"/>
        <rFont val="Calibri"/>
        <family val="2"/>
        <scheme val="minor"/>
      </rPr>
      <t>Project Participants</t>
    </r>
    <r>
      <rPr>
        <sz val="9"/>
        <rFont val="Calibri"/>
        <family val="2"/>
        <scheme val="minor"/>
      </rPr>
      <t xml:space="preserve">    </t>
    </r>
  </si>
  <si>
    <t>List all participating organisations. All projects must include an industry partner as this indicates that there is a demonstrated industry need. If a participating organisation is not an existing EFW CRC participant, the organisation has the option to either join the EFW CRC or participate as a third party. Please discuss the options with the project developer. 
If greater than 8 participants, contact systems@endfoodwaste.com.au for advice.</t>
  </si>
  <si>
    <r>
      <rPr>
        <b/>
        <sz val="12"/>
        <rFont val="Calibri"/>
        <family val="2"/>
        <scheme val="minor"/>
      </rPr>
      <t xml:space="preserve">Commencement Date  </t>
    </r>
    <r>
      <rPr>
        <b/>
        <sz val="11"/>
        <rFont val="Calibri"/>
        <family val="2"/>
        <scheme val="minor"/>
      </rPr>
      <t xml:space="preserve">    </t>
    </r>
    <r>
      <rPr>
        <sz val="11"/>
        <color rgb="FF0070C0"/>
        <rFont val="Calibri"/>
        <family val="2"/>
        <scheme val="minor"/>
      </rPr>
      <t>(enter date below - DD/MM/YYYY  -  populates other sheets)</t>
    </r>
  </si>
  <si>
    <t xml:space="preserve">Commencement date must be the 1st of a month, allow 2 months from submission of proposal to point of executed Project Agreement. Ultimately commencement date may be modified by EFW CRC based on actual contract execution date with milestones dates shifted accordingly. 
End date must be the last day of a month, no Project can be greater than 5 years in duration and most Projects are expected to be between 1 and 4 years in duration (noting that all Projects need to be completed by 30 June 2028.  </t>
  </si>
  <si>
    <r>
      <rPr>
        <b/>
        <sz val="12"/>
        <rFont val="Calibri"/>
        <family val="2"/>
        <scheme val="minor"/>
      </rPr>
      <t xml:space="preserve">End Date </t>
    </r>
    <r>
      <rPr>
        <i/>
        <sz val="12"/>
        <rFont val="Calibri"/>
        <family val="2"/>
        <scheme val="minor"/>
      </rPr>
      <t xml:space="preserve">   </t>
    </r>
    <r>
      <rPr>
        <i/>
        <sz val="10"/>
        <rFont val="Calibri"/>
        <family val="2"/>
        <scheme val="minor"/>
      </rPr>
      <t xml:space="preserve">                       </t>
    </r>
    <r>
      <rPr>
        <sz val="9"/>
        <color rgb="FF0070C0"/>
        <rFont val="Calibri"/>
        <family val="2"/>
        <scheme val="minor"/>
      </rPr>
      <t xml:space="preserve"> </t>
    </r>
    <r>
      <rPr>
        <sz val="11"/>
        <color rgb="FF0070C0"/>
        <rFont val="Calibri"/>
        <family val="2"/>
        <scheme val="minor"/>
      </rPr>
      <t xml:space="preserve"> (enter date below - DD/MM/YYYY -  populates other sheets)</t>
    </r>
  </si>
  <si>
    <r>
      <rPr>
        <b/>
        <sz val="12"/>
        <rFont val="Calibri"/>
        <family val="2"/>
        <scheme val="minor"/>
      </rPr>
      <t xml:space="preserve">Subcontractors   </t>
    </r>
    <r>
      <rPr>
        <b/>
        <sz val="11"/>
        <rFont val="Calibri"/>
        <family val="2"/>
        <scheme val="minor"/>
      </rPr>
      <t xml:space="preserve">      </t>
    </r>
    <r>
      <rPr>
        <sz val="8"/>
        <rFont val="Calibri"/>
        <family val="2"/>
        <scheme val="minor"/>
      </rPr>
      <t>[&lt;50 words]</t>
    </r>
    <r>
      <rPr>
        <b/>
        <sz val="11"/>
        <rFont val="Calibri"/>
        <family val="2"/>
        <scheme val="minor"/>
      </rPr>
      <t xml:space="preserve">
</t>
    </r>
    <r>
      <rPr>
        <sz val="11"/>
        <rFont val="Calibri"/>
        <family val="2"/>
        <scheme val="minor"/>
      </rPr>
      <t xml:space="preserve">    </t>
    </r>
  </si>
  <si>
    <r>
      <rPr>
        <b/>
        <sz val="12"/>
        <rFont val="Calibri"/>
        <family val="2"/>
        <scheme val="minor"/>
      </rPr>
      <t xml:space="preserve">Research Location(s)    </t>
    </r>
    <r>
      <rPr>
        <b/>
        <sz val="11"/>
        <rFont val="Calibri"/>
        <family val="2"/>
        <scheme val="minor"/>
      </rPr>
      <t xml:space="preserve">  </t>
    </r>
    <r>
      <rPr>
        <sz val="8"/>
        <rFont val="Calibri"/>
        <family val="2"/>
        <scheme val="minor"/>
      </rPr>
      <t>[&lt;50 words]</t>
    </r>
    <r>
      <rPr>
        <sz val="11"/>
        <rFont val="Calibri"/>
        <family val="2"/>
        <scheme val="minor"/>
      </rPr>
      <t/>
    </r>
  </si>
  <si>
    <r>
      <rPr>
        <b/>
        <sz val="12"/>
        <rFont val="Calibri"/>
        <family val="2"/>
        <scheme val="minor"/>
      </rPr>
      <t>Student Involvement</t>
    </r>
    <r>
      <rPr>
        <b/>
        <sz val="11"/>
        <rFont val="Calibri"/>
        <family val="2"/>
        <scheme val="minor"/>
      </rPr>
      <t xml:space="preserve">    </t>
    </r>
    <r>
      <rPr>
        <sz val="8"/>
        <rFont val="Calibri"/>
        <family val="2"/>
        <scheme val="minor"/>
      </rPr>
      <t xml:space="preserve"> [&lt;50 words]</t>
    </r>
    <r>
      <rPr>
        <sz val="11"/>
        <rFont val="Calibri"/>
        <family val="2"/>
        <scheme val="minor"/>
      </rPr>
      <t/>
    </r>
  </si>
  <si>
    <r>
      <rPr>
        <b/>
        <sz val="12"/>
        <rFont val="Calibri"/>
        <family val="2"/>
        <scheme val="minor"/>
      </rPr>
      <t xml:space="preserve">Special Terms    </t>
    </r>
    <r>
      <rPr>
        <b/>
        <sz val="11"/>
        <rFont val="Calibri"/>
        <family val="2"/>
        <scheme val="minor"/>
      </rPr>
      <t xml:space="preserve"> </t>
    </r>
    <r>
      <rPr>
        <sz val="8"/>
        <rFont val="Calibri"/>
        <family val="2"/>
        <scheme val="minor"/>
      </rPr>
      <t xml:space="preserve">   [&lt;50 words]</t>
    </r>
  </si>
  <si>
    <r>
      <rPr>
        <b/>
        <sz val="12"/>
        <rFont val="Calibri"/>
        <family val="2"/>
        <scheme val="minor"/>
      </rPr>
      <t xml:space="preserve">Internal Approvals - Food Safety &amp; Integrity   </t>
    </r>
    <r>
      <rPr>
        <b/>
        <sz val="11"/>
        <rFont val="Calibri"/>
        <family val="2"/>
        <scheme val="minor"/>
      </rPr>
      <t xml:space="preserve">       </t>
    </r>
    <r>
      <rPr>
        <sz val="8"/>
        <rFont val="Calibri"/>
        <family val="2"/>
        <scheme val="minor"/>
      </rPr>
      <t xml:space="preserve"> [&lt;50 words]</t>
    </r>
    <r>
      <rPr>
        <b/>
        <sz val="11"/>
        <rFont val="Calibri"/>
        <family val="2"/>
        <scheme val="minor"/>
      </rPr>
      <t xml:space="preserve">                                                                                                                               </t>
    </r>
    <r>
      <rPr>
        <sz val="11"/>
        <rFont val="Calibri"/>
        <family val="2"/>
        <scheme val="minor"/>
      </rPr>
      <t/>
    </r>
  </si>
  <si>
    <r>
      <rPr>
        <b/>
        <sz val="12"/>
        <rFont val="Calibri"/>
        <family val="2"/>
        <scheme val="minor"/>
      </rPr>
      <t>External Approvals</t>
    </r>
    <r>
      <rPr>
        <sz val="11"/>
        <rFont val="Calibri"/>
        <family val="2"/>
        <scheme val="minor"/>
      </rPr>
      <t xml:space="preserve">  </t>
    </r>
    <r>
      <rPr>
        <sz val="9"/>
        <rFont val="Calibri"/>
        <family val="2"/>
        <scheme val="minor"/>
      </rPr>
      <t xml:space="preserve">   </t>
    </r>
    <r>
      <rPr>
        <sz val="8"/>
        <rFont val="Calibri"/>
        <family val="2"/>
        <scheme val="minor"/>
      </rPr>
      <t xml:space="preserve"> [&lt;50 words] </t>
    </r>
  </si>
  <si>
    <r>
      <rPr>
        <b/>
        <sz val="12"/>
        <rFont val="Calibri"/>
        <family val="2"/>
        <scheme val="minor"/>
      </rPr>
      <t>Insurance Obligations</t>
    </r>
    <r>
      <rPr>
        <sz val="11"/>
        <rFont val="Calibri"/>
        <family val="2"/>
        <scheme val="minor"/>
      </rPr>
      <t xml:space="preserve">   </t>
    </r>
    <r>
      <rPr>
        <sz val="9"/>
        <rFont val="Calibri"/>
        <family val="2"/>
        <scheme val="minor"/>
      </rPr>
      <t xml:space="preserve">  </t>
    </r>
    <r>
      <rPr>
        <sz val="8"/>
        <rFont val="Calibri"/>
        <family val="2"/>
        <scheme val="minor"/>
      </rPr>
      <t>[&lt;50 words]</t>
    </r>
  </si>
  <si>
    <r>
      <rPr>
        <b/>
        <sz val="12"/>
        <rFont val="Calibri"/>
        <family val="2"/>
        <scheme val="minor"/>
      </rPr>
      <t xml:space="preserve">Underlying Industry/Societal need       </t>
    </r>
    <r>
      <rPr>
        <sz val="8"/>
        <rFont val="Calibri"/>
        <family val="2"/>
        <scheme val="minor"/>
      </rPr>
      <t xml:space="preserve"> [~2 x 150; &lt;300 words total]</t>
    </r>
    <r>
      <rPr>
        <sz val="9"/>
        <rFont val="Calibri"/>
        <family val="2"/>
        <scheme val="minor"/>
      </rPr>
      <t/>
    </r>
  </si>
  <si>
    <t>a) The underlying waste issue that is to be addressed by the Project</t>
  </si>
  <si>
    <t>b) The industry/societal benefit that is to be achieved by the Project</t>
  </si>
  <si>
    <r>
      <rPr>
        <b/>
        <sz val="12"/>
        <color theme="1"/>
        <rFont val="Calibri"/>
        <family val="2"/>
        <scheme val="minor"/>
      </rPr>
      <t xml:space="preserve">Predicted Impacts     </t>
    </r>
    <r>
      <rPr>
        <sz val="8"/>
        <color theme="1"/>
        <rFont val="Calibri"/>
        <family val="2"/>
        <scheme val="minor"/>
      </rPr>
      <t>[&lt;450 words]</t>
    </r>
    <r>
      <rPr>
        <i/>
        <sz val="11"/>
        <rFont val="Calibri"/>
        <family val="2"/>
        <scheme val="minor"/>
      </rPr>
      <t xml:space="preserve"> </t>
    </r>
  </si>
  <si>
    <t>Project Aims</t>
  </si>
  <si>
    <r>
      <rPr>
        <b/>
        <sz val="12"/>
        <rFont val="Calibri"/>
        <family val="2"/>
        <scheme val="minor"/>
      </rPr>
      <t xml:space="preserve">Methodology         </t>
    </r>
    <r>
      <rPr>
        <b/>
        <sz val="11"/>
        <rFont val="Calibri"/>
        <family val="2"/>
        <scheme val="minor"/>
      </rPr>
      <t xml:space="preserve">  </t>
    </r>
    <r>
      <rPr>
        <sz val="8"/>
        <rFont val="Calibri"/>
        <family val="2"/>
        <scheme val="minor"/>
      </rPr>
      <t>[&lt;1,200 words total] 3 sections are provided. Each section should not exceed ~475 words.</t>
    </r>
  </si>
  <si>
    <r>
      <t xml:space="preserve">References        </t>
    </r>
    <r>
      <rPr>
        <sz val="8"/>
        <rFont val="Calibri"/>
        <family val="2"/>
        <scheme val="minor"/>
      </rPr>
      <t>[up to 400 words]</t>
    </r>
  </si>
  <si>
    <r>
      <t xml:space="preserve">Commercialisation Potential       </t>
    </r>
    <r>
      <rPr>
        <sz val="8"/>
        <rFont val="Calibri"/>
        <family val="2"/>
        <scheme val="minor"/>
      </rPr>
      <t xml:space="preserve"> [&lt;400 words]</t>
    </r>
  </si>
  <si>
    <r>
      <rPr>
        <b/>
        <sz val="12"/>
        <rFont val="Calibri"/>
        <family val="2"/>
        <scheme val="minor"/>
      </rPr>
      <t xml:space="preserve">Budget Justification including Capital Commitment   </t>
    </r>
    <r>
      <rPr>
        <b/>
        <sz val="11"/>
        <rFont val="Calibri"/>
        <family val="2"/>
        <scheme val="minor"/>
      </rPr>
      <t xml:space="preserve">  </t>
    </r>
    <r>
      <rPr>
        <sz val="8"/>
        <rFont val="Calibri"/>
        <family val="2"/>
        <scheme val="minor"/>
      </rPr>
      <t>[&lt;400 words total]</t>
    </r>
  </si>
  <si>
    <t>Overview:</t>
  </si>
  <si>
    <t xml:space="preserve">Personnel : </t>
  </si>
  <si>
    <t xml:space="preserve">Operating : </t>
  </si>
  <si>
    <t>Equipment/Capital :</t>
  </si>
  <si>
    <r>
      <rPr>
        <b/>
        <sz val="12"/>
        <rFont val="Calibri"/>
        <family val="2"/>
        <scheme val="minor"/>
      </rPr>
      <t xml:space="preserve">Known Risks      </t>
    </r>
    <r>
      <rPr>
        <b/>
        <sz val="11"/>
        <rFont val="Calibri"/>
        <family val="2"/>
        <scheme val="minor"/>
      </rPr>
      <t xml:space="preserve">   </t>
    </r>
    <r>
      <rPr>
        <sz val="8"/>
        <rFont val="Calibri"/>
        <family val="2"/>
        <scheme val="minor"/>
      </rPr>
      <t xml:space="preserve"> [&lt;200 words total]</t>
    </r>
  </si>
  <si>
    <t xml:space="preserve">Technical : </t>
  </si>
  <si>
    <t xml:space="preserve">Compliance (WHS, etc) : </t>
  </si>
  <si>
    <t xml:space="preserve">External : </t>
  </si>
  <si>
    <t>Communications</t>
  </si>
  <si>
    <r>
      <rPr>
        <b/>
        <sz val="12"/>
        <rFont val="Calibri"/>
        <family val="2"/>
        <scheme val="minor"/>
      </rPr>
      <t xml:space="preserve">Participant Expectations   </t>
    </r>
    <r>
      <rPr>
        <b/>
        <sz val="11"/>
        <rFont val="Calibri"/>
        <family val="2"/>
        <scheme val="minor"/>
      </rPr>
      <t xml:space="preserve">  </t>
    </r>
    <r>
      <rPr>
        <sz val="8"/>
        <rFont val="Calibri"/>
        <family val="2"/>
        <scheme val="minor"/>
      </rPr>
      <t>[&lt;150 words]</t>
    </r>
  </si>
  <si>
    <r>
      <rPr>
        <b/>
        <sz val="12"/>
        <rFont val="Calibri"/>
        <family val="2"/>
        <scheme val="minor"/>
      </rPr>
      <t xml:space="preserve">Message to the Industry     </t>
    </r>
    <r>
      <rPr>
        <sz val="8"/>
        <rFont val="Calibri"/>
        <family val="2"/>
        <scheme val="minor"/>
      </rPr>
      <t>[&lt;50 words]</t>
    </r>
  </si>
  <si>
    <r>
      <rPr>
        <b/>
        <sz val="12"/>
        <rFont val="Calibri"/>
        <family val="2"/>
        <scheme val="minor"/>
      </rPr>
      <t xml:space="preserve">Message to Community / Consumers     </t>
    </r>
    <r>
      <rPr>
        <sz val="9"/>
        <rFont val="Calibri"/>
        <family val="2"/>
        <scheme val="minor"/>
      </rPr>
      <t>[&lt;50 words]</t>
    </r>
  </si>
  <si>
    <r>
      <rPr>
        <b/>
        <sz val="12"/>
        <rFont val="Calibri"/>
        <family val="2"/>
        <scheme val="minor"/>
      </rPr>
      <t xml:space="preserve">Message to Government     </t>
    </r>
    <r>
      <rPr>
        <sz val="8"/>
        <rFont val="Calibri"/>
        <family val="2"/>
        <scheme val="minor"/>
      </rPr>
      <t>[</t>
    </r>
    <r>
      <rPr>
        <sz val="9"/>
        <rFont val="Calibri"/>
        <family val="2"/>
        <scheme val="minor"/>
      </rPr>
      <t>&lt;50 words]</t>
    </r>
  </si>
  <si>
    <r>
      <rPr>
        <b/>
        <sz val="12"/>
        <rFont val="Calibri"/>
        <family val="2"/>
        <scheme val="minor"/>
      </rPr>
      <t xml:space="preserve">Publications and Extension  </t>
    </r>
    <r>
      <rPr>
        <b/>
        <sz val="11"/>
        <rFont val="Calibri"/>
        <family val="2"/>
        <scheme val="minor"/>
      </rPr>
      <t xml:space="preserve">  </t>
    </r>
    <r>
      <rPr>
        <sz val="8"/>
        <rFont val="Calibri"/>
        <family val="2"/>
        <scheme val="minor"/>
      </rPr>
      <t xml:space="preserve"> [&lt;300 words]    </t>
    </r>
    <r>
      <rPr>
        <b/>
        <sz val="11"/>
        <rFont val="Calibri"/>
        <family val="2"/>
        <scheme val="minor"/>
      </rPr>
      <t xml:space="preserve">                                                                                                                                                                                  </t>
    </r>
  </si>
  <si>
    <t>Project Milestones</t>
  </si>
  <si>
    <t>Description</t>
  </si>
  <si>
    <t>Output</t>
  </si>
  <si>
    <t>Start month</t>
  </si>
  <si>
    <t>Duration (months)</t>
  </si>
  <si>
    <t>Participant</t>
  </si>
  <si>
    <t>Owner</t>
  </si>
  <si>
    <t>Start date</t>
  </si>
  <si>
    <t>End date</t>
  </si>
  <si>
    <t>INSTRUCTIONS - PROJECT MILESTONES</t>
  </si>
  <si>
    <t>Milestone 1</t>
  </si>
  <si>
    <t>Milestones</t>
  </si>
  <si>
    <t>Sub-tasks</t>
  </si>
  <si>
    <t xml:space="preserve">- Project milestones should align to the methodology. Projects are to be broken down to milestones that may comprise several sub-tasks, each with their own completion dates. </t>
  </si>
  <si>
    <t>- Milestones should be significant, and outcome based, often being key decision points or stop/go points for a project.</t>
  </si>
  <si>
    <t xml:space="preserve">- Ensure that initial milestones include collection of baseline data to enable project impact calculations if not fully understood at project outset. </t>
  </si>
  <si>
    <t>- Provision is made for up to 8 milestones within the project proposal template. 
- Final milestone should be the project's final report</t>
  </si>
  <si>
    <t>Output:</t>
  </si>
  <si>
    <t>Milestone 2</t>
  </si>
  <si>
    <t xml:space="preserve">- Sub-tasks are typically the activities that lead up to the achievement of a milestone. Provision is made for up to 40 sub-tasks within the template (five for each milestone). </t>
  </si>
  <si>
    <t>- It is expected that all projects will have milestones or sub-tasks falling due each quarter for the duration of the project</t>
  </si>
  <si>
    <t>- Minimum of 1 sub-task required
- Final sub-task describes the overall milestone output</t>
  </si>
  <si>
    <t>Template Section</t>
  </si>
  <si>
    <t xml:space="preserve">Guidance Notes </t>
  </si>
  <si>
    <t>Description - Milestone</t>
  </si>
  <si>
    <t>Provide a brief title for each milestone</t>
  </si>
  <si>
    <t>Description - Sub-tasks</t>
  </si>
  <si>
    <t xml:space="preserve">Provide a short description (1-sentence) for each  sub-task. </t>
  </si>
  <si>
    <t>Milestone 3</t>
  </si>
  <si>
    <t>Month of the project that the sub-task will commence. The first month of the project is 1.</t>
  </si>
  <si>
    <t>Number of months the sub-task will take to complete</t>
  </si>
  <si>
    <t>Project Party with primary responsibility for delivery of the sub-task</t>
  </si>
  <si>
    <t xml:space="preserve">Output: the final sub-task of each milestone </t>
  </si>
  <si>
    <t xml:space="preserve">Brief description of the intended milestone output. E.g. report, technical </t>
  </si>
  <si>
    <t>Grey cells</t>
  </si>
  <si>
    <t>Do not require input and will be auto-calculated</t>
  </si>
  <si>
    <t>Milestone 4</t>
  </si>
  <si>
    <t>Milestone 5</t>
  </si>
  <si>
    <t>Milestone 6</t>
  </si>
  <si>
    <t>Milestone 7</t>
  </si>
  <si>
    <t>Milestone 8</t>
  </si>
  <si>
    <t xml:space="preserve"> Project Risks</t>
  </si>
  <si>
    <t>Technical Risks</t>
  </si>
  <si>
    <t>Risk</t>
  </si>
  <si>
    <t>Impact</t>
  </si>
  <si>
    <t>Probability</t>
  </si>
  <si>
    <t>Mitigation</t>
  </si>
  <si>
    <t>INSTRUCTIONS - PROJECT RISKS</t>
  </si>
  <si>
    <t>List the known risks for the project, with a brief (&lt;100 words) explanation of impact,  probability and mitigation for each against the following categories:  technical, personnel, compliance and external). For example:</t>
  </si>
  <si>
    <r>
      <rPr>
        <b/>
        <u/>
        <sz val="12"/>
        <color theme="0"/>
        <rFont val="Trebuchet MS"/>
        <family val="2"/>
      </rPr>
      <t>Technical Risks - example</t>
    </r>
    <r>
      <rPr>
        <u/>
        <sz val="10"/>
        <color theme="0"/>
        <rFont val="Trebuchet MS"/>
        <family val="2"/>
      </rPr>
      <t xml:space="preserve">
</t>
    </r>
    <r>
      <rPr>
        <b/>
        <sz val="10"/>
        <color theme="0"/>
        <rFont val="Trebuchet MS"/>
        <family val="2"/>
      </rPr>
      <t>Risk</t>
    </r>
    <r>
      <rPr>
        <sz val="10"/>
        <color theme="0"/>
        <rFont val="Trebuchet MS"/>
        <family val="2"/>
      </rPr>
      <t xml:space="preserve">: Members do not want to participate. </t>
    </r>
  </si>
  <si>
    <r>
      <rPr>
        <b/>
        <sz val="10"/>
        <color theme="0"/>
        <rFont val="Trebuchet MS"/>
        <family val="2"/>
      </rPr>
      <t>Impact</t>
    </r>
    <r>
      <rPr>
        <sz val="10"/>
        <color theme="0"/>
        <rFont val="Trebuchet MS"/>
        <family val="2"/>
      </rPr>
      <t xml:space="preserve">: Project does not gather responses on Australian businesses in the  sector.
</t>
    </r>
    <r>
      <rPr>
        <b/>
        <sz val="10"/>
        <color theme="0"/>
        <rFont val="Trebuchet MS"/>
        <family val="2"/>
      </rPr>
      <t>Probability</t>
    </r>
    <r>
      <rPr>
        <sz val="10"/>
        <color theme="0"/>
        <rFont val="Trebuchet MS"/>
        <family val="2"/>
      </rPr>
      <t xml:space="preserve">: Low
Mitigation: Engagement with their members, emphasise importance of participation and value to them </t>
    </r>
  </si>
  <si>
    <t>Personnel Risks</t>
  </si>
  <si>
    <t>Personnel Risks - example</t>
  </si>
  <si>
    <r>
      <rPr>
        <b/>
        <sz val="10"/>
        <color theme="0"/>
        <rFont val="Trebuchet MS"/>
        <family val="2"/>
      </rPr>
      <t>Risk</t>
    </r>
    <r>
      <rPr>
        <sz val="10"/>
        <color theme="0"/>
        <rFont val="Trebuchet MS"/>
        <family val="2"/>
      </rPr>
      <t xml:space="preserve">: Research assistants change
</t>
    </r>
    <r>
      <rPr>
        <b/>
        <sz val="10"/>
        <color theme="0"/>
        <rFont val="Trebuchet MS"/>
        <family val="2"/>
      </rPr>
      <t>Impact</t>
    </r>
    <r>
      <rPr>
        <sz val="10"/>
        <color theme="0"/>
        <rFont val="Trebuchet MS"/>
        <family val="2"/>
      </rPr>
      <t>: Time delays from need to brief new researchers on tasks</t>
    </r>
  </si>
  <si>
    <r>
      <rPr>
        <b/>
        <sz val="10"/>
        <color theme="0"/>
        <rFont val="Trebuchet MS"/>
        <family val="2"/>
      </rPr>
      <t>Probability</t>
    </r>
    <r>
      <rPr>
        <sz val="10"/>
        <color theme="0"/>
        <rFont val="Trebuchet MS"/>
        <family val="2"/>
      </rPr>
      <t xml:space="preserve">: Low
</t>
    </r>
    <r>
      <rPr>
        <b/>
        <sz val="10"/>
        <color theme="0"/>
        <rFont val="Trebuchet MS"/>
        <family val="2"/>
      </rPr>
      <t>Mitigation</t>
    </r>
    <r>
      <rPr>
        <sz val="10"/>
        <color theme="0"/>
        <rFont val="Trebuchet MS"/>
        <family val="2"/>
      </rPr>
      <t xml:space="preserve">: Academics will engage with experienced researcher assistants who are currently working with them. </t>
    </r>
  </si>
  <si>
    <t xml:space="preserve">
</t>
  </si>
  <si>
    <t>Compliance Risks</t>
  </si>
  <si>
    <t>Compliance Risks - example</t>
  </si>
  <si>
    <r>
      <rPr>
        <b/>
        <sz val="10"/>
        <color theme="0"/>
        <rFont val="Trebuchet MS"/>
        <family val="2"/>
      </rPr>
      <t>Risk</t>
    </r>
    <r>
      <rPr>
        <sz val="10"/>
        <color theme="0"/>
        <rFont val="Trebuchet MS"/>
        <family val="2"/>
      </rPr>
      <t xml:space="preserve">: Delays from ethics approvals
</t>
    </r>
    <r>
      <rPr>
        <b/>
        <sz val="10"/>
        <color theme="0"/>
        <rFont val="Trebuchet MS"/>
        <family val="2"/>
      </rPr>
      <t>Impact</t>
    </r>
    <r>
      <rPr>
        <sz val="10"/>
        <color theme="0"/>
        <rFont val="Trebuchet MS"/>
        <family val="2"/>
      </rPr>
      <t>: Unable to undertake stakeholder engagement until formal university ethics approval is granted</t>
    </r>
  </si>
  <si>
    <r>
      <rPr>
        <b/>
        <sz val="10"/>
        <color theme="0"/>
        <rFont val="Trebuchet MS"/>
        <family val="2"/>
      </rPr>
      <t>Probability</t>
    </r>
    <r>
      <rPr>
        <sz val="10"/>
        <color theme="0"/>
        <rFont val="Trebuchet MS"/>
        <family val="2"/>
      </rPr>
      <t xml:space="preserve">: High
Mitigation: Research team will prepare and submit ethics application in the initial stages of the project </t>
    </r>
  </si>
  <si>
    <t xml:space="preserve">
</t>
  </si>
  <si>
    <t>External Risks</t>
  </si>
  <si>
    <t>External Risks - example</t>
  </si>
  <si>
    <r>
      <t xml:space="preserve">Risk: </t>
    </r>
    <r>
      <rPr>
        <sz val="10"/>
        <color theme="0"/>
        <rFont val="Trebuchet MS"/>
        <family val="2"/>
      </rPr>
      <t>Economic turbulence and trade tensions</t>
    </r>
    <r>
      <rPr>
        <b/>
        <sz val="10"/>
        <color theme="0"/>
        <rFont val="Trebuchet MS"/>
        <family val="2"/>
      </rPr>
      <t xml:space="preserve">
Impact:</t>
    </r>
    <r>
      <rPr>
        <sz val="10"/>
        <color theme="0"/>
        <rFont val="Trebuchet MS"/>
        <family val="2"/>
      </rPr>
      <t xml:space="preserve"> Lower than expected engagement from industry</t>
    </r>
  </si>
  <si>
    <r>
      <t xml:space="preserve">Probability: </t>
    </r>
    <r>
      <rPr>
        <sz val="10"/>
        <color theme="0"/>
        <rFont val="Trebuchet MS"/>
        <family val="2"/>
      </rPr>
      <t>Medium
Mitigation: Researchers to stress that lower economic activity is an opportunity to rethink</t>
    </r>
    <r>
      <rPr>
        <b/>
        <sz val="10"/>
        <color theme="0"/>
        <rFont val="Trebuchet MS"/>
        <family val="2"/>
      </rPr>
      <t xml:space="preserve"> current practices</t>
    </r>
  </si>
  <si>
    <t xml:space="preserve"> Project IP</t>
  </si>
  <si>
    <t>INSTRUCTIONS: PROJECT IP</t>
  </si>
  <si>
    <t>Project IP: Utilisation Plan</t>
  </si>
  <si>
    <r>
      <rPr>
        <sz val="10"/>
        <color rgb="FFFFFFFF"/>
        <rFont val="Trebuchet MS"/>
      </rPr>
      <t xml:space="preserve">Before addressing each section, it is important to understand the key areas of the EFW Core Participants Agreement related to IP and utilisation. This can be found within the IP and Utilisation section of the </t>
    </r>
    <r>
      <rPr>
        <b/>
        <sz val="10"/>
        <color rgb="FFFFFFFF"/>
        <rFont val="Trebuchet MS"/>
      </rPr>
      <t>End Food Waste CRC Project Guidelines</t>
    </r>
  </si>
  <si>
    <t>Utilisation party</t>
  </si>
  <si>
    <t>Requirements</t>
  </si>
  <si>
    <t xml:space="preserve">For each organisation participating in the project, specify the project party (sometimes parties) that have the right to utilise </t>
  </si>
  <si>
    <t>(technology transfer, take-up and use of research outputs by end-users) the IP and any requirements relating thereto.</t>
  </si>
  <si>
    <t>Project IP: Other Use Rights</t>
  </si>
  <si>
    <t>Additional utilisation rights</t>
  </si>
  <si>
    <t xml:space="preserve">For each organisation participating in the project, specify if any party has rights in addition to utilisation rights. </t>
  </si>
  <si>
    <t xml:space="preserve">The default non-utiliisation rights of all project parties are as described in the End Food Waste CRC Core Participants Agreement </t>
  </si>
  <si>
    <t xml:space="preserve">unless varied i.e. for use within project and for research and education purposes. </t>
  </si>
  <si>
    <t>Specify if any reversion rights apply differently to those described in the End Food Waste CRC Core Participants Agreement.</t>
  </si>
  <si>
    <t>Specific Confidential Information</t>
  </si>
  <si>
    <t>Contributing party</t>
  </si>
  <si>
    <t>Description of confidential information</t>
  </si>
  <si>
    <t>Disclosures/restrictions</t>
  </si>
  <si>
    <t>Conditions</t>
  </si>
  <si>
    <t xml:space="preserve">Outline any specific Confidential Information that the Project Parties will be making available to each other for Project </t>
  </si>
  <si>
    <t>use and any restrictions and conditions on that use related to that use.</t>
  </si>
  <si>
    <t xml:space="preserve">Unless indicated otherwise Confidential Information is made available by the contributing Participant in accordance </t>
  </si>
  <si>
    <t xml:space="preserve">with the Participants Agreement whereby each Party undertakes to keep the Confidential Information of each other Party </t>
  </si>
  <si>
    <t>secret and must not disclose to a third party without prior written consent.</t>
  </si>
  <si>
    <t>Pre-existing Material</t>
  </si>
  <si>
    <t>Description of pre-existing material</t>
  </si>
  <si>
    <t>Name the party (or parties) contributing pre-existing material (otherwise known as background IP) for use within the project.</t>
  </si>
  <si>
    <t xml:space="preserve">Describe the pre-existing material and any specific disclosures or restrictions regarding its use Unless otherwise indicated the default </t>
  </si>
  <si>
    <t>conditions for pre-existing material (from the project agreement template) are as follows:</t>
  </si>
  <si>
    <t>•</t>
  </si>
  <si>
    <t xml:space="preserve">A project participant making its pre-existing material available to the project will do so on a non-exclusive, </t>
  </si>
  <si>
    <t xml:space="preserve">royalty-free basis for the term of the project. </t>
  </si>
  <si>
    <t xml:space="preserve">The contributing party will continue to own and control its pre-existing material (including any improvements), it may also </t>
  </si>
  <si>
    <t xml:space="preserve">continue to use its preexisting material freely provided the use is not inconsistent with the terms of the project agreement. </t>
  </si>
  <si>
    <t>If the party utilising the project IP requires a licence to use pre-existing material, the contributing party will grant them a licence</t>
  </si>
  <si>
    <t>on reasonable commercial terms.</t>
  </si>
  <si>
    <t>Third Party Material</t>
  </si>
  <si>
    <t>Description of third party material</t>
  </si>
  <si>
    <t>Owner of third party material</t>
  </si>
  <si>
    <t>Third Parties are persons/organisations that are not party to the EFW CRC Core Participants Agreements or Supporting Participants Agreement.</t>
  </si>
  <si>
    <t xml:space="preserve">Third Party Material (TPM) is typically brought into the Project by one of the Project Parties.  </t>
  </si>
  <si>
    <t xml:space="preserve"> </t>
  </si>
  <si>
    <t>Only material that is not freely available or readily able to be purchased as a product/service is likely to be relevant TPM.</t>
  </si>
  <si>
    <t>Name the Project Party (or Parties) contributing TPM, describe the TPM, name the owner of the TPM and any conditions of use within the Project.</t>
  </si>
  <si>
    <t>Rights to Returns</t>
  </si>
  <si>
    <t xml:space="preserve">Rights to Returns </t>
  </si>
  <si>
    <t>Project party</t>
  </si>
  <si>
    <t>Details</t>
  </si>
  <si>
    <t>For each organisation participating in the project, specify rights to returns from utilisation of the project IP and mechanism for sharing these</t>
  </si>
  <si>
    <t xml:space="preserve">– i.e. percentage interests of each project party and how/when these are to be calculated and shared. </t>
  </si>
  <si>
    <t xml:space="preserve">For example, the parties may agree to a fixed fee or to a royalty rate applicable to the net sales of products which is payable on a quarterly </t>
  </si>
  <si>
    <t xml:space="preserve">and distributable amongst the project parties in accordance with their project IP shares. </t>
  </si>
  <si>
    <t xml:space="preserve"> Budget Inputs</t>
  </si>
  <si>
    <t>INSTRUCTIONS: BUDGET INPUTS</t>
  </si>
  <si>
    <t>Cash contributions</t>
  </si>
  <si>
    <t>This section is to outline Project contributions (both cash and in-kind) to be made by the Project Parties.</t>
  </si>
  <si>
    <t>Matched by EFWA CRC?</t>
  </si>
  <si>
    <t>Comments</t>
  </si>
  <si>
    <t>Year 1</t>
  </si>
  <si>
    <t>Year 2</t>
  </si>
  <si>
    <t>Year 3</t>
  </si>
  <si>
    <t>Year 4</t>
  </si>
  <si>
    <t>Year 5</t>
  </si>
  <si>
    <t>TOTAL</t>
  </si>
  <si>
    <t>$</t>
  </si>
  <si>
    <t xml:space="preserve">Participant Cash </t>
  </si>
  <si>
    <t xml:space="preserve">For these purposes Participant Cash may only be from industry and government Core Participants  (since all University cash contributions </t>
  </si>
  <si>
    <t xml:space="preserve"> are being applied to central (non-Project) costs). </t>
  </si>
  <si>
    <t xml:space="preserve">Participants make their cash contributions to End Food Waste CRC (CRC) under the Core Participants Agreement.  Industry and government </t>
  </si>
  <si>
    <t xml:space="preserve">Participants may choose how they wish for these contributions to be applied to individual Projects.  Therefore, amounts entered in this section </t>
  </si>
  <si>
    <t>are applied from the overall contribution that the participant is making to End Food Waste CRC (take care not to exceed).</t>
  </si>
  <si>
    <t>Matched by EFW CRC? Y/N</t>
  </si>
  <si>
    <t xml:space="preserve">End Food Waste CRC has committed to matching (dollar for dollar) the cash contributions applied to each Project by the industry participants and some </t>
  </si>
  <si>
    <t>EFWA CRC</t>
  </si>
  <si>
    <t>non-research provider government participants that signed the original Core Participants Agreement.</t>
  </si>
  <si>
    <t>Core Participants joining the CRC after its establishment are each subject to individual arrangements with respect to CRC matching funding.</t>
  </si>
  <si>
    <t>Indicate with a ‘Y’ if the participant cash contribution is to be matched by the End Food Waste CRC and the calculations will be performed automatically.</t>
  </si>
  <si>
    <t>Staff in-kind</t>
  </si>
  <si>
    <t xml:space="preserve">Staff In-Kind Contributions </t>
  </si>
  <si>
    <t>Person</t>
  </si>
  <si>
    <t>Role in project</t>
  </si>
  <si>
    <t xml:space="preserve">Staff in-kind contributions are personnel provided by a participant to the End Food Waste CRC from its own resources. In this instance, the salary </t>
  </si>
  <si>
    <t>% FTE</t>
  </si>
  <si>
    <t xml:space="preserve">of the personnel is paid directly by the participant organisation. In accordance with Australian Government CRC Program Guidelines, a nominal value </t>
  </si>
  <si>
    <t xml:space="preserve">of $250,000 per FTE is applied for staff in-kind contributions (covering salary, direct salary on-costs, direct and indirect support costs of staff). </t>
  </si>
  <si>
    <t>There is no differentiation between the different levels of staff.</t>
  </si>
  <si>
    <t>Include personnel name and role within project, if the person is unknown currently, enter ‘tba’ and complete a separate table for each participant.</t>
  </si>
  <si>
    <t xml:space="preserve">When a staff member will not work on the project for a full year (12 months), adjust the FTE to reflect this. e.g. enter 20% FTE for a staff member </t>
  </si>
  <si>
    <t>who will be 80% FTE for only three months.</t>
  </si>
  <si>
    <t>Non-staff in-kind</t>
  </si>
  <si>
    <t>Non-Staff In-Kind Contributions</t>
  </si>
  <si>
    <t xml:space="preserve">Non-staff in-kind contributions are facilities, equipment and services provided by a participant to the End Food Waste CRC from its own resources. </t>
  </si>
  <si>
    <t xml:space="preserve">The Australia Government does not prescribe a specific formula to determine the value of this. The value of these contributions is to be determined by the </t>
  </si>
  <si>
    <t xml:space="preserve">participant and must be realistic, reasonable and justifiable. </t>
  </si>
  <si>
    <t xml:space="preserve">The full value of equipment and facilities cannot be claimed as a non-staff inkind contribution. The value must be calculated on a pro-rata basis. Valuations of </t>
  </si>
  <si>
    <t xml:space="preserve">these contributions provided such as, access to large capital items, must be valued proportionally to the expected usage by the CRC and based on the running costs </t>
  </si>
  <si>
    <t xml:space="preserve">and depreciation of the capital item. These costs could include fees for access (for example, access to IP, laboratory facilities), only where it would be </t>
  </si>
  <si>
    <t xml:space="preserve">appropriate for a fee for access to be applied in a commercial environment. </t>
  </si>
  <si>
    <t>Examples include:</t>
  </si>
  <si>
    <t xml:space="preserve">if a resource has an annual depreciation value of $100,000 and the End Food Waste CRC was using 10% of the resource’s capacity, </t>
  </si>
  <si>
    <t xml:space="preserve">then the resource could be valued at $10,000 per year. </t>
  </si>
  <si>
    <t xml:space="preserve">if the fee for usage was $500 per use and the End Food Waste CRC was receiving 100 usages per year at no cost, the value of the resource </t>
  </si>
  <si>
    <t xml:space="preserve">could be valued at $50,000 per year. </t>
  </si>
  <si>
    <t xml:space="preserve"> Budget Expenditure</t>
  </si>
  <si>
    <t>INSTRUCTIONS: BUDGET EXPENDITURE</t>
  </si>
  <si>
    <t>Salary expenditure</t>
  </si>
  <si>
    <t>This section is to outline the project cash expenditure by category (personnel, operating and capital).  
These are the funds to be paid by EFW CRC to one or more of the project parties. 
Total expenditure must be equal to total cash inputs from budget inputs. 
Unless otherwise agreed, EFW CRC payments to project parties will be made quarterly in arrears based on the budget expenditure. Payments will be subject to satisfactory progress against project milestones/deliverables as evidenced within the quarterly report and assessed by the EFW CRC CEO.  
Project funds are primarily intended to be spent in Australia. Where project funds are to be spent overseas, such expenditure must significantly improve the competitiveness, productivity and sustainability of Australian industries, especially in line with government priorities.</t>
  </si>
  <si>
    <t>Participant to receive funds</t>
  </si>
  <si>
    <t>Personnel</t>
  </si>
  <si>
    <t>$'s p.a.</t>
  </si>
  <si>
    <t>Calculated $'s</t>
  </si>
  <si>
    <t>- Indicate which project participant will receive the funds for each entered expenditure item 
- One or more of the project parties may be receive funds for a project
- Typically, payments will only be to university and government research providers, however, in certain circumstances it may be appropriate for payments to be made to other categories of participants or to be incurred directly by the End Food Waste CRC</t>
  </si>
  <si>
    <t>Operating expenditure</t>
  </si>
  <si>
    <t>Item</t>
  </si>
  <si>
    <t>Cost ($)</t>
  </si>
  <si>
    <t xml:space="preserve">- Salaries for staff engaged directly in the project for time associated with project activities, including project management, where those salaries do not form part of a participant’s in-kind contribution. 
- If appropriate, salaries can be requested for academic staff involved in project activities. However it is expected that a component of the academic staff contribution is provided in kind, to meet the overall research organisation’s inkind contribution to the End Food Waste CRC. 
- Include personnel name and role within project, if person unknown currently, enter ‘tba’. 
- Enter FTE % and the annual cost of the staff member, include salary and direct salary on-costs. Use of annual increases to account for wage inflation is acceptable. Indirect personnel costs cannot be paid for using End Food Waste CRC resources . Calculated $’s is based on FTE % multiplied by annual costs of the staff member. 
- Project parties will be required to report on actual FTE % provided and if under providing against contract payments by EFW CRC may be adjusted. When a staff member will not work on the project for a full year (12 months), adjust the FTE to reflect this. E.g. enter 20% FTE for a staff member who will be 80% FTE for only </t>
  </si>
  <si>
    <t xml:space="preserve">Operating Expenditure </t>
  </si>
  <si>
    <t>Examples of eligible expenditure:</t>
  </si>
  <si>
    <t xml:space="preserve">- Consumables, materials, prototypes, software licenses
- Contractors undertaking and supporting research and development activities 
- Purchase or lease of equipment under $20,000 in value
- Travel for Project personnel, where directly related to the Project 
- Travel for research organisation Project personnel to attend the CRC Annual Conference
- Publication, communication, extension and industry engagement activities including reports production, videos, workshops, field days run as a component of the project. The EFW CRC provide limited services in this area but budget should be discussed during the proposal stage. </t>
  </si>
  <si>
    <t>Capital expenditure</t>
  </si>
  <si>
    <t>Example of ineligible expenditure:</t>
  </si>
  <si>
    <t xml:space="preserve">- Construction, renovation or extension of facilities such as buildings, laboratories etc.
- Activities which have already been funded or are currently being funded by the Australian Govt, or State or Territory Govts either directly or indirectly through any other funding scheme
- Reimbursement of Project Parties for any in-kind contributions
- Travel for non-research organisation Project personnel to attend the CRC Annual Conference
- Commercial, legal, and administrative expenses related to patenting, licensing or otherwise  protecting intellectual property
- Commercialisation expenses relating to the utilization, dissemination and sale of Project IP
- Indirect support costs of staff employed by a participant
- Funds must not be spent overseas for the indirect support costs of research  </t>
  </si>
  <si>
    <t>Captial Expenditure</t>
  </si>
  <si>
    <t>Capital expenditure covers assets of a durable nature, such as the cost of equipment.  You cannot include the construction, renovation or extension of facilities such as buildings, laboratories etc.
Assets purchased in whole or in part from a Project payment will be owned by the party that undertakes the purchase (unless otherwise agreed).  For the entire period of the Participants Agreement (2018-2028) the asset owner must:
• make the Asset freely available for use by the End Food Waste CRC Entity or any Project Party as and when required; 
• must not sell, hire, charge, mortgage, pledge or otherwise encumber the Asset; and
• is responsible for insurance, maintenance and, if required, repair and replacement of the Asset, and any other costs and liabilities associated with the Asset.
Project Parties receiving funding for capital items will be asked to report on actual expenditure incurred against budget and if underspent may be required to return excess funds to the End Food Waste CRC.</t>
  </si>
  <si>
    <t xml:space="preserve"> Budget Summary</t>
  </si>
  <si>
    <t>No input required - summarises the budget using data entered on sheets 5 and 6.</t>
  </si>
  <si>
    <t>Summary of Cash contributions</t>
  </si>
  <si>
    <t>Category</t>
  </si>
  <si>
    <t>Participant cash</t>
  </si>
  <si>
    <t>CRC cash</t>
  </si>
  <si>
    <t>Summary of Expenditure</t>
  </si>
  <si>
    <t>Salaries</t>
  </si>
  <si>
    <t>Operating</t>
  </si>
  <si>
    <t>Capital</t>
  </si>
  <si>
    <t>Variance</t>
  </si>
  <si>
    <t>Income less expenditure</t>
  </si>
  <si>
    <t>Summary of Total contributions</t>
  </si>
  <si>
    <t>Cash</t>
  </si>
  <si>
    <t>Staff In-kind</t>
  </si>
  <si>
    <t>Non-staff 
In-kind</t>
  </si>
  <si>
    <t>Total</t>
  </si>
  <si>
    <t>Total %</t>
  </si>
  <si>
    <t>End Food Waste CRC</t>
  </si>
  <si>
    <t>Project year</t>
  </si>
  <si>
    <t>Row</t>
  </si>
  <si>
    <t>Financial category</t>
  </si>
  <si>
    <t>UI</t>
  </si>
  <si>
    <t>FTE</t>
  </si>
  <si>
    <t>Value</t>
  </si>
  <si>
    <t>1110: CRC Cash Contribution</t>
  </si>
  <si>
    <t>Fight Food Waste CRC</t>
  </si>
  <si>
    <t xml:space="preserve">1210: Participant Cash Contribution </t>
  </si>
  <si>
    <t>3100: Salary In-kind</t>
  </si>
  <si>
    <t>3210: Regular In-kind</t>
  </si>
  <si>
    <t>2111: Salaries</t>
  </si>
  <si>
    <t>2112: Operating</t>
  </si>
  <si>
    <t>2113: Capital</t>
  </si>
  <si>
    <t>Qtr</t>
  </si>
  <si>
    <t>Year</t>
  </si>
  <si>
    <t>Qtr start</t>
  </si>
  <si>
    <t>Qtr end</t>
  </si>
  <si>
    <t>Project running?</t>
  </si>
  <si>
    <t>Number of months running</t>
  </si>
  <si>
    <t>Project months in the quarter</t>
  </si>
  <si>
    <t>Project months in FY</t>
  </si>
  <si>
    <t>Financial year</t>
  </si>
  <si>
    <t>FY</t>
  </si>
  <si>
    <t>Project year value</t>
  </si>
  <si>
    <t>Project months in Project year</t>
  </si>
  <si>
    <t>Project months in quarter</t>
  </si>
  <si>
    <t>Final value</t>
  </si>
  <si>
    <t>FY value</t>
  </si>
  <si>
    <t>Value type</t>
  </si>
  <si>
    <t>Project months</t>
  </si>
  <si>
    <t>Budget</t>
  </si>
  <si>
    <t>First quarter</t>
  </si>
  <si>
    <t>Milestone</t>
  </si>
  <si>
    <t>Start Date</t>
  </si>
  <si>
    <t>Finish Date</t>
  </si>
  <si>
    <t>Duration</t>
  </si>
  <si>
    <t>Milestone Status</t>
  </si>
  <si>
    <t>% Complete</t>
  </si>
  <si>
    <t>Milestone Progress</t>
  </si>
  <si>
    <t>Milestone Progress Comments</t>
  </si>
  <si>
    <t>Actual Date Completed</t>
  </si>
  <si>
    <t>Project months in project year</t>
  </si>
  <si>
    <t>Months per project year</t>
  </si>
  <si>
    <t>Project years</t>
  </si>
  <si>
    <t>Transaction Item</t>
  </si>
  <si>
    <t>Date Issued OVERRIDE</t>
  </si>
  <si>
    <t>Financial Category</t>
  </si>
  <si>
    <t>Planned Value</t>
  </si>
  <si>
    <t>Payments Value</t>
  </si>
  <si>
    <t>Budget Value</t>
  </si>
  <si>
    <t>Risk type</t>
  </si>
  <si>
    <t>Impact of risk</t>
  </si>
  <si>
    <t>Mitigation strategy</t>
  </si>
  <si>
    <t>Technical</t>
  </si>
  <si>
    <t>Compliance</t>
  </si>
  <si>
    <t>External</t>
  </si>
  <si>
    <t>IP Item</t>
  </si>
  <si>
    <t>IP Type</t>
  </si>
  <si>
    <t>Disclosures/description</t>
  </si>
  <si>
    <t>Conditions/Requirements</t>
  </si>
  <si>
    <t>Project IP Utilisation Plan</t>
  </si>
  <si>
    <t>Project IP Other Use Rights</t>
  </si>
  <si>
    <t>Right to Returns</t>
  </si>
  <si>
    <t>Client</t>
  </si>
  <si>
    <t>Food waste</t>
  </si>
  <si>
    <t>Current Version</t>
  </si>
  <si>
    <t>History</t>
  </si>
  <si>
    <t>Version</t>
  </si>
  <si>
    <t>Status</t>
  </si>
  <si>
    <t>Last change</t>
  </si>
  <si>
    <t>Changes</t>
  </si>
  <si>
    <t>Responsible Person</t>
  </si>
  <si>
    <t>Final</t>
  </si>
  <si>
    <t>Initial draft for Smartsheet compatible proposal template</t>
  </si>
  <si>
    <t>Melanie Hand</t>
  </si>
  <si>
    <t>Fixed an error in FY-Quarter lookup sheet</t>
  </si>
  <si>
    <t>Added % contributions table in budget summary
Added sheet for importing specified personnel
FFW CRC now available to select in IP tables
Unlocked cell in IP sheet that was unintentionally locked
Merged cells in Budget expenditure sheet that should have been merged</t>
  </si>
  <si>
    <t>Rebranded
Set row height to auto-fit</t>
  </si>
  <si>
    <t>#</t>
  </si>
  <si>
    <t>Notes</t>
  </si>
  <si>
    <t>Sheet</t>
  </si>
  <si>
    <t>Direction</t>
  </si>
  <si>
    <t>Personnel + FTE</t>
  </si>
  <si>
    <t xml:space="preserve">Year 1 </t>
  </si>
  <si>
    <t xml:space="preserve">Year 2 </t>
  </si>
  <si>
    <t xml:space="preserve">Year 3 </t>
  </si>
  <si>
    <t xml:space="preserve">Year 4 </t>
  </si>
  <si>
    <t>Count</t>
  </si>
  <si>
    <t>Length of FTE</t>
  </si>
  <si>
    <t>Total specified personnel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</si>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</sst>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d/mm/yyyy;@"/>
    <numFmt numFmtId="166" formatCode="0.0"/>
    <numFmt numFmtId="167" formatCode="&quot;$&quot;#,##0"/>
    <numFmt numFmtId="168" formatCode="0.0%"/>
    <numFmt numFmtId="169" formatCode="_(&quot;$&quot;* #,##0_);_(&quot;$&quot;* \(#,##0\);_(&quot;$&quot;* &quot;-&quot;??_);_(@_)"/>
  </numFmts>
  <fonts count="68">
    <font>
      <sz val="10"/>
      <color theme="1"/>
      <name val="Trebuchet MS"/>
      <family val="2"/>
    </font>
    <font>
      <sz val="11"/>
      <color theme="1"/>
      <name val="Calibri"/>
      <family val="2"/>
      <scheme val="minor"/>
    </font>
    <font>
      <sz val="10"/>
      <color theme="1"/>
      <name val="Trebuchet MS"/>
      <family val="2"/>
    </font>
    <font>
      <sz val="18"/>
      <color rgb="FF014A7F"/>
      <name val="Trebuchet MS"/>
      <family val="2"/>
    </font>
    <font>
      <sz val="9"/>
      <color rgb="FF014A7F"/>
      <name val="Trebuchet MS"/>
      <family val="2"/>
    </font>
    <font>
      <sz val="8"/>
      <color rgb="FF014A7F"/>
      <name val="Trebuchet MS"/>
      <family val="2"/>
    </font>
    <font>
      <b/>
      <sz val="10"/>
      <color theme="1"/>
      <name val="Trebuchet MS"/>
      <family val="2"/>
    </font>
    <font>
      <b/>
      <sz val="10"/>
      <color rgb="FFFF0000"/>
      <name val="Trebuchet MS"/>
      <family val="2"/>
    </font>
    <font>
      <b/>
      <sz val="11"/>
      <color theme="1"/>
      <name val="Trebuchet MS"/>
      <family val="2"/>
    </font>
    <font>
      <sz val="11"/>
      <color theme="1"/>
      <name val="Trebuchet MS"/>
      <family val="2"/>
    </font>
    <font>
      <sz val="11"/>
      <name val="Calibri"/>
      <family val="2"/>
      <scheme val="minor"/>
    </font>
    <font>
      <sz val="8"/>
      <color rgb="FF0070C0"/>
      <name val="Trebuchet MS"/>
      <family val="2"/>
    </font>
    <font>
      <sz val="10"/>
      <name val="Arial"/>
      <family val="2"/>
    </font>
    <font>
      <b/>
      <sz val="11"/>
      <name val="Calibri"/>
      <family val="2"/>
    </font>
    <font>
      <b/>
      <sz val="11"/>
      <color theme="0"/>
      <name val="Calibri"/>
      <family val="2"/>
    </font>
    <font>
      <sz val="11"/>
      <name val="Calibri"/>
      <family val="2"/>
    </font>
    <font>
      <b/>
      <sz val="8"/>
      <color rgb="FF0070C0"/>
      <name val="Trebuchet MS"/>
      <family val="2"/>
    </font>
    <font>
      <sz val="11"/>
      <color rgb="FF0070C0"/>
      <name val="Calibri"/>
      <family val="2"/>
      <scheme val="minor"/>
    </font>
    <font>
      <sz val="10"/>
      <color theme="1"/>
      <name val="Calibri"/>
      <family val="2"/>
      <scheme val="minor"/>
    </font>
    <font>
      <b/>
      <sz val="12"/>
      <name val="Calibri"/>
      <family val="2"/>
      <scheme val="minor"/>
    </font>
    <font>
      <sz val="10"/>
      <name val="Calibri"/>
      <family val="2"/>
      <scheme val="minor"/>
    </font>
    <font>
      <b/>
      <sz val="11"/>
      <name val="Calibri"/>
      <family val="2"/>
      <scheme val="minor"/>
    </font>
    <font>
      <b/>
      <sz val="9"/>
      <name val="Calibri"/>
      <family val="2"/>
      <scheme val="minor"/>
    </font>
    <font>
      <sz val="9"/>
      <name val="Calibri"/>
      <family val="2"/>
      <scheme val="minor"/>
    </font>
    <font>
      <b/>
      <sz val="14"/>
      <color theme="5" tint="-0.249977111117893"/>
      <name val="Calibri"/>
      <family val="2"/>
      <scheme val="minor"/>
    </font>
    <font>
      <sz val="12"/>
      <name val="Calibri"/>
      <family val="2"/>
      <scheme val="minor"/>
    </font>
    <font>
      <b/>
      <sz val="12"/>
      <color theme="1"/>
      <name val="Calibri"/>
      <family val="2"/>
      <scheme val="minor"/>
    </font>
    <font>
      <sz val="8"/>
      <name val="Calibri"/>
      <family val="2"/>
      <scheme val="minor"/>
    </font>
    <font>
      <b/>
      <sz val="20"/>
      <name val="Calibri"/>
      <family val="2"/>
      <scheme val="minor"/>
    </font>
    <font>
      <sz val="8"/>
      <color theme="1"/>
      <name val="Calibri"/>
      <family val="2"/>
      <scheme val="minor"/>
    </font>
    <font>
      <sz val="11"/>
      <color rgb="FF0070C0"/>
      <name val="Calibri"/>
      <family val="2"/>
    </font>
    <font>
      <i/>
      <sz val="12"/>
      <name val="Calibri"/>
      <family val="2"/>
      <scheme val="minor"/>
    </font>
    <font>
      <i/>
      <sz val="10"/>
      <name val="Calibri"/>
      <family val="2"/>
      <scheme val="minor"/>
    </font>
    <font>
      <sz val="9"/>
      <color rgb="FF0070C0"/>
      <name val="Calibri"/>
      <family val="2"/>
      <scheme val="minor"/>
    </font>
    <font>
      <i/>
      <sz val="11"/>
      <name val="Calibri"/>
      <family val="2"/>
      <scheme val="minor"/>
    </font>
    <font>
      <b/>
      <sz val="9"/>
      <color indexed="81"/>
      <name val="Tahoma"/>
      <family val="2"/>
    </font>
    <font>
      <sz val="9"/>
      <color indexed="81"/>
      <name val="Tahoma"/>
      <family val="2"/>
    </font>
    <font>
      <sz val="12"/>
      <color indexed="81"/>
      <name val="Tahoma"/>
      <family val="2"/>
    </font>
    <font>
      <sz val="11"/>
      <color indexed="81"/>
      <name val="Tahoma"/>
      <family val="2"/>
    </font>
    <font>
      <b/>
      <sz val="11"/>
      <color indexed="81"/>
      <name val="Tahoma"/>
      <family val="2"/>
    </font>
    <font>
      <b/>
      <sz val="36"/>
      <color theme="0"/>
      <name val="Calibri"/>
      <family val="2"/>
      <scheme val="minor"/>
    </font>
    <font>
      <b/>
      <sz val="28"/>
      <color theme="0"/>
      <name val="Calibri"/>
      <family val="2"/>
      <scheme val="minor"/>
    </font>
    <font>
      <b/>
      <sz val="18"/>
      <color theme="0"/>
      <name val="Calibri"/>
      <family val="2"/>
      <scheme val="minor"/>
    </font>
    <font>
      <b/>
      <sz val="10"/>
      <color theme="0"/>
      <name val="Trebuchet MS"/>
      <family val="2"/>
    </font>
    <font>
      <sz val="10"/>
      <color theme="0"/>
      <name val="Trebuchet MS"/>
      <family val="2"/>
    </font>
    <font>
      <u/>
      <sz val="10"/>
      <color theme="0"/>
      <name val="Trebuchet MS"/>
      <family val="2"/>
    </font>
    <font>
      <b/>
      <u/>
      <sz val="12"/>
      <color theme="0"/>
      <name val="Trebuchet MS"/>
      <family val="2"/>
    </font>
    <font>
      <b/>
      <sz val="12"/>
      <color theme="0"/>
      <name val="Trebuchet MS"/>
      <family val="2"/>
    </font>
    <font>
      <u/>
      <sz val="12"/>
      <color theme="0"/>
      <name val="Trebuchet MS"/>
      <family val="2"/>
    </font>
    <font>
      <b/>
      <sz val="16"/>
      <color theme="0"/>
      <name val="Trebuchet MS"/>
      <family val="2"/>
    </font>
    <font>
      <sz val="12"/>
      <color theme="0"/>
      <name val="Trebuchet MS"/>
      <family val="2"/>
    </font>
    <font>
      <sz val="11"/>
      <color theme="0"/>
      <name val="Trebuchet MS"/>
      <family val="2"/>
    </font>
    <font>
      <b/>
      <sz val="11"/>
      <color theme="0"/>
      <name val="Trebuchet MS"/>
      <family val="2"/>
    </font>
    <font>
      <sz val="10"/>
      <color theme="0"/>
      <name val="Calibri"/>
      <family val="2"/>
      <scheme val="minor"/>
    </font>
    <font>
      <sz val="12"/>
      <color theme="1"/>
      <name val="Trebuchet MS"/>
      <family val="2"/>
    </font>
    <font>
      <sz val="14"/>
      <color theme="1"/>
      <name val="Trebuchet MS"/>
      <family val="2"/>
    </font>
    <font>
      <sz val="24"/>
      <color theme="1"/>
      <name val="Trebuchet MS"/>
      <family val="2"/>
    </font>
    <font>
      <sz val="28"/>
      <color theme="1"/>
      <name val="Trebuchet MS"/>
      <family val="2"/>
    </font>
    <font>
      <b/>
      <sz val="22"/>
      <color rgb="FFFFFFFF"/>
      <name val="Calibri"/>
    </font>
    <font>
      <b/>
      <sz val="16"/>
      <color rgb="FFFFFFFF"/>
      <name val="Calibri"/>
    </font>
    <font>
      <b/>
      <sz val="14"/>
      <color rgb="FFFFFFFF"/>
      <name val="Calibri"/>
    </font>
    <font>
      <b/>
      <sz val="14"/>
      <color rgb="FF0070C0"/>
      <name val="Calibri"/>
    </font>
    <font>
      <b/>
      <sz val="12"/>
      <color rgb="FFFFFFFF"/>
      <name val="Calibri"/>
    </font>
    <font>
      <b/>
      <sz val="16"/>
      <color theme="0"/>
      <name val="Calibri"/>
    </font>
    <font>
      <b/>
      <sz val="12"/>
      <color rgb="FFFFFFFF"/>
      <name val="Trebuchet MS"/>
    </font>
    <font>
      <sz val="12"/>
      <color rgb="FFFFFFFF"/>
      <name val="Trebuchet MS"/>
    </font>
    <font>
      <sz val="10"/>
      <color rgb="FFFFFFFF"/>
      <name val="Trebuchet MS"/>
    </font>
    <font>
      <b/>
      <sz val="10"/>
      <color rgb="FFFFFFFF"/>
      <name val="Trebuchet MS"/>
    </font>
  </fonts>
  <fills count="9">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00755E"/>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14A7F"/>
      </bottom>
      <diagonal/>
    </border>
    <border>
      <left style="medium">
        <color indexed="64"/>
      </left>
      <right style="medium">
        <color indexed="64"/>
      </right>
      <top/>
      <bottom style="thin">
        <color rgb="FF014A7F"/>
      </bottom>
      <diagonal/>
    </border>
    <border>
      <left style="medium">
        <color indexed="64"/>
      </left>
      <right style="medium">
        <color indexed="64"/>
      </right>
      <top style="thin">
        <color rgb="FF014A7F"/>
      </top>
      <bottom style="thin">
        <color rgb="FF014A7F"/>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style="medium">
        <color indexed="64"/>
      </left>
      <right style="medium">
        <color indexed="64"/>
      </right>
      <top style="thin">
        <color rgb="FF014A7F"/>
      </top>
      <bottom style="medium">
        <color indexed="64"/>
      </bottom>
      <diagonal/>
    </border>
    <border>
      <left/>
      <right style="thin">
        <color indexed="64"/>
      </right>
      <top style="thin">
        <color indexed="64"/>
      </top>
      <bottom/>
      <diagonal/>
    </border>
    <border>
      <left/>
      <right/>
      <top/>
      <bottom style="double">
        <color indexed="64"/>
      </bottom>
      <diagonal/>
    </border>
    <border>
      <left style="thin">
        <color indexed="64"/>
      </left>
      <right/>
      <top/>
      <bottom/>
      <diagonal/>
    </border>
    <border>
      <left style="medium">
        <color indexed="64"/>
      </left>
      <right style="medium">
        <color indexed="64"/>
      </right>
      <top style="thin">
        <color theme="0" tint="-0.14996795556505021"/>
      </top>
      <bottom style="thin">
        <color theme="0" tint="-0.14996795556505021"/>
      </bottom>
      <diagonal/>
    </border>
    <border>
      <left style="thin">
        <color indexed="64"/>
      </left>
      <right/>
      <top style="thin">
        <color indexed="64"/>
      </top>
      <bottom/>
      <diagonal/>
    </border>
    <border>
      <left style="medium">
        <color rgb="FF014A7F"/>
      </left>
      <right style="medium">
        <color rgb="FF014A7F"/>
      </right>
      <top/>
      <bottom style="thin">
        <color rgb="FF014A7F"/>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top style="double">
        <color indexed="64"/>
      </top>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medium">
        <color indexed="64"/>
      </left>
      <right style="medium">
        <color indexed="64"/>
      </right>
      <top style="thin">
        <color rgb="FF014A7F"/>
      </top>
      <bottom/>
      <diagonal/>
    </border>
    <border>
      <left style="medium">
        <color indexed="64"/>
      </left>
      <right style="medium">
        <color indexed="64"/>
      </right>
      <top/>
      <bottom style="thin">
        <color theme="0" tint="-0.14996795556505021"/>
      </bottom>
      <diagonal/>
    </border>
    <border>
      <left/>
      <right/>
      <top style="thin">
        <color theme="0"/>
      </top>
      <bottom/>
      <diagonal/>
    </border>
    <border>
      <left style="thin">
        <color theme="0"/>
      </left>
      <right/>
      <top/>
      <bottom/>
      <diagonal/>
    </border>
    <border>
      <left/>
      <right style="thin">
        <color theme="0"/>
      </right>
      <top style="thin">
        <color theme="0"/>
      </top>
      <bottom/>
      <diagonal/>
    </border>
  </borders>
  <cellStyleXfs count="6">
    <xf numFmtId="0" fontId="0" fillId="0" borderId="0"/>
    <xf numFmtId="164" fontId="2" fillId="0" borderId="0"/>
    <xf numFmtId="0" fontId="2" fillId="0" borderId="0"/>
    <xf numFmtId="0" fontId="12" fillId="0" borderId="0"/>
    <xf numFmtId="0" fontId="1" fillId="0" borderId="0"/>
    <xf numFmtId="9" fontId="2" fillId="0" borderId="0"/>
  </cellStyleXfs>
  <cellXfs count="311">
    <xf numFmtId="0" fontId="0" fillId="0" borderId="0" xfId="0"/>
    <xf numFmtId="0" fontId="0" fillId="0" borderId="0" xfId="0" applyAlignment="1">
      <alignment horizontal="center"/>
    </xf>
    <xf numFmtId="14" fontId="0" fillId="0" borderId="0" xfId="0" applyNumberFormat="1"/>
    <xf numFmtId="0" fontId="0" fillId="0" borderId="0" xfId="0" applyAlignment="1">
      <alignment wrapText="1"/>
    </xf>
    <xf numFmtId="0" fontId="0" fillId="0" borderId="0" xfId="0" applyAlignment="1">
      <alignment vertical="top" wrapText="1"/>
    </xf>
    <xf numFmtId="0" fontId="13" fillId="0" borderId="0" xfId="3" applyFont="1" applyAlignment="1">
      <alignment horizontal="left" vertical="top"/>
    </xf>
    <xf numFmtId="0" fontId="14" fillId="6" borderId="19" xfId="3" applyFont="1" applyFill="1" applyBorder="1" applyAlignment="1">
      <alignment vertical="top"/>
    </xf>
    <xf numFmtId="0" fontId="14" fillId="6" borderId="17" xfId="3" applyFont="1" applyFill="1" applyBorder="1" applyAlignment="1">
      <alignment vertical="top"/>
    </xf>
    <xf numFmtId="0" fontId="14" fillId="6" borderId="21" xfId="3" applyFont="1" applyFill="1" applyBorder="1" applyAlignment="1">
      <alignment vertical="top"/>
    </xf>
    <xf numFmtId="0" fontId="14" fillId="6" borderId="18" xfId="3" applyFont="1" applyFill="1" applyBorder="1" applyAlignment="1">
      <alignment vertical="top"/>
    </xf>
    <xf numFmtId="49" fontId="14" fillId="6" borderId="18" xfId="3" applyNumberFormat="1" applyFont="1" applyFill="1" applyBorder="1" applyAlignment="1">
      <alignment vertical="top" wrapText="1"/>
    </xf>
    <xf numFmtId="0" fontId="15" fillId="7" borderId="20" xfId="3" applyFont="1" applyFill="1" applyBorder="1" applyAlignment="1">
      <alignment vertical="top"/>
    </xf>
    <xf numFmtId="0" fontId="14" fillId="6" borderId="17" xfId="3" applyFont="1" applyFill="1" applyBorder="1" applyAlignment="1">
      <alignment vertical="top" wrapText="1"/>
    </xf>
    <xf numFmtId="0" fontId="15" fillId="0" borderId="1" xfId="3" applyFont="1" applyBorder="1" applyAlignment="1">
      <alignment vertical="top"/>
    </xf>
    <xf numFmtId="0" fontId="15" fillId="0" borderId="0" xfId="3" applyFont="1" applyAlignment="1">
      <alignment vertical="top"/>
    </xf>
    <xf numFmtId="0" fontId="14" fillId="6" borderId="19" xfId="3" applyFont="1" applyFill="1" applyBorder="1" applyAlignment="1">
      <alignment vertical="top" wrapText="1"/>
    </xf>
    <xf numFmtId="0" fontId="15" fillId="0" borderId="1" xfId="3" applyFont="1" applyBorder="1" applyAlignment="1">
      <alignment vertical="top" wrapText="1"/>
    </xf>
    <xf numFmtId="0" fontId="15" fillId="7" borderId="20" xfId="3" applyFont="1" applyFill="1" applyBorder="1" applyAlignment="1">
      <alignment horizontal="left" vertical="top"/>
    </xf>
    <xf numFmtId="49" fontId="17" fillId="0" borderId="13" xfId="0" applyNumberFormat="1" applyFont="1" applyBorder="1" applyAlignment="1" applyProtection="1">
      <alignment vertical="top" wrapText="1"/>
      <protection locked="0"/>
    </xf>
    <xf numFmtId="49" fontId="17" fillId="0" borderId="13" xfId="0" applyNumberFormat="1" applyFont="1" applyBorder="1" applyAlignment="1" applyProtection="1">
      <alignment horizontal="left" vertical="top" wrapText="1" indent="1"/>
      <protection locked="0"/>
    </xf>
    <xf numFmtId="0" fontId="0" fillId="5" borderId="0" xfId="0" applyFill="1"/>
    <xf numFmtId="49" fontId="28" fillId="0" borderId="11" xfId="0" applyNumberFormat="1" applyFont="1" applyBorder="1" applyAlignment="1">
      <alignment vertical="center"/>
    </xf>
    <xf numFmtId="49" fontId="20" fillId="0" borderId="10" xfId="0" applyNumberFormat="1" applyFont="1" applyBorder="1" applyAlignment="1">
      <alignment vertical="top" wrapText="1"/>
    </xf>
    <xf numFmtId="49" fontId="0" fillId="5" borderId="0" xfId="0" applyNumberFormat="1" applyFill="1" applyAlignment="1">
      <alignment wrapText="1"/>
    </xf>
    <xf numFmtId="49" fontId="20" fillId="5" borderId="10" xfId="0" applyNumberFormat="1" applyFont="1" applyFill="1" applyBorder="1" applyAlignment="1">
      <alignment vertical="top" wrapText="1"/>
    </xf>
    <xf numFmtId="49" fontId="19" fillId="5" borderId="12" xfId="0" applyNumberFormat="1" applyFont="1" applyFill="1" applyBorder="1" applyAlignment="1">
      <alignment vertical="top" wrapText="1"/>
    </xf>
    <xf numFmtId="49" fontId="21" fillId="5" borderId="10" xfId="0" applyNumberFormat="1" applyFont="1" applyFill="1" applyBorder="1" applyAlignment="1">
      <alignment vertical="top" wrapText="1"/>
    </xf>
    <xf numFmtId="49" fontId="25" fillId="5" borderId="10" xfId="0" applyNumberFormat="1" applyFont="1" applyFill="1" applyBorder="1" applyAlignment="1">
      <alignment vertical="top" wrapText="1"/>
    </xf>
    <xf numFmtId="49" fontId="21" fillId="5" borderId="12" xfId="0" applyNumberFormat="1" applyFont="1" applyFill="1" applyBorder="1" applyAlignment="1">
      <alignment vertical="center" wrapText="1"/>
    </xf>
    <xf numFmtId="49" fontId="0" fillId="4" borderId="10" xfId="0" applyNumberFormat="1" applyFill="1" applyBorder="1" applyAlignment="1">
      <alignment wrapText="1"/>
    </xf>
    <xf numFmtId="49" fontId="21" fillId="5" borderId="11" xfId="0" applyNumberFormat="1" applyFont="1" applyFill="1" applyBorder="1" applyAlignment="1">
      <alignment vertical="top" wrapText="1"/>
    </xf>
    <xf numFmtId="0" fontId="6" fillId="5" borderId="0" xfId="0" applyFont="1" applyFill="1" applyAlignment="1">
      <alignment horizontal="center"/>
    </xf>
    <xf numFmtId="49" fontId="21" fillId="5" borderId="12" xfId="0" applyNumberFormat="1" applyFont="1" applyFill="1" applyBorder="1" applyAlignment="1">
      <alignment vertical="top" wrapText="1"/>
    </xf>
    <xf numFmtId="49" fontId="0" fillId="4" borderId="0" xfId="0" applyNumberFormat="1" applyFill="1" applyAlignment="1">
      <alignment wrapText="1"/>
    </xf>
    <xf numFmtId="49" fontId="20" fillId="0" borderId="0" xfId="0" applyNumberFormat="1" applyFont="1" applyAlignment="1">
      <alignment vertical="top" wrapText="1"/>
    </xf>
    <xf numFmtId="49" fontId="21" fillId="5" borderId="6" xfId="0" applyNumberFormat="1" applyFont="1" applyFill="1" applyBorder="1" applyAlignment="1">
      <alignment vertical="top" wrapText="1"/>
    </xf>
    <xf numFmtId="49" fontId="20" fillId="5" borderId="9" xfId="0" applyNumberFormat="1" applyFont="1" applyFill="1" applyBorder="1" applyAlignment="1">
      <alignment vertical="top" wrapText="1"/>
    </xf>
    <xf numFmtId="49" fontId="27" fillId="5" borderId="10" xfId="0" applyNumberFormat="1" applyFont="1" applyFill="1" applyBorder="1" applyAlignment="1">
      <alignment vertical="top" wrapText="1"/>
    </xf>
    <xf numFmtId="49" fontId="10" fillId="5" borderId="10" xfId="0" applyNumberFormat="1" applyFont="1" applyFill="1" applyBorder="1" applyAlignment="1">
      <alignment vertical="top" wrapText="1"/>
    </xf>
    <xf numFmtId="49" fontId="20" fillId="5" borderId="10" xfId="0" applyNumberFormat="1" applyFont="1" applyFill="1" applyBorder="1" applyAlignment="1">
      <alignment horizontal="left" vertical="top" wrapText="1" indent="2"/>
    </xf>
    <xf numFmtId="49" fontId="23" fillId="5" borderId="10" xfId="0" applyNumberFormat="1" applyFont="1" applyFill="1" applyBorder="1" applyAlignment="1">
      <alignment vertical="top" wrapText="1"/>
    </xf>
    <xf numFmtId="49" fontId="27" fillId="5" borderId="14" xfId="0" applyNumberFormat="1" applyFont="1" applyFill="1" applyBorder="1" applyAlignment="1">
      <alignment vertical="top" wrapText="1"/>
    </xf>
    <xf numFmtId="0" fontId="24" fillId="5" borderId="9" xfId="0" applyFont="1" applyFill="1" applyBorder="1" applyAlignment="1">
      <alignment horizontal="right"/>
    </xf>
    <xf numFmtId="49" fontId="10" fillId="5" borderId="14" xfId="0" applyNumberFormat="1" applyFont="1" applyFill="1" applyBorder="1" applyAlignment="1">
      <alignment vertical="top" wrapText="1"/>
    </xf>
    <xf numFmtId="49" fontId="23" fillId="5" borderId="10" xfId="0" applyNumberFormat="1" applyFont="1" applyFill="1" applyBorder="1" applyAlignment="1">
      <alignment vertical="center" wrapText="1"/>
    </xf>
    <xf numFmtId="49" fontId="20" fillId="0" borderId="12" xfId="0" applyNumberFormat="1" applyFont="1" applyBorder="1" applyAlignment="1">
      <alignment vertical="top" wrapText="1"/>
    </xf>
    <xf numFmtId="49" fontId="20" fillId="2" borderId="10" xfId="0" applyNumberFormat="1" applyFont="1" applyFill="1" applyBorder="1" applyAlignment="1">
      <alignment vertical="top" wrapText="1"/>
    </xf>
    <xf numFmtId="49" fontId="22" fillId="5" borderId="10" xfId="0" applyNumberFormat="1" applyFont="1" applyFill="1" applyBorder="1" applyAlignment="1">
      <alignment vertical="top" wrapText="1"/>
    </xf>
    <xf numFmtId="49" fontId="20" fillId="5" borderId="24" xfId="0" applyNumberFormat="1" applyFont="1" applyFill="1" applyBorder="1" applyAlignment="1">
      <alignment vertical="top" wrapText="1"/>
    </xf>
    <xf numFmtId="49" fontId="18" fillId="3" borderId="0" xfId="0" applyNumberFormat="1" applyFont="1" applyFill="1" applyAlignment="1">
      <alignment vertical="top" wrapText="1"/>
    </xf>
    <xf numFmtId="49" fontId="18" fillId="5" borderId="0" xfId="0" applyNumberFormat="1" applyFont="1" applyFill="1" applyAlignment="1">
      <alignment vertical="top" wrapText="1"/>
    </xf>
    <xf numFmtId="0" fontId="0" fillId="4" borderId="0" xfId="0" applyFill="1"/>
    <xf numFmtId="49" fontId="18" fillId="0" borderId="0" xfId="0" applyNumberFormat="1" applyFont="1" applyAlignment="1">
      <alignment vertical="top" wrapText="1"/>
    </xf>
    <xf numFmtId="0" fontId="17" fillId="0" borderId="13" xfId="0" applyFont="1" applyBorder="1" applyAlignment="1" applyProtection="1">
      <alignment horizontal="left" vertical="top" wrapText="1" indent="1"/>
      <protection locked="0"/>
    </xf>
    <xf numFmtId="0" fontId="17" fillId="0" borderId="24" xfId="0" applyFont="1" applyBorder="1" applyAlignment="1" applyProtection="1">
      <alignment horizontal="left" vertical="top" wrapText="1" indent="1"/>
      <protection locked="0"/>
    </xf>
    <xf numFmtId="49" fontId="10" fillId="5" borderId="12" xfId="0" applyNumberFormat="1" applyFont="1" applyFill="1" applyBorder="1" applyAlignment="1">
      <alignment vertical="top" wrapText="1"/>
    </xf>
    <xf numFmtId="0" fontId="0" fillId="2" borderId="0" xfId="0" applyFill="1"/>
    <xf numFmtId="0" fontId="6" fillId="0" borderId="0" xfId="0" applyFont="1"/>
    <xf numFmtId="0" fontId="15" fillId="0" borderId="1" xfId="3" applyFont="1" applyBorder="1" applyAlignment="1">
      <alignment horizontal="left" vertical="top" wrapText="1"/>
    </xf>
    <xf numFmtId="0" fontId="14" fillId="6" borderId="22" xfId="3" applyFont="1" applyFill="1" applyBorder="1" applyAlignment="1">
      <alignment horizontal="left" vertical="top" wrapText="1"/>
    </xf>
    <xf numFmtId="0" fontId="14" fillId="6" borderId="23" xfId="3" applyFont="1" applyFill="1" applyBorder="1" applyAlignment="1">
      <alignment horizontal="left" vertical="top" wrapText="1"/>
    </xf>
    <xf numFmtId="0" fontId="15" fillId="0" borderId="4" xfId="3" applyFont="1" applyBorder="1" applyAlignment="1">
      <alignment horizontal="left" vertical="top" wrapText="1"/>
    </xf>
    <xf numFmtId="0" fontId="15" fillId="0" borderId="3" xfId="3" applyFont="1" applyBorder="1" applyAlignment="1">
      <alignment horizontal="left" vertical="top" wrapText="1"/>
    </xf>
    <xf numFmtId="0" fontId="15" fillId="0" borderId="5" xfId="3" applyFont="1" applyBorder="1" applyAlignment="1">
      <alignment horizontal="left" vertical="top" wrapText="1"/>
    </xf>
    <xf numFmtId="0" fontId="14" fillId="6" borderId="18" xfId="3" applyFont="1" applyFill="1" applyBorder="1" applyAlignment="1">
      <alignment vertical="top" wrapText="1"/>
    </xf>
    <xf numFmtId="14" fontId="15" fillId="7" borderId="20" xfId="3" applyNumberFormat="1" applyFont="1" applyFill="1" applyBorder="1" applyAlignment="1">
      <alignment vertical="top" wrapText="1"/>
    </xf>
    <xf numFmtId="0" fontId="15" fillId="0" borderId="0" xfId="3" applyFont="1" applyAlignment="1">
      <alignment vertical="top" wrapText="1"/>
    </xf>
    <xf numFmtId="49" fontId="19" fillId="5" borderId="10" xfId="0" applyNumberFormat="1" applyFont="1" applyFill="1" applyBorder="1" applyAlignment="1">
      <alignment vertical="top" wrapText="1"/>
    </xf>
    <xf numFmtId="49" fontId="16" fillId="5" borderId="0" xfId="0" applyNumberFormat="1" applyFont="1" applyFill="1" applyAlignment="1">
      <alignment wrapText="1"/>
    </xf>
    <xf numFmtId="49" fontId="17" fillId="0" borderId="12" xfId="0" applyNumberFormat="1" applyFont="1" applyBorder="1" applyAlignment="1" applyProtection="1">
      <alignment horizontal="left" vertical="top" wrapText="1" indent="1"/>
      <protection locked="0"/>
    </xf>
    <xf numFmtId="0" fontId="30" fillId="0" borderId="10" xfId="0" applyFont="1" applyBorder="1" applyAlignment="1" applyProtection="1">
      <alignment vertical="top" wrapText="1"/>
      <protection locked="0"/>
    </xf>
    <xf numFmtId="0" fontId="30" fillId="0" borderId="30" xfId="0" applyFont="1" applyBorder="1" applyAlignment="1" applyProtection="1">
      <alignment vertical="top" wrapText="1"/>
      <protection locked="0"/>
    </xf>
    <xf numFmtId="49" fontId="17" fillId="0" borderId="10" xfId="0" applyNumberFormat="1" applyFont="1" applyBorder="1" applyAlignment="1" applyProtection="1">
      <alignment horizontal="left" vertical="top" wrapText="1" indent="2"/>
      <protection locked="0"/>
    </xf>
    <xf numFmtId="49" fontId="15" fillId="7" borderId="20" xfId="3" applyNumberFormat="1" applyFont="1" applyFill="1" applyBorder="1" applyAlignment="1">
      <alignment vertical="top" wrapText="1"/>
    </xf>
    <xf numFmtId="49" fontId="21" fillId="5" borderId="9" xfId="0" applyNumberFormat="1" applyFont="1" applyFill="1" applyBorder="1" applyAlignment="1">
      <alignment vertical="top" wrapText="1"/>
    </xf>
    <xf numFmtId="0" fontId="0" fillId="0" borderId="0" xfId="0" quotePrefix="1"/>
    <xf numFmtId="14" fontId="15" fillId="7" borderId="20" xfId="3" applyNumberFormat="1" applyFont="1" applyFill="1" applyBorder="1" applyAlignment="1">
      <alignment vertical="top"/>
    </xf>
    <xf numFmtId="14" fontId="15" fillId="0" borderId="0" xfId="3" applyNumberFormat="1" applyFont="1" applyAlignment="1">
      <alignment vertical="top" wrapText="1"/>
    </xf>
    <xf numFmtId="0" fontId="6" fillId="0" borderId="0" xfId="0" applyFont="1" applyAlignment="1">
      <alignment horizontal="center"/>
    </xf>
    <xf numFmtId="14" fontId="0" fillId="0" borderId="0" xfId="0" applyNumberFormat="1" applyAlignment="1">
      <alignment horizontal="center"/>
    </xf>
    <xf numFmtId="0" fontId="9" fillId="0" borderId="0" xfId="0" applyFont="1"/>
    <xf numFmtId="169" fontId="9" fillId="0" borderId="0" xfId="5" applyNumberFormat="1" applyFont="1"/>
    <xf numFmtId="0" fontId="8" fillId="0" borderId="0" xfId="0" applyFont="1"/>
    <xf numFmtId="0" fontId="9" fillId="0" borderId="0" xfId="0" applyFont="1" applyAlignment="1">
      <alignment horizontal="center"/>
    </xf>
    <xf numFmtId="169" fontId="8" fillId="0" borderId="7" xfId="5" applyNumberFormat="1" applyFont="1" applyBorder="1"/>
    <xf numFmtId="169" fontId="8" fillId="0" borderId="8" xfId="5" applyNumberFormat="1" applyFont="1" applyBorder="1"/>
    <xf numFmtId="0" fontId="9" fillId="0" borderId="32" xfId="0" applyFont="1" applyBorder="1"/>
    <xf numFmtId="0" fontId="9" fillId="0" borderId="32" xfId="0" applyFont="1" applyBorder="1" applyAlignment="1">
      <alignment horizontal="center"/>
    </xf>
    <xf numFmtId="169" fontId="9" fillId="0" borderId="32" xfId="5" applyNumberFormat="1" applyFont="1" applyBorder="1"/>
    <xf numFmtId="9" fontId="9" fillId="0" borderId="0" xfId="5" applyFont="1"/>
    <xf numFmtId="0" fontId="8" fillId="2" borderId="16" xfId="0" applyFont="1" applyFill="1" applyBorder="1"/>
    <xf numFmtId="0" fontId="8" fillId="2" borderId="25" xfId="0" applyFont="1" applyFill="1" applyBorder="1"/>
    <xf numFmtId="0" fontId="8" fillId="2" borderId="2" xfId="0" applyFont="1" applyFill="1" applyBorder="1"/>
    <xf numFmtId="0" fontId="8" fillId="2" borderId="8" xfId="0" applyFont="1" applyFill="1" applyBorder="1"/>
    <xf numFmtId="0" fontId="9" fillId="2" borderId="8" xfId="0" applyFont="1" applyFill="1" applyBorder="1"/>
    <xf numFmtId="0" fontId="8" fillId="2" borderId="15" xfId="0" applyFont="1" applyFill="1" applyBorder="1"/>
    <xf numFmtId="9" fontId="9" fillId="0" borderId="27" xfId="5" applyFont="1" applyBorder="1"/>
    <xf numFmtId="167" fontId="9" fillId="0" borderId="0" xfId="5" applyNumberFormat="1" applyFont="1"/>
    <xf numFmtId="167" fontId="9" fillId="0" borderId="26" xfId="5" applyNumberFormat="1" applyFont="1" applyBorder="1"/>
    <xf numFmtId="0" fontId="0" fillId="0" borderId="16" xfId="0" applyBorder="1" applyAlignment="1">
      <alignment wrapText="1"/>
    </xf>
    <xf numFmtId="14" fontId="0" fillId="0" borderId="0" xfId="0" applyNumberFormat="1" applyAlignment="1">
      <alignment wrapText="1"/>
    </xf>
    <xf numFmtId="0" fontId="9" fillId="0" borderId="27" xfId="0" applyFont="1" applyBorder="1" applyProtection="1">
      <protection locked="0"/>
    </xf>
    <xf numFmtId="0" fontId="9" fillId="0" borderId="0" xfId="0" applyFont="1" applyAlignment="1" applyProtection="1">
      <alignment horizontal="center"/>
      <protection locked="0"/>
    </xf>
    <xf numFmtId="0" fontId="9" fillId="0" borderId="0" xfId="0" applyFont="1" applyProtection="1">
      <protection locked="0"/>
    </xf>
    <xf numFmtId="169" fontId="9" fillId="0" borderId="0" xfId="5" applyNumberFormat="1" applyFont="1" applyProtection="1">
      <protection locked="0"/>
    </xf>
    <xf numFmtId="0" fontId="9" fillId="0" borderId="15" xfId="0" applyFont="1" applyBorder="1" applyProtection="1">
      <protection locked="0"/>
    </xf>
    <xf numFmtId="0" fontId="9" fillId="0" borderId="2" xfId="0" applyFont="1" applyBorder="1" applyAlignment="1" applyProtection="1">
      <alignment horizontal="center"/>
      <protection locked="0"/>
    </xf>
    <xf numFmtId="0" fontId="9" fillId="0" borderId="2" xfId="0" applyFont="1" applyBorder="1" applyProtection="1">
      <protection locked="0"/>
    </xf>
    <xf numFmtId="169" fontId="9" fillId="0" borderId="2" xfId="5" applyNumberFormat="1" applyFont="1" applyBorder="1" applyProtection="1">
      <protection locked="0"/>
    </xf>
    <xf numFmtId="0" fontId="9" fillId="0" borderId="33" xfId="0" applyFont="1" applyBorder="1" applyProtection="1">
      <protection locked="0"/>
    </xf>
    <xf numFmtId="0" fontId="9" fillId="0" borderId="26" xfId="0" applyFont="1" applyBorder="1" applyProtection="1">
      <protection locked="0"/>
    </xf>
    <xf numFmtId="167" fontId="9" fillId="0" borderId="0" xfId="1" applyNumberFormat="1" applyFont="1" applyProtection="1">
      <protection locked="0"/>
    </xf>
    <xf numFmtId="167" fontId="9" fillId="0" borderId="26" xfId="1" applyNumberFormat="1" applyFont="1" applyBorder="1" applyProtection="1">
      <protection locked="0"/>
    </xf>
    <xf numFmtId="9" fontId="9" fillId="0" borderId="29" xfId="5" applyFont="1" applyBorder="1" applyProtection="1">
      <protection locked="0"/>
    </xf>
    <xf numFmtId="9" fontId="9" fillId="0" borderId="27" xfId="5" applyFont="1" applyBorder="1" applyProtection="1">
      <protection locked="0"/>
    </xf>
    <xf numFmtId="9" fontId="9" fillId="0" borderId="33" xfId="5" applyFont="1" applyBorder="1" applyProtection="1">
      <protection locked="0"/>
    </xf>
    <xf numFmtId="169" fontId="9" fillId="0" borderId="26" xfId="5" applyNumberFormat="1" applyFont="1" applyBorder="1" applyProtection="1">
      <protection locked="0"/>
    </xf>
    <xf numFmtId="0" fontId="6" fillId="2" borderId="3" xfId="0" applyFont="1" applyFill="1" applyBorder="1" applyAlignment="1">
      <alignment vertical="center"/>
    </xf>
    <xf numFmtId="14" fontId="6" fillId="2" borderId="3" xfId="0" applyNumberFormat="1" applyFont="1" applyFill="1" applyBorder="1" applyAlignment="1">
      <alignment vertical="center"/>
    </xf>
    <xf numFmtId="0" fontId="6" fillId="2" borderId="5" xfId="0" applyFont="1" applyFill="1" applyBorder="1" applyAlignment="1">
      <alignment vertical="center"/>
    </xf>
    <xf numFmtId="0" fontId="6" fillId="2" borderId="27" xfId="0" applyFont="1" applyFill="1" applyBorder="1"/>
    <xf numFmtId="0" fontId="6" fillId="2" borderId="0" xfId="0" applyFont="1" applyFill="1" applyAlignment="1">
      <alignment horizontal="center" vertical="center"/>
    </xf>
    <xf numFmtId="0" fontId="6" fillId="2" borderId="27" xfId="0" applyFont="1" applyFill="1" applyBorder="1" applyAlignment="1">
      <alignment horizontal="center" vertical="center" textRotation="90" wrapText="1"/>
    </xf>
    <xf numFmtId="0" fontId="6" fillId="2" borderId="29" xfId="0" applyFont="1" applyFill="1" applyBorder="1"/>
    <xf numFmtId="0" fontId="6" fillId="2" borderId="16" xfId="0" applyFont="1" applyFill="1" applyBorder="1" applyAlignment="1">
      <alignment horizontal="center" vertical="center"/>
    </xf>
    <xf numFmtId="14" fontId="0" fillId="0" borderId="16" xfId="0" applyNumberFormat="1" applyBorder="1" applyAlignment="1">
      <alignment wrapText="1"/>
    </xf>
    <xf numFmtId="0" fontId="0" fillId="2" borderId="4" xfId="0" applyFill="1" applyBorder="1"/>
    <xf numFmtId="0" fontId="0" fillId="2" borderId="3" xfId="0" applyFill="1" applyBorder="1" applyAlignment="1">
      <alignment horizontal="center"/>
    </xf>
    <xf numFmtId="1" fontId="0" fillId="2" borderId="0" xfId="0" applyNumberFormat="1" applyFill="1" applyAlignment="1">
      <alignment horizontal="center" vertical="center"/>
    </xf>
    <xf numFmtId="14" fontId="0" fillId="2" borderId="0" xfId="0" applyNumberFormat="1" applyFill="1" applyAlignment="1">
      <alignment horizontal="center" vertical="center"/>
    </xf>
    <xf numFmtId="14" fontId="0" fillId="2" borderId="7" xfId="0" applyNumberFormat="1" applyFill="1" applyBorder="1" applyAlignment="1">
      <alignment vertical="center"/>
    </xf>
    <xf numFmtId="14" fontId="0" fillId="2" borderId="2" xfId="0" applyNumberFormat="1" applyFill="1" applyBorder="1" applyAlignment="1">
      <alignment horizontal="center" vertical="center"/>
    </xf>
    <xf numFmtId="14" fontId="0" fillId="2" borderId="8" xfId="0" applyNumberFormat="1" applyFill="1" applyBorder="1" applyAlignment="1">
      <alignment vertical="center"/>
    </xf>
    <xf numFmtId="0" fontId="6" fillId="2" borderId="2" xfId="0" applyFont="1" applyFill="1" applyBorder="1" applyAlignment="1">
      <alignment horizontal="center" vertical="center"/>
    </xf>
    <xf numFmtId="0" fontId="6" fillId="2" borderId="15" xfId="0" applyFont="1" applyFill="1" applyBorder="1" applyAlignment="1">
      <alignment vertical="center" textRotation="90" wrapText="1"/>
    </xf>
    <xf numFmtId="14" fontId="0" fillId="2" borderId="0" xfId="0" applyNumberFormat="1" applyFill="1" applyAlignment="1" applyProtection="1">
      <alignment wrapText="1"/>
      <protection locked="0"/>
    </xf>
    <xf numFmtId="1" fontId="0" fillId="0" borderId="0" xfId="0" applyNumberFormat="1" applyAlignment="1" applyProtection="1">
      <alignment horizontal="center" vertical="center"/>
      <protection locked="0"/>
    </xf>
    <xf numFmtId="0" fontId="0" fillId="2" borderId="0" xfId="0" applyFill="1" applyAlignment="1" applyProtection="1">
      <alignment wrapText="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6" xfId="0" applyBorder="1" applyAlignment="1" applyProtection="1">
      <alignment horizontal="left" vertical="center" wrapText="1"/>
      <protection locked="0"/>
    </xf>
    <xf numFmtId="1" fontId="6" fillId="2" borderId="3" xfId="0" applyNumberFormat="1" applyFont="1" applyFill="1" applyBorder="1" applyAlignment="1">
      <alignment horizontal="center" vertical="center" wrapText="1"/>
    </xf>
    <xf numFmtId="1" fontId="0" fillId="0" borderId="0" xfId="0" applyNumberFormat="1" applyAlignment="1">
      <alignment horizontal="center" vertical="center"/>
    </xf>
    <xf numFmtId="0" fontId="8" fillId="2" borderId="29" xfId="0" applyFont="1" applyFill="1" applyBorder="1" applyAlignment="1">
      <alignment horizontal="left" vertical="center" wrapText="1"/>
    </xf>
    <xf numFmtId="166" fontId="0" fillId="0" borderId="0" xfId="0" applyNumberFormat="1"/>
    <xf numFmtId="2" fontId="0" fillId="0" borderId="0" xfId="0" applyNumberFormat="1"/>
    <xf numFmtId="165" fontId="19" fillId="4" borderId="13" xfId="0" applyNumberFormat="1" applyFont="1" applyFill="1" applyBorder="1" applyAlignment="1" applyProtection="1">
      <alignment horizontal="left" vertical="center" wrapText="1"/>
      <protection locked="0"/>
    </xf>
    <xf numFmtId="165" fontId="19" fillId="4" borderId="24" xfId="0" applyNumberFormat="1" applyFont="1" applyFill="1" applyBorder="1" applyAlignment="1" applyProtection="1">
      <alignment horizontal="left" vertical="center" wrapText="1"/>
      <protection locked="0"/>
    </xf>
    <xf numFmtId="0" fontId="10" fillId="0" borderId="40" xfId="0" applyFont="1" applyBorder="1" applyAlignment="1" applyProtection="1">
      <alignment horizontal="left" vertical="top" wrapText="1" indent="1"/>
      <protection locked="0"/>
    </xf>
    <xf numFmtId="49" fontId="10" fillId="0" borderId="41" xfId="0" applyNumberFormat="1" applyFont="1" applyBorder="1" applyAlignment="1" applyProtection="1">
      <alignment horizontal="left" vertical="top" wrapText="1" indent="1"/>
      <protection locked="0"/>
    </xf>
    <xf numFmtId="49" fontId="10" fillId="0" borderId="28" xfId="0" applyNumberFormat="1" applyFont="1" applyBorder="1" applyAlignment="1" applyProtection="1">
      <alignment horizontal="left" vertical="top" wrapText="1" indent="1"/>
      <protection locked="0"/>
    </xf>
    <xf numFmtId="49" fontId="10" fillId="0" borderId="13" xfId="0" applyNumberFormat="1" applyFont="1" applyBorder="1" applyAlignment="1" applyProtection="1">
      <alignment vertical="top" wrapText="1"/>
      <protection locked="0"/>
    </xf>
    <xf numFmtId="0" fontId="0" fillId="0" borderId="2" xfId="0" applyBorder="1" applyAlignment="1" applyProtection="1">
      <alignment horizontal="left" vertical="center" wrapText="1"/>
      <protection locked="0"/>
    </xf>
    <xf numFmtId="14" fontId="0" fillId="2" borderId="2" xfId="0" applyNumberFormat="1" applyFill="1" applyBorder="1" applyAlignment="1" applyProtection="1">
      <alignment wrapText="1"/>
      <protection locked="0"/>
    </xf>
    <xf numFmtId="1" fontId="0" fillId="0" borderId="2" xfId="0" applyNumberFormat="1" applyBorder="1" applyAlignment="1" applyProtection="1">
      <alignment horizontal="center" vertical="center"/>
      <protection locked="0"/>
    </xf>
    <xf numFmtId="0" fontId="0" fillId="0" borderId="2" xfId="0" applyBorder="1" applyProtection="1">
      <protection locked="0"/>
    </xf>
    <xf numFmtId="9" fontId="8" fillId="0" borderId="7" xfId="0" applyNumberFormat="1" applyFont="1" applyBorder="1"/>
    <xf numFmtId="9" fontId="8" fillId="0" borderId="31" xfId="0" applyNumberFormat="1" applyFont="1" applyBorder="1"/>
    <xf numFmtId="9" fontId="8" fillId="0" borderId="0" xfId="0" applyNumberFormat="1" applyFont="1"/>
    <xf numFmtId="167" fontId="8" fillId="0" borderId="0" xfId="1" applyNumberFormat="1" applyFont="1"/>
    <xf numFmtId="167" fontId="8" fillId="0" borderId="26" xfId="1" applyNumberFormat="1" applyFont="1" applyBorder="1"/>
    <xf numFmtId="167" fontId="8" fillId="0" borderId="0" xfId="0" applyNumberFormat="1" applyFont="1"/>
    <xf numFmtId="167" fontId="8" fillId="0" borderId="7" xfId="5" applyNumberFormat="1" applyFont="1" applyBorder="1"/>
    <xf numFmtId="167" fontId="8" fillId="0" borderId="31" xfId="5" applyNumberFormat="1" applyFont="1" applyBorder="1"/>
    <xf numFmtId="167" fontId="8" fillId="0" borderId="0" xfId="5" applyNumberFormat="1" applyFont="1"/>
    <xf numFmtId="9" fontId="8" fillId="0" borderId="27" xfId="5" applyFont="1" applyBorder="1"/>
    <xf numFmtId="9" fontId="8" fillId="0" borderId="0" xfId="5" applyFont="1"/>
    <xf numFmtId="0" fontId="8" fillId="0" borderId="27" xfId="0" applyFont="1" applyBorder="1"/>
    <xf numFmtId="168" fontId="9" fillId="0" borderId="0" xfId="5" applyNumberFormat="1" applyFont="1" applyProtection="1">
      <protection locked="0"/>
    </xf>
    <xf numFmtId="168" fontId="9" fillId="0" borderId="0" xfId="0" applyNumberFormat="1" applyFont="1" applyProtection="1">
      <protection locked="0"/>
    </xf>
    <xf numFmtId="168" fontId="9" fillId="0" borderId="26" xfId="5" applyNumberFormat="1" applyFont="1" applyBorder="1" applyProtection="1">
      <protection locked="0"/>
    </xf>
    <xf numFmtId="169" fontId="9" fillId="0" borderId="26" xfId="5" applyNumberFormat="1" applyFont="1" applyBorder="1"/>
    <xf numFmtId="169" fontId="8" fillId="0" borderId="31" xfId="5" applyNumberFormat="1" applyFont="1" applyBorder="1"/>
    <xf numFmtId="167" fontId="9" fillId="0" borderId="0" xfId="1" applyNumberFormat="1" applyFont="1"/>
    <xf numFmtId="167" fontId="9" fillId="0" borderId="26" xfId="1" applyNumberFormat="1" applyFont="1" applyBorder="1"/>
    <xf numFmtId="0" fontId="9" fillId="0" borderId="27" xfId="0" applyFont="1" applyBorder="1" applyAlignment="1" applyProtection="1">
      <alignment wrapText="1"/>
      <protection locked="0"/>
    </xf>
    <xf numFmtId="0" fontId="8" fillId="2" borderId="29" xfId="0" applyFont="1" applyFill="1" applyBorder="1" applyAlignment="1">
      <alignment horizontal="left" vertical="top"/>
    </xf>
    <xf numFmtId="0" fontId="8" fillId="2" borderId="16" xfId="0" applyFont="1" applyFill="1" applyBorder="1" applyAlignment="1">
      <alignment vertical="top"/>
    </xf>
    <xf numFmtId="0" fontId="8" fillId="2" borderId="25" xfId="0" applyFont="1" applyFill="1" applyBorder="1" applyAlignment="1">
      <alignment vertical="top"/>
    </xf>
    <xf numFmtId="0" fontId="8" fillId="2" borderId="29" xfId="0" applyFont="1" applyFill="1" applyBorder="1" applyAlignment="1">
      <alignment horizontal="left" vertical="top" wrapText="1"/>
    </xf>
    <xf numFmtId="0" fontId="0" fillId="0" borderId="0" xfId="0" applyAlignment="1" applyProtection="1">
      <alignment wrapText="1"/>
      <protection locked="0"/>
    </xf>
    <xf numFmtId="0" fontId="8" fillId="2" borderId="16" xfId="0" applyFont="1" applyFill="1" applyBorder="1" applyAlignment="1">
      <alignment vertical="top" wrapText="1"/>
    </xf>
    <xf numFmtId="0" fontId="0" fillId="8" borderId="0" xfId="0" applyFill="1"/>
    <xf numFmtId="0" fontId="53" fillId="8" borderId="0" xfId="0" applyFont="1" applyFill="1" applyAlignment="1">
      <alignment horizontal="left"/>
    </xf>
    <xf numFmtId="0" fontId="0" fillId="8" borderId="0" xfId="0" applyFill="1" applyAlignment="1">
      <alignment horizontal="right"/>
    </xf>
    <xf numFmtId="49" fontId="0" fillId="8" borderId="0" xfId="0" applyNumberFormat="1" applyFill="1" applyAlignment="1">
      <alignment wrapText="1"/>
    </xf>
    <xf numFmtId="0" fontId="6" fillId="8" borderId="0" xfId="0" applyFont="1" applyFill="1" applyAlignment="1">
      <alignment horizontal="center"/>
    </xf>
    <xf numFmtId="0" fontId="0" fillId="8" borderId="0" xfId="0" applyFill="1" applyAlignment="1">
      <alignment horizontal="right" vertical="center"/>
    </xf>
    <xf numFmtId="0" fontId="0" fillId="8" borderId="0" xfId="0" applyFill="1" applyAlignment="1">
      <alignment horizontal="right" vertical="top"/>
    </xf>
    <xf numFmtId="49" fontId="46" fillId="8" borderId="0" xfId="0" applyNumberFormat="1" applyFont="1" applyFill="1" applyAlignment="1">
      <alignment wrapText="1"/>
    </xf>
    <xf numFmtId="0" fontId="16" fillId="8" borderId="0" xfId="0" applyFont="1" applyFill="1" applyAlignment="1">
      <alignment horizontal="right" wrapText="1"/>
    </xf>
    <xf numFmtId="49" fontId="3" fillId="8" borderId="0" xfId="0" applyNumberFormat="1" applyFont="1" applyFill="1"/>
    <xf numFmtId="49" fontId="51" fillId="8" borderId="0" xfId="0" applyNumberFormat="1" applyFont="1" applyFill="1" applyAlignment="1">
      <alignment vertical="top" wrapText="1"/>
    </xf>
    <xf numFmtId="49" fontId="11" fillId="8" borderId="0" xfId="0" applyNumberFormat="1" applyFont="1" applyFill="1" applyAlignment="1">
      <alignment wrapText="1"/>
    </xf>
    <xf numFmtId="49" fontId="4" fillId="8" borderId="0" xfId="0" applyNumberFormat="1" applyFont="1" applyFill="1" applyAlignment="1">
      <alignment wrapText="1"/>
    </xf>
    <xf numFmtId="49" fontId="11" fillId="8" borderId="0" xfId="0" applyNumberFormat="1" applyFont="1" applyFill="1" applyAlignment="1">
      <alignment vertical="top" wrapText="1"/>
    </xf>
    <xf numFmtId="49" fontId="44" fillId="8" borderId="0" xfId="0" applyNumberFormat="1" applyFont="1" applyFill="1" applyAlignment="1">
      <alignment vertical="top" wrapText="1"/>
    </xf>
    <xf numFmtId="49" fontId="5" fillId="8" borderId="0" xfId="0" applyNumberFormat="1" applyFont="1" applyFill="1" applyAlignment="1">
      <alignment wrapText="1"/>
    </xf>
    <xf numFmtId="49" fontId="11" fillId="8" borderId="0" xfId="0" applyNumberFormat="1" applyFont="1" applyFill="1" applyAlignment="1">
      <alignment horizontal="left" vertical="top" wrapText="1"/>
    </xf>
    <xf numFmtId="49" fontId="11" fillId="8" borderId="0" xfId="0" applyNumberFormat="1" applyFont="1" applyFill="1" applyAlignment="1">
      <alignment horizontal="left" wrapText="1"/>
    </xf>
    <xf numFmtId="49" fontId="6" fillId="8" borderId="0" xfId="0" applyNumberFormat="1" applyFont="1" applyFill="1" applyAlignment="1">
      <alignment horizontal="center" wrapText="1"/>
    </xf>
    <xf numFmtId="49" fontId="11" fillId="8" borderId="0" xfId="0" applyNumberFormat="1" applyFont="1" applyFill="1" applyAlignment="1">
      <alignment vertical="center" wrapText="1"/>
    </xf>
    <xf numFmtId="0" fontId="7" fillId="8" borderId="0" xfId="0" applyFont="1" applyFill="1" applyAlignment="1">
      <alignment horizontal="center" vertical="center" wrapText="1"/>
    </xf>
    <xf numFmtId="49" fontId="16" fillId="8" borderId="0" xfId="0" applyNumberFormat="1" applyFont="1" applyFill="1" applyAlignment="1">
      <alignment wrapText="1"/>
    </xf>
    <xf numFmtId="49" fontId="18" fillId="8" borderId="0" xfId="0" applyNumberFormat="1" applyFont="1" applyFill="1" applyAlignment="1">
      <alignment vertical="top" wrapText="1"/>
    </xf>
    <xf numFmtId="0" fontId="41" fillId="8" borderId="0" xfId="0" applyFont="1" applyFill="1" applyAlignment="1">
      <alignment vertical="center"/>
    </xf>
    <xf numFmtId="0" fontId="0" fillId="8" borderId="0" xfId="0" applyFill="1" applyAlignment="1">
      <alignment horizontal="center"/>
    </xf>
    <xf numFmtId="1" fontId="0" fillId="8" borderId="0" xfId="0" applyNumberFormat="1" applyFill="1" applyAlignment="1">
      <alignment horizontal="center" vertical="center"/>
    </xf>
    <xf numFmtId="0" fontId="0" fillId="8" borderId="0" xfId="0" applyFill="1" applyAlignment="1">
      <alignment wrapText="1"/>
    </xf>
    <xf numFmtId="49" fontId="48" fillId="8" borderId="0" xfId="0" applyNumberFormat="1" applyFont="1" applyFill="1"/>
    <xf numFmtId="49" fontId="44" fillId="8" borderId="0" xfId="0" applyNumberFormat="1" applyFont="1" applyFill="1"/>
    <xf numFmtId="49" fontId="48" fillId="8" borderId="0" xfId="0" applyNumberFormat="1" applyFont="1" applyFill="1" applyAlignment="1">
      <alignment horizontal="left"/>
    </xf>
    <xf numFmtId="49" fontId="44" fillId="8" borderId="36" xfId="0" applyNumberFormat="1" applyFont="1" applyFill="1" applyBorder="1"/>
    <xf numFmtId="49" fontId="44" fillId="8" borderId="37" xfId="0" applyNumberFormat="1" applyFont="1" applyFill="1" applyBorder="1"/>
    <xf numFmtId="49" fontId="44" fillId="8" borderId="38" xfId="0" applyNumberFormat="1" applyFont="1" applyFill="1" applyBorder="1"/>
    <xf numFmtId="49" fontId="0" fillId="8" borderId="0" xfId="0" applyNumberFormat="1" applyFill="1"/>
    <xf numFmtId="0" fontId="42" fillId="8" borderId="0" xfId="0" applyFont="1" applyFill="1" applyAlignment="1">
      <alignment horizontal="left" vertical="center" indent="1"/>
    </xf>
    <xf numFmtId="49" fontId="47" fillId="8" borderId="0" xfId="0" applyNumberFormat="1" applyFont="1" applyFill="1" applyAlignment="1">
      <alignment horizontal="left" wrapText="1"/>
    </xf>
    <xf numFmtId="49" fontId="46" fillId="8" borderId="0" xfId="0" applyNumberFormat="1" applyFont="1" applyFill="1" applyAlignment="1">
      <alignment horizontal="left" wrapText="1"/>
    </xf>
    <xf numFmtId="49" fontId="44" fillId="8" borderId="0" xfId="0" applyNumberFormat="1" applyFont="1" applyFill="1" applyAlignment="1">
      <alignment horizontal="left"/>
    </xf>
    <xf numFmtId="49" fontId="44" fillId="8" borderId="0" xfId="0" applyNumberFormat="1" applyFont="1" applyFill="1" applyAlignment="1">
      <alignment horizontal="right"/>
    </xf>
    <xf numFmtId="0" fontId="42" fillId="8" borderId="0" xfId="0" applyFont="1" applyFill="1" applyAlignment="1">
      <alignment horizontal="left" indent="1"/>
    </xf>
    <xf numFmtId="0" fontId="40" fillId="8" borderId="0" xfId="0" applyFont="1" applyFill="1"/>
    <xf numFmtId="2" fontId="0" fillId="8" borderId="0" xfId="0" applyNumberFormat="1" applyFill="1"/>
    <xf numFmtId="0" fontId="9" fillId="8" borderId="0" xfId="0" applyFont="1" applyFill="1" applyAlignment="1">
      <alignment wrapText="1"/>
    </xf>
    <xf numFmtId="0" fontId="9" fillId="8" borderId="0" xfId="0" applyFont="1" applyFill="1"/>
    <xf numFmtId="49" fontId="50" fillId="8" borderId="0" xfId="0" applyNumberFormat="1" applyFont="1" applyFill="1" applyAlignment="1">
      <alignment wrapText="1"/>
    </xf>
    <xf numFmtId="49" fontId="51" fillId="8" borderId="0" xfId="0" applyNumberFormat="1" applyFont="1" applyFill="1" applyAlignment="1">
      <alignment horizontal="left"/>
    </xf>
    <xf numFmtId="49" fontId="51" fillId="8" borderId="0" xfId="0" applyNumberFormat="1" applyFont="1" applyFill="1" applyAlignment="1">
      <alignment horizontal="right"/>
    </xf>
    <xf numFmtId="9" fontId="2" fillId="8" borderId="0" xfId="5" applyFill="1"/>
    <xf numFmtId="0" fontId="8" fillId="8" borderId="0" xfId="0" applyFont="1" applyFill="1" applyAlignment="1">
      <alignment horizontal="center" vertical="center"/>
    </xf>
    <xf numFmtId="167" fontId="9" fillId="8" borderId="0" xfId="5" applyNumberFormat="1" applyFont="1" applyFill="1"/>
    <xf numFmtId="49" fontId="52" fillId="8" borderId="0" xfId="0" applyNumberFormat="1" applyFont="1" applyFill="1"/>
    <xf numFmtId="49" fontId="46" fillId="8" borderId="0" xfId="0" applyNumberFormat="1" applyFont="1" applyFill="1"/>
    <xf numFmtId="167" fontId="9" fillId="8" borderId="0" xfId="0" applyNumberFormat="1" applyFont="1" applyFill="1"/>
    <xf numFmtId="0" fontId="43" fillId="8" borderId="0" xfId="0" applyFont="1" applyFill="1" applyAlignment="1">
      <alignment horizontal="left" vertical="center" indent="1"/>
    </xf>
    <xf numFmtId="0" fontId="8" fillId="8" borderId="0" xfId="0" applyFont="1" applyFill="1" applyAlignment="1">
      <alignment vertical="top"/>
    </xf>
    <xf numFmtId="169" fontId="8" fillId="8" borderId="0" xfId="5" applyNumberFormat="1" applyFont="1" applyFill="1"/>
    <xf numFmtId="0" fontId="54" fillId="8" borderId="0" xfId="0" applyFont="1" applyFill="1"/>
    <xf numFmtId="0" fontId="55" fillId="8" borderId="0" xfId="0" applyFont="1" applyFill="1"/>
    <xf numFmtId="0" fontId="56" fillId="8" borderId="0" xfId="0" applyFont="1" applyFill="1"/>
    <xf numFmtId="0" fontId="57" fillId="8" borderId="0" xfId="0" applyFont="1" applyFill="1"/>
    <xf numFmtId="167" fontId="54" fillId="8" borderId="0" xfId="5" applyNumberFormat="1" applyFont="1" applyFill="1"/>
    <xf numFmtId="14" fontId="56" fillId="8" borderId="0" xfId="0" applyNumberFormat="1" applyFont="1" applyFill="1"/>
    <xf numFmtId="0" fontId="63" fillId="8" borderId="0" xfId="0" applyFont="1" applyFill="1" applyAlignment="1">
      <alignment horizontal="left" wrapText="1"/>
    </xf>
    <xf numFmtId="49" fontId="64" fillId="8" borderId="0" xfId="0" applyNumberFormat="1" applyFont="1" applyFill="1" applyAlignment="1">
      <alignment wrapText="1"/>
    </xf>
    <xf numFmtId="49" fontId="51" fillId="8" borderId="0" xfId="0" applyNumberFormat="1" applyFont="1" applyFill="1" applyAlignment="1">
      <alignment horizontal="left" vertical="top" wrapText="1"/>
    </xf>
    <xf numFmtId="49" fontId="11" fillId="8" borderId="0" xfId="0" applyNumberFormat="1" applyFont="1" applyFill="1" applyAlignment="1">
      <alignment horizontal="left" wrapText="1"/>
    </xf>
    <xf numFmtId="49" fontId="11" fillId="8" borderId="0" xfId="0" applyNumberFormat="1" applyFont="1" applyFill="1" applyAlignment="1">
      <alignment horizontal="left" vertical="top" wrapText="1"/>
    </xf>
    <xf numFmtId="0" fontId="51" fillId="8" borderId="0" xfId="0" applyFont="1" applyFill="1" applyAlignment="1">
      <alignment horizontal="left" vertical="top" wrapText="1"/>
    </xf>
    <xf numFmtId="49" fontId="47" fillId="8" borderId="0" xfId="0" applyNumberFormat="1" applyFont="1" applyFill="1" applyAlignment="1">
      <alignment horizontal="left"/>
    </xf>
    <xf numFmtId="49" fontId="44" fillId="8" borderId="39" xfId="0" applyNumberFormat="1" applyFont="1" applyFill="1" applyBorder="1" applyAlignment="1">
      <alignment horizontal="left"/>
    </xf>
    <xf numFmtId="49" fontId="44" fillId="8" borderId="35" xfId="0" applyNumberFormat="1" applyFont="1" applyFill="1" applyBorder="1" applyAlignment="1">
      <alignment horizontal="left"/>
    </xf>
    <xf numFmtId="49" fontId="44" fillId="8" borderId="37" xfId="0" applyNumberFormat="1" applyFont="1" applyFill="1" applyBorder="1" applyAlignment="1">
      <alignment horizontal="left" wrapText="1"/>
    </xf>
    <xf numFmtId="49" fontId="44" fillId="8" borderId="38" xfId="0" applyNumberFormat="1" applyFont="1" applyFill="1" applyBorder="1" applyAlignment="1">
      <alignment horizontal="left" wrapText="1"/>
    </xf>
    <xf numFmtId="49" fontId="44" fillId="8" borderId="0" xfId="0" applyNumberFormat="1" applyFont="1" applyFill="1" applyAlignment="1">
      <alignment horizontal="left" wrapText="1"/>
    </xf>
    <xf numFmtId="49" fontId="47" fillId="8" borderId="36" xfId="0" applyNumberFormat="1" applyFont="1" applyFill="1" applyBorder="1" applyAlignment="1">
      <alignment horizontal="center"/>
    </xf>
    <xf numFmtId="49" fontId="47" fillId="8" borderId="37" xfId="0" applyNumberFormat="1" applyFont="1" applyFill="1" applyBorder="1" applyAlignment="1">
      <alignment horizontal="center"/>
    </xf>
    <xf numFmtId="49" fontId="0" fillId="8" borderId="0" xfId="0" applyNumberFormat="1" applyFill="1" applyAlignment="1">
      <alignment horizontal="left" wrapText="1"/>
    </xf>
    <xf numFmtId="0" fontId="6" fillId="2" borderId="27" xfId="0" applyFont="1" applyFill="1" applyBorder="1" applyAlignment="1">
      <alignment horizontal="center" vertical="center" textRotation="90" wrapText="1"/>
    </xf>
    <xf numFmtId="0" fontId="0" fillId="0" borderId="2" xfId="0" applyBorder="1" applyAlignment="1" applyProtection="1">
      <alignment horizontal="left" vertical="top" wrapText="1"/>
      <protection locked="0"/>
    </xf>
    <xf numFmtId="14" fontId="0" fillId="0" borderId="2" xfId="0" applyNumberFormat="1" applyBorder="1" applyAlignment="1" applyProtection="1">
      <alignment horizontal="left" vertical="top" wrapText="1"/>
      <protection locked="0"/>
    </xf>
    <xf numFmtId="49" fontId="44" fillId="8" borderId="43" xfId="0" applyNumberFormat="1" applyFont="1" applyFill="1" applyBorder="1" applyAlignment="1">
      <alignment horizontal="left" wrapText="1"/>
    </xf>
    <xf numFmtId="49" fontId="44" fillId="8" borderId="42" xfId="0" applyNumberFormat="1" applyFont="1" applyFill="1" applyBorder="1" applyAlignment="1">
      <alignment horizontal="left" wrapText="1"/>
    </xf>
    <xf numFmtId="49" fontId="44" fillId="8" borderId="44" xfId="0" applyNumberFormat="1" applyFont="1" applyFill="1" applyBorder="1" applyAlignment="1">
      <alignment horizontal="left" wrapText="1"/>
    </xf>
    <xf numFmtId="49" fontId="47" fillId="8" borderId="38" xfId="0" applyNumberFormat="1" applyFont="1" applyFill="1" applyBorder="1" applyAlignment="1">
      <alignment horizontal="center"/>
    </xf>
    <xf numFmtId="49" fontId="44" fillId="8" borderId="0" xfId="0" applyNumberFormat="1" applyFont="1" applyFill="1" applyAlignment="1">
      <alignment horizontal="left" vertical="top" wrapText="1"/>
    </xf>
    <xf numFmtId="49" fontId="47" fillId="8" borderId="0" xfId="0" applyNumberFormat="1" applyFont="1" applyFill="1" applyAlignment="1">
      <alignment horizontal="left" wrapText="1"/>
    </xf>
    <xf numFmtId="49" fontId="46" fillId="8" borderId="0" xfId="0" applyNumberFormat="1" applyFont="1" applyFill="1" applyAlignment="1">
      <alignment horizontal="left" wrapText="1"/>
    </xf>
    <xf numFmtId="49" fontId="43" fillId="8" borderId="0" xfId="0" applyNumberFormat="1" applyFont="1" applyFill="1" applyAlignment="1">
      <alignment horizontal="left" wrapText="1"/>
    </xf>
    <xf numFmtId="0" fontId="66" fillId="8" borderId="0" xfId="0" applyFont="1" applyFill="1" applyAlignment="1">
      <alignment horizontal="left" vertical="center" wrapText="1"/>
    </xf>
    <xf numFmtId="0" fontId="44" fillId="8" borderId="0" xfId="0" applyFont="1" applyFill="1" applyAlignment="1">
      <alignment horizontal="left" vertical="center" wrapText="1"/>
    </xf>
    <xf numFmtId="0" fontId="8" fillId="2" borderId="2" xfId="0" applyFont="1" applyFill="1" applyBorder="1" applyAlignment="1">
      <alignment horizontal="left" vertical="top"/>
    </xf>
    <xf numFmtId="0" fontId="0" fillId="0" borderId="0" xfId="0"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8" fillId="2" borderId="2" xfId="0" applyFont="1" applyFill="1" applyBorder="1" applyAlignment="1">
      <alignment horizontal="left"/>
    </xf>
    <xf numFmtId="49" fontId="43" fillId="8" borderId="0" xfId="0" applyNumberFormat="1" applyFont="1" applyFill="1" applyAlignment="1">
      <alignment horizontal="left"/>
    </xf>
    <xf numFmtId="0" fontId="8" fillId="2" borderId="29" xfId="0" applyFont="1" applyFill="1" applyBorder="1" applyAlignment="1">
      <alignment horizontal="left" vertical="center"/>
    </xf>
    <xf numFmtId="0" fontId="8" fillId="2" borderId="15" xfId="0" applyFont="1" applyFill="1" applyBorder="1" applyAlignment="1">
      <alignment horizontal="left" vertical="center"/>
    </xf>
    <xf numFmtId="0" fontId="8" fillId="2" borderId="16" xfId="0" applyFont="1" applyFill="1" applyBorder="1" applyAlignment="1">
      <alignment horizontal="center" wrapText="1"/>
    </xf>
    <xf numFmtId="0" fontId="8" fillId="2" borderId="2" xfId="0" applyFont="1" applyFill="1" applyBorder="1" applyAlignment="1">
      <alignment horizontal="center" wrapText="1"/>
    </xf>
    <xf numFmtId="0" fontId="8" fillId="2" borderId="16" xfId="0" applyFont="1" applyFill="1" applyBorder="1" applyAlignment="1">
      <alignment horizontal="left" vertical="center"/>
    </xf>
    <xf numFmtId="0" fontId="8" fillId="2" borderId="2" xfId="0" applyFont="1" applyFill="1" applyBorder="1" applyAlignment="1">
      <alignment horizontal="left" vertical="center"/>
    </xf>
    <xf numFmtId="0" fontId="9" fillId="0" borderId="0" xfId="0" applyFont="1" applyAlignment="1" applyProtection="1">
      <alignment horizontal="left"/>
      <protection locked="0"/>
    </xf>
    <xf numFmtId="0" fontId="9" fillId="0" borderId="0" xfId="0" applyFont="1" applyAlignment="1" applyProtection="1">
      <alignment horizontal="left" wrapText="1"/>
      <protection locked="0"/>
    </xf>
    <xf numFmtId="0" fontId="8" fillId="2" borderId="29"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 xfId="0" applyFont="1" applyFill="1" applyBorder="1" applyAlignment="1">
      <alignment horizontal="left" vertical="center" wrapText="1"/>
    </xf>
    <xf numFmtId="0" fontId="9" fillId="0" borderId="16" xfId="0" applyFont="1" applyBorder="1" applyAlignment="1" applyProtection="1">
      <alignment horizontal="left"/>
      <protection locked="0"/>
    </xf>
    <xf numFmtId="0" fontId="9" fillId="0" borderId="26" xfId="0" applyFont="1" applyBorder="1" applyAlignment="1" applyProtection="1">
      <alignment horizontal="left"/>
      <protection locked="0"/>
    </xf>
    <xf numFmtId="167" fontId="9" fillId="0" borderId="26" xfId="5" applyNumberFormat="1" applyFont="1" applyBorder="1" applyAlignment="1" applyProtection="1">
      <alignment horizontal="center"/>
      <protection locked="0"/>
    </xf>
    <xf numFmtId="167" fontId="9" fillId="0" borderId="0" xfId="5" applyNumberFormat="1" applyFont="1" applyAlignment="1" applyProtection="1">
      <alignment horizontal="center"/>
      <protection locked="0"/>
    </xf>
    <xf numFmtId="0" fontId="8" fillId="2" borderId="2" xfId="0" applyFont="1" applyFill="1" applyBorder="1" applyAlignment="1">
      <alignment horizontal="center"/>
    </xf>
    <xf numFmtId="0" fontId="8" fillId="2" borderId="16" xfId="0" applyFont="1" applyFill="1" applyBorder="1" applyAlignment="1">
      <alignment horizontal="center"/>
    </xf>
    <xf numFmtId="167" fontId="8" fillId="0" borderId="34" xfId="0" applyNumberFormat="1" applyFont="1" applyBorder="1" applyAlignment="1">
      <alignment horizontal="center"/>
    </xf>
    <xf numFmtId="0" fontId="8" fillId="0" borderId="34" xfId="0" applyFont="1" applyBorder="1" applyAlignment="1">
      <alignment horizontal="center"/>
    </xf>
    <xf numFmtId="0" fontId="8" fillId="2" borderId="29" xfId="0" applyFont="1" applyFill="1" applyBorder="1" applyAlignment="1">
      <alignment horizontal="center"/>
    </xf>
    <xf numFmtId="49" fontId="49" fillId="8" borderId="0" xfId="0" applyNumberFormat="1" applyFont="1" applyFill="1" applyAlignment="1">
      <alignment horizontal="left" wrapText="1"/>
    </xf>
    <xf numFmtId="49" fontId="44" fillId="8" borderId="0" xfId="0" applyNumberFormat="1" applyFont="1" applyFill="1" applyAlignment="1">
      <alignment horizontal="left"/>
    </xf>
    <xf numFmtId="0" fontId="44" fillId="8" borderId="0" xfId="0" quotePrefix="1" applyFont="1" applyFill="1" applyAlignment="1">
      <alignment horizontal="left" vertical="top" wrapText="1"/>
    </xf>
    <xf numFmtId="167" fontId="8" fillId="0" borderId="0" xfId="0" applyNumberFormat="1" applyFont="1" applyAlignment="1">
      <alignment horizontal="center"/>
    </xf>
    <xf numFmtId="0" fontId="8" fillId="2" borderId="25" xfId="0" applyFont="1" applyFill="1" applyBorder="1" applyAlignment="1">
      <alignment horizontal="center" vertical="center"/>
    </xf>
    <xf numFmtId="0" fontId="8" fillId="2" borderId="8" xfId="0" applyFont="1" applyFill="1" applyBorder="1" applyAlignment="1">
      <alignment horizontal="center" vertical="center"/>
    </xf>
    <xf numFmtId="0" fontId="9" fillId="0" borderId="0" xfId="0" applyFont="1" applyAlignment="1" applyProtection="1">
      <alignment horizontal="center"/>
      <protection locked="0"/>
    </xf>
    <xf numFmtId="0" fontId="9" fillId="0" borderId="16" xfId="0" applyFont="1" applyBorder="1" applyAlignment="1" applyProtection="1">
      <alignment horizontal="center"/>
      <protection locked="0"/>
    </xf>
    <xf numFmtId="0" fontId="44" fillId="8" borderId="0" xfId="0" applyFont="1" applyFill="1" applyAlignment="1">
      <alignment horizontal="left" vertical="top"/>
    </xf>
    <xf numFmtId="49" fontId="44" fillId="8" borderId="0" xfId="0" quotePrefix="1" applyNumberFormat="1" applyFont="1" applyFill="1" applyAlignment="1">
      <alignment horizontal="left" vertical="top" wrapText="1"/>
    </xf>
    <xf numFmtId="49" fontId="44" fillId="8" borderId="0" xfId="0" applyNumberFormat="1" applyFont="1" applyFill="1" applyAlignment="1">
      <alignment horizontal="left" vertical="top"/>
    </xf>
  </cellXfs>
  <cellStyles count="6">
    <cellStyle name="Currency" xfId="1" builtinId="4"/>
    <cellStyle name="Normal" xfId="0" builtinId="0"/>
    <cellStyle name="Normal 2" xfId="2" xr:uid="{00000000-0005-0000-0000-000003000000}"/>
    <cellStyle name="Normal 2 2" xfId="3" xr:uid="{00000000-0005-0000-0000-000004000000}"/>
    <cellStyle name="Normal 3" xfId="4" xr:uid="{00000000-0005-0000-0000-000005000000}"/>
    <cellStyle name="Percent" xfId="5" builtinId="5"/>
  </cellStyles>
  <dxfs count="10">
    <dxf>
      <font>
        <b val="0"/>
        <i val="0"/>
        <strike val="0"/>
        <condense val="0"/>
        <extend val="0"/>
        <outline val="0"/>
        <shadow val="0"/>
        <u val="none"/>
        <vertAlign val="baseline"/>
        <sz val="11"/>
        <color auto="1"/>
        <name val="Calibri"/>
        <scheme val="none"/>
      </font>
      <numFmt numFmtId="0" formatCode="General"/>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none"/>
      </font>
      <numFmt numFmtId="30" formatCode="@"/>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solid">
          <fgColor theme="4" tint="0.79998168889431442"/>
          <bgColor theme="4" tint="0.79998168889431442"/>
        </patternFill>
      </fill>
      <alignment horizontal="general" vertical="top"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none"/>
      </font>
      <numFmt numFmtId="0" formatCode="General"/>
      <fill>
        <patternFill patternType="solid">
          <fgColor theme="4" tint="0.79998168889431442"/>
          <bgColor theme="4" tint="0.79998168889431442"/>
        </patternFill>
      </fill>
      <alignment horizontal="left" vertical="top" textRotation="0" wrapText="0" indent="0" justifyLastLine="0" shrinkToFit="0" readingOrder="0"/>
      <border diagonalUp="0" diagonalDown="0" outline="0">
        <left/>
        <right/>
        <top style="thin">
          <color theme="4" tint="0.39997558519241921"/>
        </top>
        <bottom/>
      </border>
    </dxf>
    <dxf>
      <border outline="0">
        <top style="thin">
          <color theme="4" tint="0.39997558519241921"/>
        </top>
      </border>
    </dxf>
    <dxf>
      <border outline="0">
        <bottom style="thin">
          <color theme="4" tint="0.39997558519241921"/>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none"/>
      </font>
      <fill>
        <patternFill patternType="solid">
          <fgColor theme="4" tint="0.79998168889431442"/>
          <bgColor theme="4" tint="0.79998168889431442"/>
        </patternFill>
      </fill>
      <alignment horizontal="general" vertical="top" textRotation="0" wrapText="0" indent="0" justifyLastLine="0" shrinkToFit="0" readingOrder="0"/>
    </dxf>
    <dxf>
      <font>
        <b/>
        <i val="0"/>
        <strike val="0"/>
        <condense val="0"/>
        <extend val="0"/>
        <outline val="0"/>
        <shadow val="0"/>
        <u val="none"/>
        <vertAlign val="baseline"/>
        <sz val="11"/>
        <color theme="0"/>
        <name val="Calibri"/>
        <scheme val="none"/>
      </font>
      <numFmt numFmtId="0" formatCode="General"/>
      <fill>
        <patternFill patternType="solid">
          <fgColor theme="4"/>
          <bgColor theme="4"/>
        </patternFill>
      </fill>
      <alignment horizontal="general" vertical="top" textRotation="0" wrapText="0" indent="0" justifyLastLine="0" shrinkToFit="0" readingOrder="0"/>
    </dxf>
  </dxfs>
  <tableStyles count="0" defaultTableStyle="TableStyleMedium2" defaultPivotStyle="PivotStyleLight16"/>
  <colors>
    <mruColors>
      <color rgb="FFD3EDE6"/>
      <color rgb="FFFFFFFF"/>
      <color rgb="FFD1FFF7"/>
      <color rgb="FF00A283"/>
      <color rgb="FFB3FFF1"/>
      <color rgb="FF00D2AA"/>
      <color rgb="FF00755E"/>
      <color rgb="FF00604E"/>
      <color rgb="FF004235"/>
      <color rgb="FF5CA3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1095001</xdr:colOff>
      <xdr:row>0</xdr:row>
      <xdr:rowOff>1501588</xdr:rowOff>
    </xdr:from>
    <xdr:to>
      <xdr:col>2</xdr:col>
      <xdr:colOff>4126940</xdr:colOff>
      <xdr:row>0</xdr:row>
      <xdr:rowOff>1800945</xdr:rowOff>
    </xdr:to>
    <xdr:sp macro="" textlink="">
      <xdr:nvSpPr>
        <xdr:cNvPr id="4" name="Rectangle 3">
          <a:extLst>
            <a:ext uri="{FF2B5EF4-FFF2-40B4-BE49-F238E27FC236}">
              <a16:creationId xmlns:a16="http://schemas.microsoft.com/office/drawing/2014/main" id="{5595F40E-CAD2-448C-AC26-7B2F15EBE25A}"/>
            </a:ext>
          </a:extLst>
        </xdr:cNvPr>
        <xdr:cNvSpPr/>
      </xdr:nvSpPr>
      <xdr:spPr>
        <a:xfrm>
          <a:off x="1352736" y="1501588"/>
          <a:ext cx="3031939" cy="2993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600"/>
        </a:p>
      </xdr:txBody>
    </xdr:sp>
    <xdr:clientData/>
  </xdr:twoCellAnchor>
  <xdr:twoCellAnchor editAs="oneCell">
    <xdr:from>
      <xdr:col>2</xdr:col>
      <xdr:colOff>6958853</xdr:colOff>
      <xdr:row>0</xdr:row>
      <xdr:rowOff>0</xdr:rowOff>
    </xdr:from>
    <xdr:to>
      <xdr:col>5</xdr:col>
      <xdr:colOff>151232</xdr:colOff>
      <xdr:row>0</xdr:row>
      <xdr:rowOff>1571999</xdr:rowOff>
    </xdr:to>
    <xdr:pic>
      <xdr:nvPicPr>
        <xdr:cNvPr id="7" name="Picture 6">
          <a:extLst>
            <a:ext uri="{FF2B5EF4-FFF2-40B4-BE49-F238E27FC236}">
              <a16:creationId xmlns:a16="http://schemas.microsoft.com/office/drawing/2014/main" id="{FBFEDF01-510C-4C70-ADD8-67F055ABD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6588" y="0"/>
          <a:ext cx="5798997" cy="1571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103766</xdr:colOff>
      <xdr:row>0</xdr:row>
      <xdr:rowOff>119064</xdr:rowOff>
    </xdr:from>
    <xdr:to>
      <xdr:col>11</xdr:col>
      <xdr:colOff>259772</xdr:colOff>
      <xdr:row>2</xdr:row>
      <xdr:rowOff>143795</xdr:rowOff>
    </xdr:to>
    <xdr:pic>
      <xdr:nvPicPr>
        <xdr:cNvPr id="5" name="Picture 4">
          <a:extLst>
            <a:ext uri="{FF2B5EF4-FFF2-40B4-BE49-F238E27FC236}">
              <a16:creationId xmlns:a16="http://schemas.microsoft.com/office/drawing/2014/main" id="{E8CA5DF5-3685-45F3-81D3-776DE9608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45101" y="119064"/>
          <a:ext cx="3529877" cy="963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87841</xdr:colOff>
      <xdr:row>0</xdr:row>
      <xdr:rowOff>42333</xdr:rowOff>
    </xdr:from>
    <xdr:to>
      <xdr:col>5</xdr:col>
      <xdr:colOff>190499</xdr:colOff>
      <xdr:row>3</xdr:row>
      <xdr:rowOff>83788</xdr:rowOff>
    </xdr:to>
    <xdr:pic>
      <xdr:nvPicPr>
        <xdr:cNvPr id="3" name="Picture 2">
          <a:extLst>
            <a:ext uri="{FF2B5EF4-FFF2-40B4-BE49-F238E27FC236}">
              <a16:creationId xmlns:a16="http://schemas.microsoft.com/office/drawing/2014/main" id="{83324805-3C91-4A46-84D8-46E35DC87E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4508" y="42333"/>
          <a:ext cx="3118908" cy="838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368300</xdr:colOff>
      <xdr:row>4</xdr:row>
      <xdr:rowOff>57150</xdr:rowOff>
    </xdr:from>
    <xdr:to>
      <xdr:col>18</xdr:col>
      <xdr:colOff>180975</xdr:colOff>
      <xdr:row>5</xdr:row>
      <xdr:rowOff>25400</xdr:rowOff>
    </xdr:to>
    <xdr:sp macro="" textlink="">
      <xdr:nvSpPr>
        <xdr:cNvPr id="3" name="Rectangle 2">
          <a:extLst>
            <a:ext uri="{FF2B5EF4-FFF2-40B4-BE49-F238E27FC236}">
              <a16:creationId xmlns:a16="http://schemas.microsoft.com/office/drawing/2014/main" id="{2BDB935D-24D7-4C53-949C-4CCF87D7D9C6}"/>
            </a:ext>
          </a:extLst>
        </xdr:cNvPr>
        <xdr:cNvSpPr/>
      </xdr:nvSpPr>
      <xdr:spPr>
        <a:xfrm>
          <a:off x="13046075" y="1209675"/>
          <a:ext cx="2622550"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3</xdr:col>
      <xdr:colOff>387350</xdr:colOff>
      <xdr:row>0</xdr:row>
      <xdr:rowOff>28575</xdr:rowOff>
    </xdr:from>
    <xdr:to>
      <xdr:col>5</xdr:col>
      <xdr:colOff>209550</xdr:colOff>
      <xdr:row>3</xdr:row>
      <xdr:rowOff>35120</xdr:rowOff>
    </xdr:to>
    <xdr:pic>
      <xdr:nvPicPr>
        <xdr:cNvPr id="4" name="Picture 3">
          <a:extLst>
            <a:ext uri="{FF2B5EF4-FFF2-40B4-BE49-F238E27FC236}">
              <a16:creationId xmlns:a16="http://schemas.microsoft.com/office/drawing/2014/main" id="{538D1F06-B86B-4D1D-8D38-9F45C51BA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8425" y="28575"/>
          <a:ext cx="3213100" cy="8637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350558</xdr:colOff>
      <xdr:row>0</xdr:row>
      <xdr:rowOff>188820</xdr:rowOff>
    </xdr:from>
    <xdr:to>
      <xdr:col>10</xdr:col>
      <xdr:colOff>235323</xdr:colOff>
      <xdr:row>0</xdr:row>
      <xdr:rowOff>1096138</xdr:rowOff>
    </xdr:to>
    <xdr:pic>
      <xdr:nvPicPr>
        <xdr:cNvPr id="3" name="Picture 2">
          <a:extLst>
            <a:ext uri="{FF2B5EF4-FFF2-40B4-BE49-F238E27FC236}">
              <a16:creationId xmlns:a16="http://schemas.microsoft.com/office/drawing/2014/main" id="{AB293157-6FB0-4758-9FCF-38CF864C6C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20617" y="188820"/>
          <a:ext cx="3336177" cy="9009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484981</xdr:colOff>
      <xdr:row>0</xdr:row>
      <xdr:rowOff>47625</xdr:rowOff>
    </xdr:from>
    <xdr:to>
      <xdr:col>20</xdr:col>
      <xdr:colOff>142874</xdr:colOff>
      <xdr:row>1</xdr:row>
      <xdr:rowOff>104739</xdr:rowOff>
    </xdr:to>
    <xdr:pic>
      <xdr:nvPicPr>
        <xdr:cNvPr id="3" name="Picture 2">
          <a:extLst>
            <a:ext uri="{FF2B5EF4-FFF2-40B4-BE49-F238E27FC236}">
              <a16:creationId xmlns:a16="http://schemas.microsoft.com/office/drawing/2014/main" id="{F0CCB900-91B1-42BF-98B0-FD228D60C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57981" y="47625"/>
          <a:ext cx="3491706" cy="9500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114301</xdr:colOff>
      <xdr:row>0</xdr:row>
      <xdr:rowOff>247650</xdr:rowOff>
    </xdr:from>
    <xdr:to>
      <xdr:col>8</xdr:col>
      <xdr:colOff>244476</xdr:colOff>
      <xdr:row>0</xdr:row>
      <xdr:rowOff>1021234</xdr:rowOff>
    </xdr:to>
    <xdr:pic>
      <xdr:nvPicPr>
        <xdr:cNvPr id="4" name="Picture 3">
          <a:extLst>
            <a:ext uri="{FF2B5EF4-FFF2-40B4-BE49-F238E27FC236}">
              <a16:creationId xmlns:a16="http://schemas.microsoft.com/office/drawing/2014/main" id="{A8C42BD9-6459-4697-843B-C7FCDA67D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1" y="247650"/>
          <a:ext cx="2873375" cy="77358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F11" totalsRowShown="0" headerRowDxfId="9" dataDxfId="8" headerRowBorderDxfId="6" tableBorderDxfId="7" totalsRowBorderDxfId="5" headerRowCellStyle="Normal 2 2" dataCellStyle="Normal 2 2">
  <autoFilter ref="B6:F11" xr:uid="{00000000-0009-0000-0100-000003000000}"/>
  <tableColumns count="5">
    <tableColumn id="1" xr3:uid="{00000000-0010-0000-0000-000001000000}" name="Version" dataDxfId="4" dataCellStyle="Normal 2 2"/>
    <tableColumn id="2" xr3:uid="{00000000-0010-0000-0000-000002000000}" name="Status" dataDxfId="3" dataCellStyle="Normal 2 2"/>
    <tableColumn id="3" xr3:uid="{00000000-0010-0000-0000-000003000000}" name="Last change" dataDxfId="2" dataCellStyle="Normal 2 2"/>
    <tableColumn id="4" xr3:uid="{00000000-0010-0000-0000-000004000000}" name="Changes" dataDxfId="1" dataCellStyle="Normal 2 2"/>
    <tableColumn id="5" xr3:uid="{00000000-0010-0000-0000-000005000000}" name="Responsible Person" dataDxfId="0" dataCellStyle="Normal 2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4235"/>
    <pageSetUpPr fitToPage="1"/>
  </sheetPr>
  <dimension ref="A1:AD254"/>
  <sheetViews>
    <sheetView tabSelected="1" zoomScale="85" zoomScaleNormal="85" workbookViewId="0">
      <selection activeCell="C7" sqref="C7"/>
    </sheetView>
  </sheetViews>
  <sheetFormatPr defaultColWidth="8.85546875" defaultRowHeight="13.5"/>
  <cols>
    <col min="1" max="1" width="2.42578125" style="20" customWidth="1"/>
    <col min="2" max="2" width="1.7109375" style="51" customWidth="1"/>
    <col min="3" max="3" width="114.140625" style="52" customWidth="1"/>
    <col min="4" max="4" width="2.28515625" style="33" customWidth="1"/>
    <col min="5" max="5" width="82.140625" style="68" customWidth="1"/>
    <col min="6" max="10" width="8.85546875" style="20" customWidth="1"/>
    <col min="11" max="30" width="8.85546875" customWidth="1"/>
    <col min="31" max="31" width="8.85546875" style="20" customWidth="1"/>
    <col min="32" max="16384" width="8.85546875" style="20"/>
  </cols>
  <sheetData>
    <row r="1" spans="1:30" ht="168.75" customHeight="1">
      <c r="A1" s="184"/>
      <c r="B1" s="184"/>
      <c r="C1" s="246" t="s">
        <v>0</v>
      </c>
      <c r="D1" s="190"/>
      <c r="E1" s="247" t="s">
        <v>1</v>
      </c>
      <c r="F1" s="184"/>
      <c r="G1" s="184"/>
      <c r="H1" s="184"/>
      <c r="I1" s="184"/>
      <c r="J1" s="184"/>
      <c r="K1" s="184"/>
      <c r="L1" s="184"/>
      <c r="M1" s="184"/>
      <c r="N1" s="184"/>
      <c r="O1" s="184"/>
      <c r="P1" s="184"/>
      <c r="Q1" s="184"/>
      <c r="R1" s="184"/>
      <c r="S1" s="184"/>
      <c r="T1" s="184"/>
      <c r="U1" s="184"/>
      <c r="V1" s="184"/>
      <c r="W1" s="184"/>
      <c r="X1" s="184"/>
      <c r="Y1" s="184"/>
      <c r="Z1" s="184"/>
      <c r="AA1" s="184"/>
      <c r="AB1" s="20"/>
      <c r="AC1" s="20"/>
      <c r="AD1" s="20"/>
    </row>
    <row r="2" spans="1:30" ht="12" customHeight="1" thickBot="1">
      <c r="A2" s="184"/>
      <c r="B2" s="184"/>
      <c r="C2" s="185" t="str">
        <f>CONCATENATE("Document Version ",Version!C3)</f>
        <v>Document Version 1.3</v>
      </c>
      <c r="D2" s="184"/>
      <c r="E2" s="192"/>
      <c r="F2" s="184"/>
      <c r="G2" s="184"/>
      <c r="H2" s="184"/>
      <c r="I2" s="184"/>
      <c r="J2" s="184"/>
      <c r="K2" s="184"/>
      <c r="L2" s="184"/>
      <c r="M2" s="184"/>
      <c r="N2" s="184"/>
      <c r="O2" s="184"/>
      <c r="P2" s="184"/>
      <c r="Q2" s="184"/>
      <c r="R2" s="184"/>
      <c r="S2" s="184"/>
      <c r="T2" s="184"/>
      <c r="U2" s="184"/>
      <c r="V2" s="184"/>
      <c r="W2" s="184"/>
      <c r="X2" s="184"/>
      <c r="Y2" s="184"/>
      <c r="Z2" s="184"/>
      <c r="AA2" s="184"/>
      <c r="AB2" s="20"/>
      <c r="AC2" s="20"/>
      <c r="AD2" s="20"/>
    </row>
    <row r="3" spans="1:30" ht="54.75" customHeight="1">
      <c r="A3" s="184"/>
      <c r="B3" s="184"/>
      <c r="C3" s="21" t="s">
        <v>2</v>
      </c>
      <c r="D3" s="193"/>
      <c r="E3" s="194" t="s">
        <v>3</v>
      </c>
      <c r="F3" s="184"/>
      <c r="G3" s="184"/>
      <c r="H3" s="184"/>
      <c r="I3" s="184"/>
      <c r="J3" s="184"/>
      <c r="K3" s="184"/>
      <c r="L3" s="184"/>
      <c r="M3" s="184"/>
      <c r="N3" s="184"/>
      <c r="O3" s="184"/>
      <c r="P3" s="184"/>
      <c r="Q3" s="184"/>
      <c r="R3" s="184"/>
      <c r="S3" s="184"/>
      <c r="T3" s="184"/>
      <c r="U3" s="184"/>
      <c r="V3" s="184"/>
      <c r="W3" s="184"/>
      <c r="X3" s="184"/>
      <c r="Y3" s="184"/>
      <c r="Z3" s="184"/>
      <c r="AA3" s="184"/>
      <c r="AB3" s="20"/>
      <c r="AC3" s="20"/>
      <c r="AD3" s="20"/>
    </row>
    <row r="4" spans="1:30" ht="9" hidden="1" customHeight="1">
      <c r="A4" s="184"/>
      <c r="B4" s="184"/>
      <c r="C4" s="22"/>
      <c r="D4" s="187"/>
      <c r="E4" s="195"/>
      <c r="F4" s="184"/>
      <c r="G4" s="184"/>
      <c r="H4" s="184"/>
      <c r="I4" s="184"/>
      <c r="J4" s="184"/>
      <c r="K4" s="184"/>
      <c r="L4" s="184"/>
      <c r="M4" s="184"/>
      <c r="N4" s="184"/>
      <c r="O4" s="184"/>
      <c r="P4" s="184"/>
      <c r="Q4" s="184"/>
      <c r="R4" s="184"/>
      <c r="S4" s="184"/>
      <c r="T4" s="184"/>
      <c r="U4" s="184"/>
      <c r="V4" s="184"/>
      <c r="W4" s="184"/>
      <c r="X4" s="184"/>
      <c r="Y4" s="184"/>
      <c r="Z4" s="184"/>
      <c r="AA4" s="184"/>
      <c r="AB4" s="20"/>
      <c r="AC4" s="20"/>
      <c r="AD4" s="20"/>
    </row>
    <row r="5" spans="1:30" ht="6" customHeight="1">
      <c r="A5" s="184"/>
      <c r="B5" s="184"/>
      <c r="C5" s="24"/>
      <c r="D5" s="187"/>
      <c r="E5" s="195"/>
      <c r="F5" s="184"/>
      <c r="G5" s="184"/>
      <c r="H5" s="184"/>
      <c r="I5" s="184"/>
      <c r="J5" s="184"/>
      <c r="K5" s="184"/>
      <c r="L5" s="184"/>
      <c r="M5" s="184"/>
      <c r="N5" s="184"/>
      <c r="O5" s="184"/>
      <c r="P5" s="184"/>
      <c r="Q5" s="184"/>
      <c r="R5" s="184"/>
      <c r="S5" s="184"/>
      <c r="T5" s="184"/>
      <c r="U5" s="184"/>
      <c r="V5" s="184"/>
      <c r="W5" s="184"/>
      <c r="X5" s="184"/>
      <c r="Y5" s="184"/>
      <c r="Z5" s="184"/>
      <c r="AA5" s="184"/>
      <c r="AB5" s="20"/>
      <c r="AC5" s="20"/>
      <c r="AD5" s="20"/>
    </row>
    <row r="6" spans="1:30" ht="24" customHeight="1">
      <c r="A6" s="184"/>
      <c r="B6" s="186"/>
      <c r="C6" s="25" t="s">
        <v>4</v>
      </c>
      <c r="D6" s="196"/>
      <c r="E6" s="248" t="s">
        <v>5</v>
      </c>
      <c r="F6" s="184"/>
      <c r="G6" s="184"/>
      <c r="H6" s="184"/>
      <c r="I6" s="184"/>
      <c r="J6" s="184"/>
      <c r="K6" s="184"/>
      <c r="L6" s="184"/>
      <c r="M6" s="184"/>
      <c r="N6" s="184"/>
      <c r="O6" s="184"/>
      <c r="P6" s="184"/>
      <c r="Q6" s="184"/>
      <c r="R6" s="184"/>
      <c r="S6" s="184"/>
      <c r="T6" s="184"/>
      <c r="U6" s="184"/>
      <c r="V6" s="184"/>
      <c r="W6" s="184"/>
      <c r="X6" s="184"/>
      <c r="Y6" s="184"/>
      <c r="Z6" s="184"/>
      <c r="AA6" s="184"/>
      <c r="AB6" s="20"/>
      <c r="AC6" s="20"/>
      <c r="AD6" s="20"/>
    </row>
    <row r="7" spans="1:30" ht="41.1" customHeight="1">
      <c r="A7" s="184"/>
      <c r="B7" s="184"/>
      <c r="C7" s="153"/>
      <c r="D7" s="187"/>
      <c r="E7" s="248"/>
      <c r="F7" s="184"/>
      <c r="G7" s="184"/>
      <c r="H7" s="184"/>
      <c r="I7" s="184"/>
      <c r="J7" s="184"/>
      <c r="K7" s="184"/>
      <c r="L7" s="184"/>
      <c r="M7" s="184"/>
      <c r="N7" s="184"/>
      <c r="O7" s="184"/>
      <c r="P7" s="184"/>
      <c r="Q7" s="184"/>
      <c r="R7" s="184"/>
      <c r="S7" s="184"/>
      <c r="T7" s="184"/>
      <c r="U7" s="184"/>
      <c r="V7" s="184"/>
      <c r="W7" s="184"/>
      <c r="X7" s="184"/>
      <c r="Y7" s="184"/>
      <c r="Z7" s="184"/>
      <c r="AA7" s="184"/>
      <c r="AB7" s="20"/>
      <c r="AC7" s="20"/>
      <c r="AD7" s="20"/>
    </row>
    <row r="8" spans="1:30" ht="6" customHeight="1">
      <c r="A8" s="184"/>
      <c r="B8" s="184"/>
      <c r="C8" s="24"/>
      <c r="D8" s="187"/>
      <c r="E8" s="197"/>
      <c r="F8" s="184"/>
      <c r="G8" s="184"/>
      <c r="H8" s="184"/>
      <c r="I8" s="184"/>
      <c r="J8" s="184"/>
      <c r="K8" s="184"/>
      <c r="L8" s="184"/>
      <c r="M8" s="184"/>
      <c r="N8" s="184"/>
      <c r="O8" s="184"/>
      <c r="P8" s="184"/>
      <c r="Q8" s="184"/>
      <c r="R8" s="184"/>
      <c r="S8" s="184"/>
      <c r="T8" s="184"/>
      <c r="U8" s="184"/>
      <c r="V8" s="184"/>
      <c r="W8" s="184"/>
      <c r="X8" s="184"/>
      <c r="Y8" s="184"/>
      <c r="Z8" s="184"/>
      <c r="AA8" s="184"/>
      <c r="AB8" s="20"/>
      <c r="AC8" s="20"/>
      <c r="AD8" s="20"/>
    </row>
    <row r="9" spans="1:30" ht="30" customHeight="1">
      <c r="A9" s="184"/>
      <c r="B9" s="186"/>
      <c r="C9" s="25" t="s">
        <v>6</v>
      </c>
      <c r="D9" s="196"/>
      <c r="E9" s="194" t="s">
        <v>7</v>
      </c>
      <c r="F9" s="184"/>
      <c r="G9" s="184"/>
      <c r="H9" s="184"/>
      <c r="I9" s="184"/>
      <c r="J9" s="184"/>
      <c r="K9" s="184"/>
      <c r="L9" s="184"/>
      <c r="M9" s="184"/>
      <c r="N9" s="184"/>
      <c r="O9" s="184"/>
      <c r="P9" s="184"/>
      <c r="Q9" s="184"/>
      <c r="R9" s="184"/>
      <c r="S9" s="184"/>
      <c r="T9" s="184"/>
      <c r="U9" s="184"/>
      <c r="V9" s="184"/>
      <c r="W9" s="184"/>
      <c r="X9" s="184"/>
      <c r="Y9" s="184"/>
      <c r="Z9" s="184"/>
      <c r="AA9" s="184"/>
      <c r="AB9" s="20"/>
      <c r="AC9" s="20"/>
      <c r="AD9" s="20"/>
    </row>
    <row r="10" spans="1:30" ht="30.6" customHeight="1">
      <c r="A10" s="184"/>
      <c r="B10" s="184"/>
      <c r="C10" s="153"/>
      <c r="D10" s="187"/>
      <c r="E10" s="198"/>
      <c r="F10" s="184"/>
      <c r="G10" s="184"/>
      <c r="H10" s="184"/>
      <c r="I10" s="184"/>
      <c r="J10" s="184"/>
      <c r="K10" s="184"/>
      <c r="L10" s="184"/>
      <c r="M10" s="184"/>
      <c r="N10" s="184"/>
      <c r="O10" s="184"/>
      <c r="P10" s="184"/>
      <c r="Q10" s="184"/>
      <c r="R10" s="184"/>
      <c r="S10" s="184"/>
      <c r="T10" s="184"/>
      <c r="U10" s="184"/>
      <c r="V10" s="184"/>
      <c r="W10" s="184"/>
      <c r="X10" s="184"/>
      <c r="Y10" s="184"/>
      <c r="Z10" s="184"/>
      <c r="AA10" s="184"/>
      <c r="AB10" s="20"/>
      <c r="AC10" s="20"/>
      <c r="AD10" s="20"/>
    </row>
    <row r="11" spans="1:30" ht="15.6" hidden="1">
      <c r="A11" s="184"/>
      <c r="B11" s="186"/>
      <c r="C11" s="25" t="s">
        <v>8</v>
      </c>
      <c r="D11" s="196"/>
      <c r="E11" s="198"/>
      <c r="F11" s="184"/>
      <c r="G11" s="184"/>
      <c r="H11" s="184"/>
      <c r="I11" s="184"/>
      <c r="J11" s="184"/>
      <c r="K11" s="184"/>
      <c r="L11" s="184"/>
      <c r="M11" s="184"/>
      <c r="N11" s="184"/>
      <c r="O11" s="184"/>
      <c r="P11" s="184"/>
      <c r="Q11" s="184"/>
      <c r="R11" s="184"/>
      <c r="S11" s="184"/>
      <c r="T11" s="184"/>
      <c r="U11" s="184"/>
      <c r="V11" s="184"/>
      <c r="W11" s="184"/>
      <c r="X11" s="184"/>
      <c r="Y11" s="184"/>
      <c r="Z11" s="184"/>
      <c r="AA11" s="184"/>
      <c r="AB11" s="20"/>
      <c r="AC11" s="20"/>
      <c r="AD11" s="20"/>
    </row>
    <row r="12" spans="1:30" ht="18.75" hidden="1" customHeight="1">
      <c r="A12" s="184"/>
      <c r="B12" s="184"/>
      <c r="C12" s="18"/>
      <c r="D12" s="187"/>
      <c r="E12" s="197"/>
      <c r="F12" s="196"/>
      <c r="G12" s="184"/>
      <c r="H12" s="184"/>
      <c r="I12" s="184"/>
      <c r="J12" s="184"/>
      <c r="K12" s="184"/>
      <c r="L12" s="184"/>
      <c r="M12" s="184"/>
      <c r="N12" s="184"/>
      <c r="O12" s="184"/>
      <c r="P12" s="184"/>
      <c r="Q12" s="184"/>
      <c r="R12" s="184"/>
      <c r="S12" s="184"/>
      <c r="T12" s="184"/>
      <c r="U12" s="184"/>
      <c r="V12" s="184"/>
      <c r="W12" s="184"/>
      <c r="X12" s="184"/>
      <c r="Y12" s="184"/>
      <c r="Z12" s="184"/>
      <c r="AA12" s="184"/>
      <c r="AB12" s="20"/>
      <c r="AC12" s="20"/>
      <c r="AD12" s="20"/>
    </row>
    <row r="13" spans="1:30" ht="6" hidden="1" customHeight="1">
      <c r="A13" s="184"/>
      <c r="B13" s="184"/>
      <c r="C13" s="24"/>
      <c r="D13" s="187"/>
      <c r="E13" s="197"/>
      <c r="F13" s="184"/>
      <c r="G13" s="184"/>
      <c r="H13" s="184"/>
      <c r="I13" s="184"/>
      <c r="J13" s="184"/>
      <c r="K13" s="184"/>
      <c r="L13" s="184"/>
      <c r="M13" s="184"/>
      <c r="N13" s="184"/>
      <c r="O13" s="184"/>
      <c r="P13" s="184"/>
      <c r="Q13" s="184"/>
      <c r="R13" s="184"/>
      <c r="S13" s="184"/>
      <c r="T13" s="184"/>
      <c r="U13" s="184"/>
      <c r="V13" s="184"/>
      <c r="W13" s="184"/>
      <c r="X13" s="184"/>
      <c r="Y13" s="184"/>
      <c r="Z13" s="184"/>
      <c r="AA13" s="184"/>
      <c r="AB13" s="20"/>
      <c r="AC13" s="20"/>
      <c r="AD13" s="20"/>
    </row>
    <row r="14" spans="1:30" ht="14.45" hidden="1" customHeight="1">
      <c r="A14" s="184"/>
      <c r="B14" s="186"/>
      <c r="C14" s="26" t="s">
        <v>9</v>
      </c>
      <c r="D14" s="196"/>
      <c r="E14" s="197"/>
      <c r="F14" s="184"/>
      <c r="G14" s="184"/>
      <c r="H14" s="184"/>
      <c r="I14" s="184"/>
      <c r="J14" s="184"/>
      <c r="K14" s="184"/>
      <c r="L14" s="184"/>
      <c r="M14" s="184"/>
      <c r="N14" s="184"/>
      <c r="O14" s="184"/>
      <c r="P14" s="184"/>
      <c r="Q14" s="184"/>
      <c r="R14" s="184"/>
      <c r="S14" s="184"/>
      <c r="T14" s="184"/>
      <c r="U14" s="184"/>
      <c r="V14" s="184"/>
      <c r="W14" s="184"/>
      <c r="X14" s="184"/>
      <c r="Y14" s="184"/>
      <c r="Z14" s="184"/>
      <c r="AA14" s="184"/>
      <c r="AB14" s="20"/>
      <c r="AC14" s="20"/>
      <c r="AD14" s="20"/>
    </row>
    <row r="15" spans="1:30" ht="12.75" hidden="1" customHeight="1">
      <c r="A15" s="184"/>
      <c r="B15" s="184"/>
      <c r="C15" s="27"/>
      <c r="D15" s="199"/>
      <c r="E15" s="197"/>
      <c r="F15" s="184"/>
      <c r="G15" s="184"/>
      <c r="H15" s="184"/>
      <c r="I15" s="184"/>
      <c r="J15" s="184"/>
      <c r="K15" s="184"/>
      <c r="L15" s="184"/>
      <c r="M15" s="184"/>
      <c r="N15" s="184"/>
      <c r="O15" s="184"/>
      <c r="P15" s="184"/>
      <c r="Q15" s="184"/>
      <c r="R15" s="184"/>
      <c r="S15" s="184"/>
      <c r="T15" s="184"/>
      <c r="U15" s="184"/>
      <c r="V15" s="184"/>
      <c r="W15" s="184"/>
      <c r="X15" s="184"/>
      <c r="Y15" s="184"/>
      <c r="Z15" s="184"/>
      <c r="AA15" s="184"/>
      <c r="AB15" s="20"/>
      <c r="AC15" s="20"/>
      <c r="AD15" s="20"/>
    </row>
    <row r="16" spans="1:30" ht="222.4" hidden="1" customHeight="1">
      <c r="A16" s="184"/>
      <c r="B16" s="184"/>
      <c r="C16" s="53"/>
      <c r="D16" s="187"/>
      <c r="E16" s="197"/>
      <c r="F16" s="184"/>
      <c r="G16" s="184"/>
      <c r="H16" s="184"/>
      <c r="I16" s="184"/>
      <c r="J16" s="184"/>
      <c r="K16" s="184"/>
      <c r="L16" s="184"/>
      <c r="M16" s="184"/>
      <c r="N16" s="184"/>
      <c r="O16" s="184"/>
      <c r="P16" s="184"/>
      <c r="Q16" s="184"/>
      <c r="R16" s="184"/>
      <c r="S16" s="184"/>
      <c r="T16" s="184"/>
      <c r="U16" s="184"/>
      <c r="V16" s="184"/>
      <c r="W16" s="184"/>
      <c r="X16" s="184"/>
      <c r="Y16" s="184"/>
      <c r="Z16" s="184"/>
      <c r="AA16" s="184"/>
      <c r="AB16" s="20"/>
      <c r="AC16" s="20"/>
      <c r="AD16" s="20"/>
    </row>
    <row r="17" spans="1:30" ht="15.6" hidden="1">
      <c r="A17" s="184"/>
      <c r="B17" s="186"/>
      <c r="C17" s="25" t="s">
        <v>10</v>
      </c>
      <c r="D17" s="196"/>
      <c r="E17" s="197"/>
      <c r="F17" s="184"/>
      <c r="G17" s="184"/>
      <c r="H17" s="184"/>
      <c r="I17" s="184"/>
      <c r="J17" s="184"/>
      <c r="K17" s="184"/>
      <c r="L17" s="184"/>
      <c r="M17" s="184"/>
      <c r="N17" s="184"/>
      <c r="O17" s="184"/>
      <c r="P17" s="184"/>
      <c r="Q17" s="184"/>
      <c r="R17" s="184"/>
      <c r="S17" s="184"/>
      <c r="T17" s="184"/>
      <c r="U17" s="184"/>
      <c r="V17" s="184"/>
      <c r="W17" s="184"/>
      <c r="X17" s="184"/>
      <c r="Y17" s="184"/>
      <c r="Z17" s="184"/>
      <c r="AA17" s="184"/>
      <c r="AB17" s="20"/>
      <c r="AC17" s="20"/>
      <c r="AD17" s="20"/>
    </row>
    <row r="18" spans="1:30" ht="18.75" hidden="1" customHeight="1">
      <c r="A18" s="184"/>
      <c r="B18" s="184"/>
      <c r="C18" s="53" t="str">
        <f>IFERROR(VLOOKUP(C12,#REF!,2,FALSE),"")</f>
        <v/>
      </c>
      <c r="D18" s="187"/>
      <c r="E18" s="197"/>
      <c r="F18" s="184"/>
      <c r="G18" s="184"/>
      <c r="H18" s="184"/>
      <c r="I18" s="184"/>
      <c r="J18" s="184"/>
      <c r="K18" s="184"/>
      <c r="L18" s="184"/>
      <c r="M18" s="184"/>
      <c r="N18" s="184"/>
      <c r="O18" s="184"/>
      <c r="P18" s="184"/>
      <c r="Q18" s="184"/>
      <c r="R18" s="184"/>
      <c r="S18" s="184"/>
      <c r="T18" s="184"/>
      <c r="U18" s="184"/>
      <c r="V18" s="184"/>
      <c r="W18" s="184"/>
      <c r="X18" s="184"/>
      <c r="Y18" s="184"/>
      <c r="Z18" s="184"/>
      <c r="AA18" s="184"/>
      <c r="AB18" s="20"/>
      <c r="AC18" s="20"/>
      <c r="AD18" s="20"/>
    </row>
    <row r="19" spans="1:30" ht="15.6" hidden="1">
      <c r="A19" s="184"/>
      <c r="B19" s="186"/>
      <c r="C19" s="25" t="s">
        <v>11</v>
      </c>
      <c r="D19" s="196"/>
      <c r="E19" s="250"/>
      <c r="F19" s="184"/>
      <c r="G19" s="184"/>
      <c r="H19" s="184"/>
      <c r="I19" s="184"/>
      <c r="J19" s="184"/>
      <c r="K19" s="184"/>
      <c r="L19" s="184"/>
      <c r="M19" s="184"/>
      <c r="N19" s="184"/>
      <c r="O19" s="184"/>
      <c r="P19" s="184"/>
      <c r="Q19" s="184"/>
      <c r="R19" s="184"/>
      <c r="S19" s="184"/>
      <c r="T19" s="184"/>
      <c r="U19" s="184"/>
      <c r="V19" s="184"/>
      <c r="W19" s="184"/>
      <c r="X19" s="184"/>
      <c r="Y19" s="184"/>
      <c r="Z19" s="184"/>
      <c r="AA19" s="184"/>
      <c r="AB19" s="20"/>
      <c r="AC19" s="20"/>
      <c r="AD19" s="20"/>
    </row>
    <row r="20" spans="1:30" ht="18.399999999999999" hidden="1" customHeight="1">
      <c r="A20" s="184"/>
      <c r="B20" s="184"/>
      <c r="C20" s="19"/>
      <c r="D20" s="187"/>
      <c r="E20" s="250"/>
      <c r="F20" s="184"/>
      <c r="G20" s="184"/>
      <c r="H20" s="184"/>
      <c r="I20" s="184"/>
      <c r="J20" s="184"/>
      <c r="K20" s="184"/>
      <c r="L20" s="184"/>
      <c r="M20" s="184"/>
      <c r="N20" s="184"/>
      <c r="O20" s="184"/>
      <c r="P20" s="184"/>
      <c r="Q20" s="184"/>
      <c r="R20" s="184"/>
      <c r="S20" s="184"/>
      <c r="T20" s="184"/>
      <c r="U20" s="184"/>
      <c r="V20" s="184"/>
      <c r="W20" s="184"/>
      <c r="X20" s="184"/>
      <c r="Y20" s="184"/>
      <c r="Z20" s="184"/>
      <c r="AA20" s="184"/>
      <c r="AB20" s="20"/>
      <c r="AC20" s="20"/>
      <c r="AD20" s="20"/>
    </row>
    <row r="21" spans="1:30" ht="15.6" hidden="1">
      <c r="A21" s="184"/>
      <c r="B21" s="186"/>
      <c r="C21" s="25" t="s">
        <v>12</v>
      </c>
      <c r="D21" s="196"/>
      <c r="E21" s="200"/>
      <c r="F21" s="184"/>
      <c r="G21" s="184"/>
      <c r="H21" s="184"/>
      <c r="I21" s="184"/>
      <c r="J21" s="184"/>
      <c r="K21" s="184"/>
      <c r="L21" s="184"/>
      <c r="M21" s="184"/>
      <c r="N21" s="184"/>
      <c r="O21" s="184"/>
      <c r="P21" s="184"/>
      <c r="Q21" s="184"/>
      <c r="R21" s="184"/>
      <c r="S21" s="184"/>
      <c r="T21" s="184"/>
      <c r="U21" s="184"/>
      <c r="V21" s="184"/>
      <c r="W21" s="184"/>
      <c r="X21" s="184"/>
      <c r="Y21" s="184"/>
      <c r="Z21" s="184"/>
      <c r="AA21" s="184"/>
      <c r="AB21" s="20"/>
      <c r="AC21" s="20"/>
      <c r="AD21" s="20"/>
    </row>
    <row r="22" spans="1:30" ht="14.45" hidden="1" customHeight="1">
      <c r="A22" s="184"/>
      <c r="B22" s="184"/>
      <c r="C22" s="69"/>
      <c r="D22" s="187"/>
      <c r="E22" s="200"/>
      <c r="F22" s="184"/>
      <c r="G22" s="184"/>
      <c r="H22" s="184"/>
      <c r="I22" s="184"/>
      <c r="J22" s="184"/>
      <c r="K22" s="184"/>
      <c r="L22" s="184"/>
      <c r="M22" s="184"/>
      <c r="N22" s="184"/>
      <c r="O22" s="184"/>
      <c r="P22" s="184"/>
      <c r="Q22" s="184"/>
      <c r="R22" s="184"/>
      <c r="S22" s="184"/>
      <c r="T22" s="184"/>
      <c r="U22" s="184"/>
      <c r="V22" s="184"/>
      <c r="W22" s="184"/>
      <c r="X22" s="184"/>
      <c r="Y22" s="184"/>
      <c r="Z22" s="184"/>
      <c r="AA22" s="184"/>
      <c r="AB22" s="20"/>
      <c r="AC22" s="20"/>
      <c r="AD22" s="20"/>
    </row>
    <row r="23" spans="1:30" ht="22.5" customHeight="1">
      <c r="A23" s="184"/>
      <c r="B23" s="184"/>
      <c r="C23" s="28" t="s">
        <v>13</v>
      </c>
      <c r="D23" s="187"/>
      <c r="E23" s="251" t="s">
        <v>14</v>
      </c>
      <c r="F23" s="184"/>
      <c r="G23" s="184"/>
      <c r="H23" s="184"/>
      <c r="I23" s="184"/>
      <c r="J23" s="184"/>
      <c r="K23" s="184"/>
      <c r="L23" s="184"/>
      <c r="M23" s="184"/>
      <c r="N23" s="184"/>
      <c r="O23" s="184"/>
      <c r="P23" s="184"/>
      <c r="Q23" s="184"/>
      <c r="R23" s="184"/>
      <c r="S23" s="184"/>
      <c r="T23" s="184"/>
      <c r="U23" s="184"/>
      <c r="V23" s="184"/>
      <c r="W23" s="184"/>
      <c r="X23" s="184"/>
      <c r="Y23" s="184"/>
      <c r="Z23" s="184"/>
      <c r="AA23" s="184"/>
      <c r="AB23" s="20"/>
      <c r="AC23" s="20"/>
      <c r="AD23" s="20"/>
    </row>
    <row r="24" spans="1:30" ht="25.5" customHeight="1">
      <c r="A24" s="184"/>
      <c r="B24" s="184"/>
      <c r="C24" s="150"/>
      <c r="D24" s="187"/>
      <c r="E24" s="251"/>
      <c r="F24" s="184"/>
      <c r="G24" s="184"/>
      <c r="H24" s="184"/>
      <c r="I24" s="184"/>
      <c r="J24" s="184"/>
      <c r="K24" s="184"/>
      <c r="L24" s="184"/>
      <c r="M24" s="184"/>
      <c r="N24" s="184"/>
      <c r="O24" s="184"/>
      <c r="P24" s="184"/>
      <c r="Q24" s="184"/>
      <c r="R24" s="184"/>
      <c r="S24" s="184"/>
      <c r="T24" s="184"/>
      <c r="U24" s="184"/>
      <c r="V24" s="184"/>
      <c r="W24" s="184"/>
      <c r="X24" s="184"/>
      <c r="Y24" s="184"/>
      <c r="Z24" s="184"/>
      <c r="AA24" s="184"/>
      <c r="AB24" s="20"/>
      <c r="AC24" s="20"/>
      <c r="AD24" s="20"/>
    </row>
    <row r="25" spans="1:30" ht="25.5" customHeight="1">
      <c r="A25" s="184"/>
      <c r="B25" s="184"/>
      <c r="C25" s="151"/>
      <c r="D25" s="187"/>
      <c r="E25" s="251"/>
      <c r="F25" s="187"/>
      <c r="G25" s="184"/>
      <c r="H25" s="184"/>
      <c r="I25" s="184"/>
      <c r="J25" s="184"/>
      <c r="K25" s="184"/>
      <c r="L25" s="184"/>
      <c r="M25" s="184"/>
      <c r="N25" s="184"/>
      <c r="O25" s="184"/>
      <c r="P25" s="184"/>
      <c r="Q25" s="184"/>
      <c r="R25" s="184"/>
      <c r="S25" s="184"/>
      <c r="T25" s="184"/>
      <c r="U25" s="184"/>
      <c r="V25" s="184"/>
      <c r="W25" s="184"/>
      <c r="X25" s="184"/>
      <c r="Y25" s="184"/>
      <c r="Z25" s="184"/>
      <c r="AA25" s="184"/>
      <c r="AB25" s="20"/>
      <c r="AC25" s="20"/>
      <c r="AD25" s="20"/>
    </row>
    <row r="26" spans="1:30" ht="25.5" customHeight="1">
      <c r="A26" s="184"/>
      <c r="B26" s="184"/>
      <c r="C26" s="152"/>
      <c r="D26" s="187"/>
      <c r="E26" s="251"/>
      <c r="F26" s="187"/>
      <c r="G26" s="184"/>
      <c r="H26" s="184"/>
      <c r="I26" s="184"/>
      <c r="J26" s="184"/>
      <c r="K26" s="184"/>
      <c r="L26" s="184"/>
      <c r="M26" s="184"/>
      <c r="N26" s="184"/>
      <c r="O26" s="184"/>
      <c r="P26" s="184"/>
      <c r="Q26" s="184"/>
      <c r="R26" s="184"/>
      <c r="S26" s="184"/>
      <c r="T26" s="184"/>
      <c r="U26" s="184"/>
      <c r="V26" s="184"/>
      <c r="W26" s="184"/>
      <c r="X26" s="184"/>
      <c r="Y26" s="184"/>
      <c r="Z26" s="184"/>
      <c r="AA26" s="184"/>
      <c r="AB26" s="20"/>
      <c r="AC26" s="20"/>
      <c r="AD26" s="20"/>
    </row>
    <row r="27" spans="1:30" ht="25.5" customHeight="1">
      <c r="A27" s="184"/>
      <c r="B27" s="184"/>
      <c r="C27" s="152"/>
      <c r="D27" s="187"/>
      <c r="E27" s="251"/>
      <c r="F27" s="187"/>
      <c r="G27" s="184"/>
      <c r="H27" s="184"/>
      <c r="I27" s="184"/>
      <c r="J27" s="184"/>
      <c r="K27" s="184"/>
      <c r="L27" s="184"/>
      <c r="M27" s="184"/>
      <c r="N27" s="184"/>
      <c r="O27" s="184"/>
      <c r="P27" s="184"/>
      <c r="Q27" s="184"/>
      <c r="R27" s="184"/>
      <c r="S27" s="184"/>
      <c r="T27" s="184"/>
      <c r="U27" s="184"/>
      <c r="V27" s="184"/>
      <c r="W27" s="184"/>
      <c r="X27" s="184"/>
      <c r="Y27" s="184"/>
      <c r="Z27" s="184"/>
      <c r="AA27" s="184"/>
      <c r="AB27" s="20"/>
      <c r="AC27" s="20"/>
      <c r="AD27" s="20"/>
    </row>
    <row r="28" spans="1:30" ht="25.5" customHeight="1">
      <c r="A28" s="184"/>
      <c r="B28" s="184"/>
      <c r="C28" s="152"/>
      <c r="D28" s="187"/>
      <c r="E28" s="184"/>
      <c r="F28" s="187"/>
      <c r="G28" s="184"/>
      <c r="H28" s="184"/>
      <c r="I28" s="184"/>
      <c r="J28" s="184"/>
      <c r="K28" s="184"/>
      <c r="L28" s="184"/>
      <c r="M28" s="184"/>
      <c r="N28" s="184"/>
      <c r="O28" s="184"/>
      <c r="P28" s="184"/>
      <c r="Q28" s="184"/>
      <c r="R28" s="184"/>
      <c r="S28" s="184"/>
      <c r="T28" s="184"/>
      <c r="U28" s="184"/>
      <c r="V28" s="184"/>
      <c r="W28" s="184"/>
      <c r="X28" s="184"/>
      <c r="Y28" s="184"/>
      <c r="Z28" s="184"/>
      <c r="AA28" s="184"/>
      <c r="AB28" s="20"/>
      <c r="AC28" s="20"/>
      <c r="AD28" s="20"/>
    </row>
    <row r="29" spans="1:30" ht="25.5" customHeight="1">
      <c r="A29" s="184"/>
      <c r="B29" s="184"/>
      <c r="C29" s="152"/>
      <c r="D29" s="187"/>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20"/>
      <c r="AC29" s="20"/>
      <c r="AD29" s="20"/>
    </row>
    <row r="30" spans="1:30" ht="25.5" customHeight="1">
      <c r="A30" s="184"/>
      <c r="B30" s="184"/>
      <c r="C30" s="152"/>
      <c r="D30" s="187"/>
      <c r="E30" s="249"/>
      <c r="F30" s="184"/>
      <c r="G30" s="184"/>
      <c r="H30" s="184"/>
      <c r="I30" s="184"/>
      <c r="J30" s="184"/>
      <c r="K30" s="184"/>
      <c r="L30" s="184"/>
      <c r="M30" s="184"/>
      <c r="N30" s="184"/>
      <c r="O30" s="184"/>
      <c r="P30" s="184"/>
      <c r="Q30" s="184"/>
      <c r="R30" s="184"/>
      <c r="S30" s="184"/>
      <c r="T30" s="184"/>
      <c r="U30" s="184"/>
      <c r="V30" s="184"/>
      <c r="W30" s="184"/>
      <c r="X30" s="184"/>
      <c r="Y30" s="184"/>
      <c r="Z30" s="184"/>
      <c r="AA30" s="184"/>
      <c r="AB30" s="20"/>
      <c r="AC30" s="20"/>
      <c r="AD30" s="20"/>
    </row>
    <row r="31" spans="1:30" ht="25.5" customHeight="1">
      <c r="A31" s="184"/>
      <c r="B31" s="184"/>
      <c r="C31" s="152"/>
      <c r="D31" s="187"/>
      <c r="E31" s="249"/>
      <c r="F31" s="184"/>
      <c r="G31" s="184"/>
      <c r="H31" s="184"/>
      <c r="I31" s="184"/>
      <c r="J31" s="184"/>
      <c r="K31" s="184"/>
      <c r="L31" s="184"/>
      <c r="M31" s="184"/>
      <c r="N31" s="184"/>
      <c r="O31" s="184"/>
      <c r="P31" s="184"/>
      <c r="Q31" s="184"/>
      <c r="R31" s="184"/>
      <c r="S31" s="184"/>
      <c r="T31" s="184"/>
      <c r="U31" s="184"/>
      <c r="V31" s="184"/>
      <c r="W31" s="184"/>
      <c r="X31" s="184"/>
      <c r="Y31" s="184"/>
      <c r="Z31" s="184"/>
      <c r="AA31" s="184"/>
      <c r="AB31" s="20"/>
      <c r="AC31" s="20"/>
      <c r="AD31" s="20"/>
    </row>
    <row r="32" spans="1:30" ht="7.5" customHeight="1" thickBot="1">
      <c r="A32" s="184"/>
      <c r="B32" s="187"/>
      <c r="C32" s="29"/>
      <c r="D32" s="187"/>
      <c r="E32" s="201"/>
      <c r="F32" s="184"/>
      <c r="G32" s="184"/>
      <c r="H32" s="184"/>
      <c r="I32" s="184"/>
      <c r="J32" s="184"/>
      <c r="K32" s="184"/>
      <c r="L32" s="184"/>
      <c r="M32" s="184"/>
      <c r="N32" s="184"/>
      <c r="O32" s="184"/>
      <c r="P32" s="184"/>
      <c r="Q32" s="184"/>
      <c r="R32" s="184"/>
      <c r="S32" s="184"/>
      <c r="T32" s="184"/>
      <c r="U32" s="184"/>
      <c r="V32" s="184"/>
      <c r="W32" s="184"/>
      <c r="X32" s="184"/>
      <c r="Y32" s="184"/>
      <c r="Z32" s="184"/>
      <c r="AA32" s="184"/>
      <c r="AB32" s="20"/>
      <c r="AC32" s="20"/>
      <c r="AD32" s="20"/>
    </row>
    <row r="33" spans="1:30" ht="33.6" customHeight="1">
      <c r="A33" s="184"/>
      <c r="B33" s="186"/>
      <c r="C33" s="30" t="s">
        <v>15</v>
      </c>
      <c r="D33" s="196"/>
      <c r="E33" s="251" t="s">
        <v>16</v>
      </c>
      <c r="F33" s="184"/>
      <c r="G33" s="184"/>
      <c r="H33" s="184"/>
      <c r="I33" s="184"/>
      <c r="J33" s="184"/>
      <c r="K33" s="184"/>
      <c r="L33" s="184"/>
      <c r="M33" s="184"/>
      <c r="N33" s="184"/>
      <c r="O33" s="184"/>
      <c r="P33" s="184"/>
      <c r="Q33" s="184"/>
      <c r="R33" s="184"/>
      <c r="S33" s="184"/>
      <c r="T33" s="184"/>
      <c r="U33" s="184"/>
      <c r="V33" s="184"/>
      <c r="W33" s="184"/>
      <c r="X33" s="184"/>
      <c r="Y33" s="184"/>
      <c r="Z33" s="184"/>
      <c r="AA33" s="184"/>
      <c r="AB33" s="20"/>
      <c r="AC33" s="20"/>
      <c r="AD33" s="20"/>
    </row>
    <row r="34" spans="1:30" s="31" customFormat="1" ht="27" customHeight="1">
      <c r="A34" s="188"/>
      <c r="B34" s="188"/>
      <c r="C34" s="148"/>
      <c r="D34" s="202"/>
      <c r="E34" s="251"/>
      <c r="F34" s="188"/>
      <c r="G34" s="188"/>
      <c r="H34" s="188"/>
      <c r="I34" s="188"/>
      <c r="J34" s="188"/>
      <c r="K34" s="188"/>
      <c r="L34" s="188"/>
      <c r="M34" s="188"/>
      <c r="N34" s="188"/>
      <c r="O34" s="188"/>
      <c r="P34" s="188"/>
      <c r="Q34" s="188"/>
      <c r="R34" s="188"/>
      <c r="S34" s="188"/>
      <c r="T34" s="188"/>
      <c r="U34" s="188"/>
      <c r="V34" s="188"/>
      <c r="W34" s="188"/>
      <c r="X34" s="188"/>
      <c r="Y34" s="188"/>
      <c r="Z34" s="188"/>
      <c r="AA34" s="188"/>
    </row>
    <row r="35" spans="1:30" ht="15.6">
      <c r="A35" s="184"/>
      <c r="B35" s="186"/>
      <c r="C35" s="32" t="s">
        <v>17</v>
      </c>
      <c r="D35" s="196"/>
      <c r="E35" s="251"/>
      <c r="F35" s="184"/>
      <c r="G35" s="184"/>
      <c r="H35" s="184"/>
      <c r="I35" s="184"/>
      <c r="J35" s="184"/>
      <c r="K35" s="184"/>
      <c r="L35" s="184"/>
      <c r="M35" s="184"/>
      <c r="N35" s="184"/>
      <c r="O35" s="184"/>
      <c r="P35" s="184"/>
      <c r="Q35" s="184"/>
      <c r="R35" s="184"/>
      <c r="S35" s="184"/>
      <c r="T35" s="184"/>
      <c r="U35" s="184"/>
      <c r="V35" s="184"/>
      <c r="W35" s="184"/>
      <c r="X35" s="184"/>
      <c r="Y35" s="184"/>
      <c r="Z35" s="184"/>
      <c r="AA35" s="184"/>
      <c r="AB35" s="20"/>
      <c r="AC35" s="20"/>
      <c r="AD35" s="20"/>
    </row>
    <row r="36" spans="1:30" s="31" customFormat="1" ht="29.1" customHeight="1" thickBot="1">
      <c r="A36" s="188"/>
      <c r="B36" s="188"/>
      <c r="C36" s="149"/>
      <c r="D36" s="202"/>
      <c r="E36" s="251"/>
      <c r="F36" s="188"/>
      <c r="G36" s="188"/>
      <c r="H36" s="188"/>
      <c r="I36" s="188"/>
      <c r="J36" s="188"/>
      <c r="K36" s="188"/>
      <c r="L36" s="188"/>
      <c r="M36" s="188"/>
      <c r="N36" s="188"/>
      <c r="O36" s="188"/>
      <c r="P36" s="188"/>
      <c r="Q36" s="188"/>
      <c r="R36" s="188"/>
      <c r="S36" s="188"/>
      <c r="T36" s="188"/>
      <c r="U36" s="188"/>
      <c r="V36" s="188"/>
      <c r="W36" s="188"/>
      <c r="X36" s="188"/>
      <c r="Y36" s="188"/>
      <c r="Z36" s="188"/>
      <c r="AA36" s="188"/>
    </row>
    <row r="37" spans="1:30" ht="10.5" hidden="1" customHeight="1">
      <c r="A37" s="184"/>
      <c r="B37" s="187"/>
      <c r="C37" s="33"/>
      <c r="D37" s="187"/>
      <c r="E37" s="201"/>
      <c r="F37" s="184"/>
      <c r="G37" s="184"/>
      <c r="H37" s="184"/>
      <c r="I37" s="184"/>
      <c r="J37" s="184"/>
      <c r="K37" s="184"/>
      <c r="L37" s="184"/>
      <c r="M37" s="184"/>
      <c r="N37" s="184"/>
      <c r="O37" s="184"/>
      <c r="P37" s="184"/>
      <c r="Q37" s="184"/>
      <c r="R37" s="184"/>
      <c r="S37" s="184"/>
      <c r="T37" s="184"/>
      <c r="U37" s="184"/>
      <c r="V37" s="184"/>
      <c r="W37" s="184"/>
      <c r="X37" s="184"/>
      <c r="Y37" s="184"/>
      <c r="Z37" s="184"/>
      <c r="AA37" s="184"/>
      <c r="AB37" s="20"/>
      <c r="AC37" s="20"/>
      <c r="AD37" s="20"/>
    </row>
    <row r="38" spans="1:30" ht="21.75" hidden="1" customHeight="1">
      <c r="A38" s="184"/>
      <c r="B38" s="186"/>
      <c r="C38" s="30" t="s">
        <v>18</v>
      </c>
      <c r="D38" s="196"/>
      <c r="E38" s="195"/>
      <c r="F38" s="184"/>
      <c r="G38" s="184"/>
      <c r="H38" s="184"/>
      <c r="I38" s="184"/>
      <c r="J38" s="184"/>
      <c r="K38" s="184"/>
      <c r="L38" s="184"/>
      <c r="M38" s="184"/>
      <c r="N38" s="184"/>
      <c r="O38" s="184"/>
      <c r="P38" s="184"/>
      <c r="Q38" s="184"/>
      <c r="R38" s="184"/>
      <c r="S38" s="184"/>
      <c r="T38" s="184"/>
      <c r="U38" s="184"/>
      <c r="V38" s="184"/>
      <c r="W38" s="184"/>
      <c r="X38" s="184"/>
      <c r="Y38" s="184"/>
      <c r="Z38" s="184"/>
      <c r="AA38" s="184"/>
      <c r="AB38" s="20"/>
      <c r="AC38" s="20"/>
      <c r="AD38" s="20"/>
    </row>
    <row r="39" spans="1:30" ht="76.5" hidden="1" customHeight="1">
      <c r="A39" s="184"/>
      <c r="B39" s="184"/>
      <c r="C39" s="53"/>
      <c r="D39" s="187"/>
      <c r="E39" s="195"/>
      <c r="F39" s="184"/>
      <c r="G39" s="184"/>
      <c r="H39" s="184"/>
      <c r="I39" s="184"/>
      <c r="J39" s="184"/>
      <c r="K39" s="184"/>
      <c r="L39" s="184"/>
      <c r="M39" s="184"/>
      <c r="N39" s="184"/>
      <c r="O39" s="184"/>
      <c r="P39" s="184"/>
      <c r="Q39" s="184"/>
      <c r="R39" s="184"/>
      <c r="S39" s="184"/>
      <c r="T39" s="184"/>
      <c r="U39" s="184"/>
      <c r="V39" s="184"/>
      <c r="W39" s="184"/>
      <c r="X39" s="184"/>
      <c r="Y39" s="184"/>
      <c r="Z39" s="184"/>
      <c r="AA39" s="184"/>
      <c r="AB39" s="20"/>
      <c r="AC39" s="20"/>
      <c r="AD39" s="20"/>
    </row>
    <row r="40" spans="1:30" ht="21.75" hidden="1" customHeight="1">
      <c r="A40" s="184"/>
      <c r="B40" s="186"/>
      <c r="C40" s="32" t="s">
        <v>19</v>
      </c>
      <c r="D40" s="196"/>
      <c r="E40" s="195"/>
      <c r="F40" s="184"/>
      <c r="G40" s="184"/>
      <c r="H40" s="184"/>
      <c r="I40" s="184"/>
      <c r="J40" s="184"/>
      <c r="K40" s="184"/>
      <c r="L40" s="184"/>
      <c r="M40" s="184"/>
      <c r="N40" s="184"/>
      <c r="O40" s="184"/>
      <c r="P40" s="184"/>
      <c r="Q40" s="184"/>
      <c r="R40" s="184"/>
      <c r="S40" s="184"/>
      <c r="T40" s="184"/>
      <c r="U40" s="184"/>
      <c r="V40" s="184"/>
      <c r="W40" s="184"/>
      <c r="X40" s="184"/>
      <c r="Y40" s="184"/>
      <c r="Z40" s="184"/>
      <c r="AA40" s="184"/>
      <c r="AB40" s="20"/>
      <c r="AC40" s="20"/>
      <c r="AD40" s="20"/>
    </row>
    <row r="41" spans="1:30" ht="76.5" hidden="1" customHeight="1">
      <c r="A41" s="184"/>
      <c r="B41" s="184"/>
      <c r="C41" s="53"/>
      <c r="D41" s="187"/>
      <c r="E41" s="195"/>
      <c r="F41" s="184"/>
      <c r="G41" s="184"/>
      <c r="H41" s="184"/>
      <c r="I41" s="184"/>
      <c r="J41" s="184"/>
      <c r="K41" s="184"/>
      <c r="L41" s="184"/>
      <c r="M41" s="184"/>
      <c r="N41" s="184"/>
      <c r="O41" s="184"/>
      <c r="P41" s="184"/>
      <c r="Q41" s="184"/>
      <c r="R41" s="184"/>
      <c r="S41" s="184"/>
      <c r="T41" s="184"/>
      <c r="U41" s="184"/>
      <c r="V41" s="184"/>
      <c r="W41" s="184"/>
      <c r="X41" s="184"/>
      <c r="Y41" s="184"/>
      <c r="Z41" s="184"/>
      <c r="AA41" s="184"/>
      <c r="AB41" s="20"/>
      <c r="AC41" s="20"/>
      <c r="AD41" s="20"/>
    </row>
    <row r="42" spans="1:30" ht="21.75" hidden="1" customHeight="1">
      <c r="A42" s="184"/>
      <c r="B42" s="186"/>
      <c r="C42" s="26" t="s">
        <v>20</v>
      </c>
      <c r="D42" s="196"/>
      <c r="E42" s="195"/>
      <c r="F42" s="184"/>
      <c r="G42" s="184"/>
      <c r="H42" s="184"/>
      <c r="I42" s="184"/>
      <c r="J42" s="184"/>
      <c r="K42" s="184"/>
      <c r="L42" s="184"/>
      <c r="M42" s="184"/>
      <c r="N42" s="184"/>
      <c r="O42" s="184"/>
      <c r="P42" s="184"/>
      <c r="Q42" s="184"/>
      <c r="R42" s="184"/>
      <c r="S42" s="184"/>
      <c r="T42" s="184"/>
      <c r="U42" s="184"/>
      <c r="V42" s="184"/>
      <c r="W42" s="184"/>
      <c r="X42" s="184"/>
      <c r="Y42" s="184"/>
      <c r="Z42" s="184"/>
      <c r="AA42" s="184"/>
      <c r="AB42" s="20"/>
      <c r="AC42" s="20"/>
      <c r="AD42" s="20"/>
    </row>
    <row r="43" spans="1:30" ht="76.5" hidden="1" customHeight="1">
      <c r="A43" s="184"/>
      <c r="B43" s="184"/>
      <c r="C43" s="53"/>
      <c r="D43" s="187"/>
      <c r="E43" s="195"/>
      <c r="F43" s="184"/>
      <c r="G43" s="184"/>
      <c r="H43" s="184"/>
      <c r="I43" s="184"/>
      <c r="J43" s="184"/>
      <c r="K43" s="184"/>
      <c r="L43" s="184"/>
      <c r="M43" s="184"/>
      <c r="N43" s="184"/>
      <c r="O43" s="184"/>
      <c r="P43" s="184"/>
      <c r="Q43" s="184"/>
      <c r="R43" s="184"/>
      <c r="S43" s="184"/>
      <c r="T43" s="184"/>
      <c r="U43" s="184"/>
      <c r="V43" s="184"/>
      <c r="W43" s="184"/>
      <c r="X43" s="184"/>
      <c r="Y43" s="184"/>
      <c r="Z43" s="184"/>
      <c r="AA43" s="184"/>
      <c r="AB43" s="20"/>
      <c r="AC43" s="20"/>
      <c r="AD43" s="20"/>
    </row>
    <row r="44" spans="1:30" ht="6" hidden="1" customHeight="1">
      <c r="A44" s="184"/>
      <c r="B44" s="184"/>
      <c r="C44" s="24"/>
      <c r="D44" s="187"/>
      <c r="E44" s="195"/>
      <c r="F44" s="184"/>
      <c r="G44" s="184"/>
      <c r="H44" s="184"/>
      <c r="I44" s="184"/>
      <c r="J44" s="184"/>
      <c r="K44" s="184"/>
      <c r="L44" s="184"/>
      <c r="M44" s="184"/>
      <c r="N44" s="184"/>
      <c r="O44" s="184"/>
      <c r="P44" s="184"/>
      <c r="Q44" s="184"/>
      <c r="R44" s="184"/>
      <c r="S44" s="184"/>
      <c r="T44" s="184"/>
      <c r="U44" s="184"/>
      <c r="V44" s="184"/>
      <c r="W44" s="184"/>
      <c r="X44" s="184"/>
      <c r="Y44" s="184"/>
      <c r="Z44" s="184"/>
      <c r="AA44" s="184"/>
      <c r="AB44" s="20"/>
      <c r="AC44" s="20"/>
      <c r="AD44" s="20"/>
    </row>
    <row r="45" spans="1:30" ht="17.25" hidden="1" customHeight="1">
      <c r="A45" s="184"/>
      <c r="B45" s="186"/>
      <c r="C45" s="26" t="s">
        <v>21</v>
      </c>
      <c r="D45" s="196"/>
      <c r="E45" s="195"/>
      <c r="F45" s="184"/>
      <c r="G45" s="184"/>
      <c r="H45" s="184"/>
      <c r="I45" s="184"/>
      <c r="J45" s="184"/>
      <c r="K45" s="184"/>
      <c r="L45" s="184"/>
      <c r="M45" s="184"/>
      <c r="N45" s="184"/>
      <c r="O45" s="184"/>
      <c r="P45" s="184"/>
      <c r="Q45" s="184"/>
      <c r="R45" s="184"/>
      <c r="S45" s="184"/>
      <c r="T45" s="184"/>
      <c r="U45" s="184"/>
      <c r="V45" s="184"/>
      <c r="W45" s="184"/>
      <c r="X45" s="184"/>
      <c r="Y45" s="184"/>
      <c r="Z45" s="184"/>
      <c r="AA45" s="184"/>
      <c r="AB45" s="20"/>
      <c r="AC45" s="20"/>
      <c r="AD45" s="20"/>
    </row>
    <row r="46" spans="1:30" ht="76.5" hidden="1" customHeight="1">
      <c r="A46" s="184"/>
      <c r="B46" s="184"/>
      <c r="C46" s="53"/>
      <c r="D46" s="187"/>
      <c r="E46" s="195"/>
      <c r="F46" s="184"/>
      <c r="G46" s="184"/>
      <c r="H46" s="184"/>
      <c r="I46" s="184"/>
      <c r="J46" s="184"/>
      <c r="K46" s="184"/>
      <c r="L46" s="184"/>
      <c r="M46" s="184"/>
      <c r="N46" s="184"/>
      <c r="O46" s="184"/>
      <c r="P46" s="184"/>
      <c r="Q46" s="184"/>
      <c r="R46" s="184"/>
      <c r="S46" s="184"/>
      <c r="T46" s="184"/>
      <c r="U46" s="184"/>
      <c r="V46" s="184"/>
      <c r="W46" s="184"/>
      <c r="X46" s="184"/>
      <c r="Y46" s="184"/>
      <c r="Z46" s="184"/>
      <c r="AA46" s="184"/>
      <c r="AB46" s="20"/>
      <c r="AC46" s="20"/>
      <c r="AD46" s="20"/>
    </row>
    <row r="47" spans="1:30" ht="6" hidden="1" customHeight="1">
      <c r="A47" s="184"/>
      <c r="B47" s="184"/>
      <c r="C47" s="24"/>
      <c r="D47" s="187"/>
      <c r="E47" s="195"/>
      <c r="F47" s="184"/>
      <c r="G47" s="184"/>
      <c r="H47" s="184"/>
      <c r="I47" s="184"/>
      <c r="J47" s="184"/>
      <c r="K47" s="184"/>
      <c r="L47" s="184"/>
      <c r="M47" s="184"/>
      <c r="N47" s="184"/>
      <c r="O47" s="184"/>
      <c r="P47" s="184"/>
      <c r="Q47" s="184"/>
      <c r="R47" s="184"/>
      <c r="S47" s="184"/>
      <c r="T47" s="184"/>
      <c r="U47" s="184"/>
      <c r="V47" s="184"/>
      <c r="W47" s="184"/>
      <c r="X47" s="184"/>
      <c r="Y47" s="184"/>
      <c r="Z47" s="184"/>
      <c r="AA47" s="184"/>
      <c r="AB47" s="20"/>
      <c r="AC47" s="20"/>
      <c r="AD47" s="20"/>
    </row>
    <row r="48" spans="1:30" ht="19.5" hidden="1" customHeight="1">
      <c r="A48" s="184"/>
      <c r="B48" s="186"/>
      <c r="C48" s="26" t="s">
        <v>22</v>
      </c>
      <c r="D48" s="196"/>
      <c r="E48" s="195"/>
      <c r="F48" s="184"/>
      <c r="G48" s="184"/>
      <c r="H48" s="184"/>
      <c r="I48" s="184"/>
      <c r="J48" s="184"/>
      <c r="K48" s="184"/>
      <c r="L48" s="184"/>
      <c r="M48" s="184"/>
      <c r="N48" s="184"/>
      <c r="O48" s="184"/>
      <c r="P48" s="184"/>
      <c r="Q48" s="184"/>
      <c r="R48" s="184"/>
      <c r="S48" s="184"/>
      <c r="T48" s="184"/>
      <c r="U48" s="184"/>
      <c r="V48" s="184"/>
      <c r="W48" s="184"/>
      <c r="X48" s="184"/>
      <c r="Y48" s="184"/>
      <c r="Z48" s="184"/>
      <c r="AA48" s="184"/>
      <c r="AB48" s="20"/>
      <c r="AC48" s="20"/>
      <c r="AD48" s="20"/>
    </row>
    <row r="49" spans="1:30" ht="76.5" hidden="1" customHeight="1">
      <c r="A49" s="184"/>
      <c r="B49" s="184"/>
      <c r="C49" s="53"/>
      <c r="D49" s="187"/>
      <c r="E49" s="195"/>
      <c r="F49" s="184"/>
      <c r="G49" s="184"/>
      <c r="H49" s="184"/>
      <c r="I49" s="184"/>
      <c r="J49" s="184"/>
      <c r="K49" s="184"/>
      <c r="L49" s="184"/>
      <c r="M49" s="184"/>
      <c r="N49" s="184"/>
      <c r="O49" s="184"/>
      <c r="P49" s="184"/>
      <c r="Q49" s="184"/>
      <c r="R49" s="184"/>
      <c r="S49" s="184"/>
      <c r="T49" s="184"/>
      <c r="U49" s="184"/>
      <c r="V49" s="184"/>
      <c r="W49" s="184"/>
      <c r="X49" s="184"/>
      <c r="Y49" s="184"/>
      <c r="Z49" s="184"/>
      <c r="AA49" s="184"/>
      <c r="AB49" s="20"/>
      <c r="AC49" s="20"/>
      <c r="AD49" s="20"/>
    </row>
    <row r="50" spans="1:30" ht="6" hidden="1" customHeight="1">
      <c r="A50" s="184"/>
      <c r="B50" s="184"/>
      <c r="C50" s="24"/>
      <c r="D50" s="187"/>
      <c r="E50" s="195"/>
      <c r="F50" s="184"/>
      <c r="G50" s="184"/>
      <c r="H50" s="184"/>
      <c r="I50" s="184"/>
      <c r="J50" s="184"/>
      <c r="K50" s="184"/>
      <c r="L50" s="184"/>
      <c r="M50" s="184"/>
      <c r="N50" s="184"/>
      <c r="O50" s="184"/>
      <c r="P50" s="184"/>
      <c r="Q50" s="184"/>
      <c r="R50" s="184"/>
      <c r="S50" s="184"/>
      <c r="T50" s="184"/>
      <c r="U50" s="184"/>
      <c r="V50" s="184"/>
      <c r="W50" s="184"/>
      <c r="X50" s="184"/>
      <c r="Y50" s="184"/>
      <c r="Z50" s="184"/>
      <c r="AA50" s="184"/>
      <c r="AB50" s="20"/>
      <c r="AC50" s="20"/>
      <c r="AD50" s="20"/>
    </row>
    <row r="51" spans="1:30" ht="17.25" hidden="1" customHeight="1">
      <c r="A51" s="184"/>
      <c r="B51" s="186"/>
      <c r="C51" s="26" t="s">
        <v>23</v>
      </c>
      <c r="D51" s="196"/>
      <c r="E51" s="195"/>
      <c r="F51" s="184"/>
      <c r="G51" s="184"/>
      <c r="H51" s="184"/>
      <c r="I51" s="184"/>
      <c r="J51" s="184"/>
      <c r="K51" s="184"/>
      <c r="L51" s="184"/>
      <c r="M51" s="184"/>
      <c r="N51" s="184"/>
      <c r="O51" s="184"/>
      <c r="P51" s="184"/>
      <c r="Q51" s="184"/>
      <c r="R51" s="184"/>
      <c r="S51" s="184"/>
      <c r="T51" s="184"/>
      <c r="U51" s="184"/>
      <c r="V51" s="184"/>
      <c r="W51" s="184"/>
      <c r="X51" s="184"/>
      <c r="Y51" s="184"/>
      <c r="Z51" s="184"/>
      <c r="AA51" s="184"/>
      <c r="AB51" s="20"/>
      <c r="AC51" s="20"/>
      <c r="AD51" s="20"/>
    </row>
    <row r="52" spans="1:30" ht="76.5" hidden="1" customHeight="1">
      <c r="A52" s="184"/>
      <c r="B52" s="184"/>
      <c r="C52" s="53"/>
      <c r="D52" s="187"/>
      <c r="E52" s="195"/>
      <c r="F52" s="184"/>
      <c r="G52" s="184"/>
      <c r="H52" s="184"/>
      <c r="I52" s="184"/>
      <c r="J52" s="184"/>
      <c r="K52" s="184"/>
      <c r="L52" s="184"/>
      <c r="M52" s="184"/>
      <c r="N52" s="184"/>
      <c r="O52" s="184"/>
      <c r="P52" s="184"/>
      <c r="Q52" s="184"/>
      <c r="R52" s="184"/>
      <c r="S52" s="184"/>
      <c r="T52" s="184"/>
      <c r="U52" s="184"/>
      <c r="V52" s="184"/>
      <c r="W52" s="184"/>
      <c r="X52" s="184"/>
      <c r="Y52" s="184"/>
      <c r="Z52" s="184"/>
      <c r="AA52" s="184"/>
      <c r="AB52" s="20"/>
      <c r="AC52" s="20"/>
      <c r="AD52" s="20"/>
    </row>
    <row r="53" spans="1:30" ht="18" hidden="1" customHeight="1">
      <c r="A53" s="184"/>
      <c r="B53" s="186"/>
      <c r="C53" s="26" t="s">
        <v>24</v>
      </c>
      <c r="D53" s="196"/>
      <c r="E53" s="195"/>
      <c r="F53" s="184"/>
      <c r="G53" s="184"/>
      <c r="H53" s="184"/>
      <c r="I53" s="184"/>
      <c r="J53" s="184"/>
      <c r="K53" s="184"/>
      <c r="L53" s="184"/>
      <c r="M53" s="184"/>
      <c r="N53" s="184"/>
      <c r="O53" s="184"/>
      <c r="P53" s="184"/>
      <c r="Q53" s="184"/>
      <c r="R53" s="184"/>
      <c r="S53" s="184"/>
      <c r="T53" s="184"/>
      <c r="U53" s="184"/>
      <c r="V53" s="184"/>
      <c r="W53" s="184"/>
      <c r="X53" s="184"/>
      <c r="Y53" s="184"/>
      <c r="Z53" s="184"/>
      <c r="AA53" s="184"/>
      <c r="AB53" s="20"/>
      <c r="AC53" s="20"/>
      <c r="AD53" s="20"/>
    </row>
    <row r="54" spans="1:30" ht="76.5" hidden="1" customHeight="1">
      <c r="A54" s="184"/>
      <c r="B54" s="184"/>
      <c r="C54" s="54"/>
      <c r="D54" s="187"/>
      <c r="E54" s="195"/>
      <c r="F54" s="184"/>
      <c r="G54" s="184"/>
      <c r="H54" s="184"/>
      <c r="I54" s="184"/>
      <c r="J54" s="184"/>
      <c r="K54" s="184"/>
      <c r="L54" s="184"/>
      <c r="M54" s="184"/>
      <c r="N54" s="184"/>
      <c r="O54" s="184"/>
      <c r="P54" s="184"/>
      <c r="Q54" s="184"/>
      <c r="R54" s="184"/>
      <c r="S54" s="184"/>
      <c r="T54" s="184"/>
      <c r="U54" s="184"/>
      <c r="V54" s="184"/>
      <c r="W54" s="184"/>
      <c r="X54" s="184"/>
      <c r="Y54" s="184"/>
      <c r="Z54" s="184"/>
      <c r="AA54" s="184"/>
      <c r="AB54" s="20"/>
      <c r="AC54" s="20"/>
      <c r="AD54" s="20"/>
    </row>
    <row r="55" spans="1:30" ht="22.5" hidden="1" customHeight="1">
      <c r="A55" s="184"/>
      <c r="B55" s="184"/>
      <c r="C55" s="34"/>
      <c r="D55" s="187"/>
      <c r="E55" s="195"/>
      <c r="F55" s="184"/>
      <c r="G55" s="184"/>
      <c r="H55" s="184"/>
      <c r="I55" s="184"/>
      <c r="J55" s="184"/>
      <c r="K55" s="184"/>
      <c r="L55" s="184"/>
      <c r="M55" s="184"/>
      <c r="N55" s="184"/>
      <c r="O55" s="184"/>
      <c r="P55" s="184"/>
      <c r="Q55" s="184"/>
      <c r="R55" s="184"/>
      <c r="S55" s="184"/>
      <c r="T55" s="184"/>
      <c r="U55" s="184"/>
      <c r="V55" s="184"/>
      <c r="W55" s="184"/>
      <c r="X55" s="184"/>
      <c r="Y55" s="184"/>
      <c r="Z55" s="184"/>
      <c r="AA55" s="184"/>
      <c r="AB55" s="20"/>
      <c r="AC55" s="20"/>
      <c r="AD55" s="20"/>
    </row>
    <row r="56" spans="1:30" ht="21" hidden="1" customHeight="1">
      <c r="A56" s="184"/>
      <c r="B56" s="186"/>
      <c r="C56" s="30" t="s">
        <v>25</v>
      </c>
      <c r="D56" s="196"/>
      <c r="E56" s="195"/>
      <c r="F56" s="184"/>
      <c r="G56" s="184"/>
      <c r="H56" s="184"/>
      <c r="I56" s="184"/>
      <c r="J56" s="184"/>
      <c r="K56" s="184"/>
      <c r="L56" s="184"/>
      <c r="M56" s="184"/>
      <c r="N56" s="184"/>
      <c r="O56" s="184"/>
      <c r="P56" s="184"/>
      <c r="Q56" s="184"/>
      <c r="R56" s="184"/>
      <c r="S56" s="184"/>
      <c r="T56" s="184"/>
      <c r="U56" s="184"/>
      <c r="V56" s="184"/>
      <c r="W56" s="184"/>
      <c r="X56" s="184"/>
      <c r="Y56" s="184"/>
      <c r="Z56" s="184"/>
      <c r="AA56" s="184"/>
      <c r="AB56" s="20"/>
      <c r="AC56" s="20"/>
      <c r="AD56" s="20"/>
    </row>
    <row r="57" spans="1:30" ht="14.45" hidden="1">
      <c r="A57" s="184"/>
      <c r="B57" s="186"/>
      <c r="C57" s="55" t="s">
        <v>26</v>
      </c>
      <c r="D57" s="196"/>
      <c r="E57" s="195"/>
      <c r="F57" s="184"/>
      <c r="G57" s="184"/>
      <c r="H57" s="184"/>
      <c r="I57" s="184"/>
      <c r="J57" s="184"/>
      <c r="K57" s="184"/>
      <c r="L57" s="184"/>
      <c r="M57" s="184"/>
      <c r="N57" s="184"/>
      <c r="O57" s="184"/>
      <c r="P57" s="184"/>
      <c r="Q57" s="184"/>
      <c r="R57" s="184"/>
      <c r="S57" s="184"/>
      <c r="T57" s="184"/>
      <c r="U57" s="184"/>
      <c r="V57" s="184"/>
      <c r="W57" s="184"/>
      <c r="X57" s="184"/>
      <c r="Y57" s="184"/>
      <c r="Z57" s="184"/>
      <c r="AA57" s="184"/>
      <c r="AB57" s="20"/>
      <c r="AC57" s="20"/>
      <c r="AD57" s="20"/>
    </row>
    <row r="58" spans="1:30" ht="177.75" hidden="1" customHeight="1">
      <c r="A58" s="184"/>
      <c r="B58" s="184"/>
      <c r="C58" s="53"/>
      <c r="D58" s="187"/>
      <c r="E58" s="195"/>
      <c r="F58" s="184"/>
      <c r="G58" s="184"/>
      <c r="H58" s="184"/>
      <c r="I58" s="184"/>
      <c r="J58" s="184"/>
      <c r="K58" s="184"/>
      <c r="L58" s="184"/>
      <c r="M58" s="184"/>
      <c r="N58" s="184"/>
      <c r="O58" s="184"/>
      <c r="P58" s="184"/>
      <c r="Q58" s="184"/>
      <c r="R58" s="184"/>
      <c r="S58" s="184"/>
      <c r="T58" s="184"/>
      <c r="U58" s="184"/>
      <c r="V58" s="184"/>
      <c r="W58" s="184"/>
      <c r="X58" s="184"/>
      <c r="Y58" s="184"/>
      <c r="Z58" s="184"/>
      <c r="AA58" s="184"/>
      <c r="AB58" s="20"/>
      <c r="AC58" s="20"/>
      <c r="AD58" s="20"/>
    </row>
    <row r="59" spans="1:30" ht="14.45" hidden="1">
      <c r="A59" s="184"/>
      <c r="B59" s="184"/>
      <c r="C59" s="55" t="s">
        <v>27</v>
      </c>
      <c r="D59" s="187"/>
      <c r="E59" s="195"/>
      <c r="F59" s="184"/>
      <c r="G59" s="184"/>
      <c r="H59" s="184"/>
      <c r="I59" s="184"/>
      <c r="J59" s="184"/>
      <c r="K59" s="184"/>
      <c r="L59" s="184"/>
      <c r="M59" s="184"/>
      <c r="N59" s="184"/>
      <c r="O59" s="184"/>
      <c r="P59" s="184"/>
      <c r="Q59" s="184"/>
      <c r="R59" s="184"/>
      <c r="S59" s="184"/>
      <c r="T59" s="184"/>
      <c r="U59" s="184"/>
      <c r="V59" s="184"/>
      <c r="W59" s="184"/>
      <c r="X59" s="184"/>
      <c r="Y59" s="184"/>
      <c r="Z59" s="184"/>
      <c r="AA59" s="184"/>
      <c r="AB59" s="20"/>
      <c r="AC59" s="20"/>
      <c r="AD59" s="20"/>
    </row>
    <row r="60" spans="1:30" ht="177.75" hidden="1" customHeight="1">
      <c r="A60" s="184"/>
      <c r="B60" s="184"/>
      <c r="C60" s="53"/>
      <c r="D60" s="187"/>
      <c r="E60" s="195"/>
      <c r="F60" s="184"/>
      <c r="G60" s="184"/>
      <c r="H60" s="184"/>
      <c r="I60" s="184"/>
      <c r="J60" s="184"/>
      <c r="K60" s="184"/>
      <c r="L60" s="184"/>
      <c r="M60" s="184"/>
      <c r="N60" s="184"/>
      <c r="O60" s="184"/>
      <c r="P60" s="184"/>
      <c r="Q60" s="184"/>
      <c r="R60" s="184"/>
      <c r="S60" s="184"/>
      <c r="T60" s="184"/>
      <c r="U60" s="184"/>
      <c r="V60" s="184"/>
      <c r="W60" s="184"/>
      <c r="X60" s="184"/>
      <c r="Y60" s="184"/>
      <c r="Z60" s="184"/>
      <c r="AA60" s="184"/>
      <c r="AB60" s="20"/>
      <c r="AC60" s="20"/>
      <c r="AD60" s="20"/>
    </row>
    <row r="61" spans="1:30" ht="24" hidden="1" customHeight="1">
      <c r="A61" s="184"/>
      <c r="B61" s="184"/>
      <c r="C61" s="35" t="s">
        <v>28</v>
      </c>
      <c r="D61" s="187"/>
      <c r="E61" s="197"/>
      <c r="F61" s="184"/>
      <c r="G61" s="184"/>
      <c r="H61" s="184"/>
      <c r="I61" s="184"/>
      <c r="J61" s="184"/>
      <c r="K61" s="184"/>
      <c r="L61" s="184"/>
      <c r="M61" s="184"/>
      <c r="N61" s="184"/>
      <c r="O61" s="184"/>
      <c r="P61" s="184"/>
      <c r="Q61" s="184"/>
      <c r="R61" s="184"/>
      <c r="S61" s="184"/>
      <c r="T61" s="184"/>
      <c r="U61" s="184"/>
      <c r="V61" s="184"/>
      <c r="W61" s="184"/>
      <c r="X61" s="184"/>
      <c r="Y61" s="184"/>
      <c r="Z61" s="184"/>
      <c r="AA61" s="184"/>
      <c r="AB61" s="20"/>
      <c r="AC61" s="20"/>
      <c r="AD61" s="20"/>
    </row>
    <row r="62" spans="1:30" ht="409.5" hidden="1" customHeight="1">
      <c r="A62" s="184"/>
      <c r="B62" s="184"/>
      <c r="C62" s="53"/>
      <c r="D62" s="187"/>
      <c r="E62" s="195"/>
      <c r="F62" s="184"/>
      <c r="G62" s="184"/>
      <c r="H62" s="184"/>
      <c r="I62" s="184"/>
      <c r="J62" s="184"/>
      <c r="K62" s="184"/>
      <c r="L62" s="184"/>
      <c r="M62" s="184"/>
      <c r="N62" s="184"/>
      <c r="O62" s="184"/>
      <c r="P62" s="184"/>
      <c r="Q62" s="184"/>
      <c r="R62" s="184"/>
      <c r="S62" s="184"/>
      <c r="T62" s="184"/>
      <c r="U62" s="184"/>
      <c r="V62" s="184"/>
      <c r="W62" s="184"/>
      <c r="X62" s="184"/>
      <c r="Y62" s="184"/>
      <c r="Z62" s="184"/>
      <c r="AA62" s="184"/>
      <c r="AB62" s="20"/>
      <c r="AC62" s="20"/>
      <c r="AD62" s="20"/>
    </row>
    <row r="63" spans="1:30" ht="6" hidden="1" customHeight="1">
      <c r="A63" s="184"/>
      <c r="B63" s="184"/>
      <c r="C63" s="36"/>
      <c r="D63" s="187"/>
      <c r="E63" s="195"/>
      <c r="F63" s="184"/>
      <c r="G63" s="184"/>
      <c r="H63" s="184"/>
      <c r="I63" s="184"/>
      <c r="J63" s="184"/>
      <c r="K63" s="184"/>
      <c r="L63" s="184"/>
      <c r="M63" s="184"/>
      <c r="N63" s="184"/>
      <c r="O63" s="184"/>
      <c r="P63" s="184"/>
      <c r="Q63" s="184"/>
      <c r="R63" s="184"/>
      <c r="S63" s="184"/>
      <c r="T63" s="184"/>
      <c r="U63" s="184"/>
      <c r="V63" s="184"/>
      <c r="W63" s="184"/>
      <c r="X63" s="184"/>
      <c r="Y63" s="184"/>
      <c r="Z63" s="184"/>
      <c r="AA63" s="184"/>
      <c r="AB63" s="20"/>
      <c r="AC63" s="20"/>
      <c r="AD63" s="20"/>
    </row>
    <row r="64" spans="1:30" ht="26.25" hidden="1" customHeight="1">
      <c r="A64" s="184"/>
      <c r="B64" s="186"/>
      <c r="C64" s="67" t="s">
        <v>29</v>
      </c>
      <c r="D64" s="196"/>
      <c r="E64" s="195"/>
      <c r="F64" s="184"/>
      <c r="G64" s="184"/>
      <c r="H64" s="184"/>
      <c r="I64" s="184"/>
      <c r="J64" s="184"/>
      <c r="K64" s="184"/>
      <c r="L64" s="184"/>
      <c r="M64" s="184"/>
      <c r="N64" s="184"/>
      <c r="O64" s="184"/>
      <c r="P64" s="184"/>
      <c r="Q64" s="184"/>
      <c r="R64" s="184"/>
      <c r="S64" s="184"/>
      <c r="T64" s="184"/>
      <c r="U64" s="184"/>
      <c r="V64" s="184"/>
      <c r="W64" s="184"/>
      <c r="X64" s="184"/>
      <c r="Y64" s="184"/>
      <c r="Z64" s="184"/>
      <c r="AA64" s="184"/>
      <c r="AB64" s="20"/>
      <c r="AC64" s="20"/>
      <c r="AD64" s="20"/>
    </row>
    <row r="65" spans="1:30" ht="206.25" hidden="1" customHeight="1">
      <c r="A65" s="184"/>
      <c r="B65" s="184"/>
      <c r="C65" s="70"/>
      <c r="D65" s="187"/>
      <c r="E65" s="203"/>
      <c r="F65" s="184"/>
      <c r="G65" s="184"/>
      <c r="H65" s="184"/>
      <c r="I65" s="184"/>
      <c r="J65" s="184"/>
      <c r="K65" s="184"/>
      <c r="L65" s="184"/>
      <c r="M65" s="184"/>
      <c r="N65" s="184"/>
      <c r="O65" s="184"/>
      <c r="P65" s="184"/>
      <c r="Q65" s="184"/>
      <c r="R65" s="184"/>
      <c r="S65" s="184"/>
      <c r="T65" s="184"/>
      <c r="U65" s="184"/>
      <c r="V65" s="184"/>
      <c r="W65" s="184"/>
      <c r="X65" s="184"/>
      <c r="Y65" s="184"/>
      <c r="Z65" s="184"/>
      <c r="AA65" s="184"/>
      <c r="AB65" s="20"/>
      <c r="AC65" s="20"/>
      <c r="AD65" s="20"/>
    </row>
    <row r="66" spans="1:30" ht="124.5" hidden="1" customHeight="1">
      <c r="A66" s="184"/>
      <c r="B66" s="184"/>
      <c r="C66" s="71"/>
      <c r="D66" s="187"/>
      <c r="E66" s="195"/>
      <c r="F66" s="184"/>
      <c r="G66" s="184"/>
      <c r="H66" s="184"/>
      <c r="I66" s="184"/>
      <c r="J66" s="184"/>
      <c r="K66" s="184"/>
      <c r="L66" s="184"/>
      <c r="M66" s="184"/>
      <c r="N66" s="184"/>
      <c r="O66" s="184"/>
      <c r="P66" s="184"/>
      <c r="Q66" s="184"/>
      <c r="R66" s="184"/>
      <c r="S66" s="184"/>
      <c r="T66" s="184"/>
      <c r="U66" s="184"/>
      <c r="V66" s="184"/>
      <c r="W66" s="184"/>
      <c r="X66" s="184"/>
      <c r="Y66" s="184"/>
      <c r="Z66" s="184"/>
      <c r="AA66" s="184"/>
      <c r="AB66" s="20"/>
      <c r="AC66" s="20"/>
      <c r="AD66" s="20"/>
    </row>
    <row r="67" spans="1:30" ht="124.5" hidden="1" customHeight="1">
      <c r="A67" s="184"/>
      <c r="B67" s="184"/>
      <c r="C67" s="71"/>
      <c r="D67" s="187"/>
      <c r="E67" s="195"/>
      <c r="F67" s="184"/>
      <c r="G67" s="184"/>
      <c r="H67" s="184"/>
      <c r="I67" s="184"/>
      <c r="J67" s="184"/>
      <c r="K67" s="184"/>
      <c r="L67" s="184"/>
      <c r="M67" s="184"/>
      <c r="N67" s="184"/>
      <c r="O67" s="184"/>
      <c r="P67" s="184"/>
      <c r="Q67" s="184"/>
      <c r="R67" s="184"/>
      <c r="S67" s="184"/>
      <c r="T67" s="184"/>
      <c r="U67" s="184"/>
      <c r="V67" s="184"/>
      <c r="W67" s="184"/>
      <c r="X67" s="184"/>
      <c r="Y67" s="184"/>
      <c r="Z67" s="184"/>
      <c r="AA67" s="184"/>
      <c r="AB67" s="20"/>
      <c r="AC67" s="20"/>
      <c r="AD67" s="20"/>
    </row>
    <row r="68" spans="1:30" ht="132" hidden="1" customHeight="1">
      <c r="A68" s="184"/>
      <c r="B68" s="184"/>
      <c r="C68" s="71"/>
      <c r="D68" s="187"/>
      <c r="E68" s="195"/>
      <c r="F68" s="184"/>
      <c r="G68" s="184"/>
      <c r="H68" s="184"/>
      <c r="I68" s="184"/>
      <c r="J68" s="184"/>
      <c r="K68" s="184"/>
      <c r="L68" s="184"/>
      <c r="M68" s="184"/>
      <c r="N68" s="184"/>
      <c r="O68" s="184"/>
      <c r="P68" s="184"/>
      <c r="Q68" s="184"/>
      <c r="R68" s="184"/>
      <c r="S68" s="184"/>
      <c r="T68" s="184"/>
      <c r="U68" s="184"/>
      <c r="V68" s="184"/>
      <c r="W68" s="184"/>
      <c r="X68" s="184"/>
      <c r="Y68" s="184"/>
      <c r="Z68" s="184"/>
      <c r="AA68" s="184"/>
      <c r="AB68" s="20"/>
      <c r="AC68" s="20"/>
      <c r="AD68" s="20"/>
    </row>
    <row r="69" spans="1:30" ht="124.5" hidden="1" customHeight="1">
      <c r="A69" s="184"/>
      <c r="B69" s="184"/>
      <c r="C69" s="71"/>
      <c r="D69" s="187"/>
      <c r="E69" s="195"/>
      <c r="F69" s="184"/>
      <c r="G69" s="184"/>
      <c r="H69" s="184"/>
      <c r="I69" s="184"/>
      <c r="J69" s="184"/>
      <c r="K69" s="184"/>
      <c r="L69" s="184"/>
      <c r="M69" s="184"/>
      <c r="N69" s="184"/>
      <c r="O69" s="184"/>
      <c r="P69" s="184"/>
      <c r="Q69" s="184"/>
      <c r="R69" s="184"/>
      <c r="S69" s="184"/>
      <c r="T69" s="184"/>
      <c r="U69" s="184"/>
      <c r="V69" s="184"/>
      <c r="W69" s="184"/>
      <c r="X69" s="184"/>
      <c r="Y69" s="184"/>
      <c r="Z69" s="184"/>
      <c r="AA69" s="184"/>
      <c r="AB69" s="20"/>
      <c r="AC69" s="20"/>
      <c r="AD69" s="20"/>
    </row>
    <row r="70" spans="1:30" ht="1.5" hidden="1" customHeight="1">
      <c r="A70" s="184"/>
      <c r="B70" s="184"/>
      <c r="C70" s="36"/>
      <c r="D70" s="187"/>
      <c r="E70" s="195"/>
      <c r="F70" s="184"/>
      <c r="G70" s="184"/>
      <c r="H70" s="184"/>
      <c r="I70" s="184"/>
      <c r="J70" s="184"/>
      <c r="K70" s="184"/>
      <c r="L70" s="184"/>
      <c r="M70" s="184"/>
      <c r="N70" s="184"/>
      <c r="O70" s="184"/>
      <c r="P70" s="184"/>
      <c r="Q70" s="184"/>
      <c r="R70" s="184"/>
      <c r="S70" s="184"/>
      <c r="T70" s="184"/>
      <c r="U70" s="184"/>
      <c r="V70" s="184"/>
      <c r="W70" s="184"/>
      <c r="X70" s="184"/>
      <c r="Y70" s="184"/>
      <c r="Z70" s="184"/>
      <c r="AA70" s="184"/>
      <c r="AB70" s="20"/>
      <c r="AC70" s="20"/>
      <c r="AD70" s="20"/>
    </row>
    <row r="71" spans="1:30" ht="21" hidden="1" customHeight="1">
      <c r="A71" s="184"/>
      <c r="B71" s="186"/>
      <c r="C71" s="26" t="s">
        <v>30</v>
      </c>
      <c r="D71" s="196"/>
      <c r="E71" s="195"/>
      <c r="F71" s="184"/>
      <c r="G71" s="184"/>
      <c r="H71" s="184"/>
      <c r="I71" s="184"/>
      <c r="J71" s="184"/>
      <c r="K71" s="184"/>
      <c r="L71" s="184"/>
      <c r="M71" s="184"/>
      <c r="N71" s="184"/>
      <c r="O71" s="184"/>
      <c r="P71" s="184"/>
      <c r="Q71" s="184"/>
      <c r="R71" s="184"/>
      <c r="S71" s="184"/>
      <c r="T71" s="184"/>
      <c r="U71" s="184"/>
      <c r="V71" s="184"/>
      <c r="W71" s="184"/>
      <c r="X71" s="184"/>
      <c r="Y71" s="184"/>
      <c r="Z71" s="184"/>
      <c r="AA71" s="184"/>
      <c r="AB71" s="20"/>
      <c r="AC71" s="20"/>
      <c r="AD71" s="20"/>
    </row>
    <row r="72" spans="1:30" ht="47.25" hidden="1" customHeight="1">
      <c r="A72" s="184"/>
      <c r="B72" s="186"/>
      <c r="C72" s="38"/>
      <c r="D72" s="196"/>
      <c r="E72" s="195"/>
      <c r="F72" s="184"/>
      <c r="G72" s="184"/>
      <c r="H72" s="184"/>
      <c r="I72" s="184"/>
      <c r="J72" s="184"/>
      <c r="K72" s="184"/>
      <c r="L72" s="184"/>
      <c r="M72" s="184"/>
      <c r="N72" s="184"/>
      <c r="O72" s="184"/>
      <c r="P72" s="184"/>
      <c r="Q72" s="184"/>
      <c r="R72" s="184"/>
      <c r="S72" s="184"/>
      <c r="T72" s="184"/>
      <c r="U72" s="184"/>
      <c r="V72" s="184"/>
      <c r="W72" s="184"/>
      <c r="X72" s="184"/>
      <c r="Y72" s="184"/>
      <c r="Z72" s="184"/>
      <c r="AA72" s="184"/>
      <c r="AB72" s="20"/>
      <c r="AC72" s="20"/>
      <c r="AD72" s="20"/>
    </row>
    <row r="73" spans="1:30" ht="30.75" hidden="1" customHeight="1">
      <c r="A73" s="184"/>
      <c r="B73" s="186"/>
      <c r="C73" s="39"/>
      <c r="D73" s="196"/>
      <c r="E73" s="195"/>
      <c r="F73" s="184"/>
      <c r="G73" s="184"/>
      <c r="H73" s="184"/>
      <c r="I73" s="184"/>
      <c r="J73" s="184"/>
      <c r="K73" s="184"/>
      <c r="L73" s="184"/>
      <c r="M73" s="184"/>
      <c r="N73" s="184"/>
      <c r="O73" s="184"/>
      <c r="P73" s="184"/>
      <c r="Q73" s="184"/>
      <c r="R73" s="184"/>
      <c r="S73" s="184"/>
      <c r="T73" s="184"/>
      <c r="U73" s="184"/>
      <c r="V73" s="184"/>
      <c r="W73" s="184"/>
      <c r="X73" s="184"/>
      <c r="Y73" s="184"/>
      <c r="Z73" s="184"/>
      <c r="AA73" s="184"/>
      <c r="AB73" s="20"/>
      <c r="AC73" s="20"/>
      <c r="AD73" s="20"/>
    </row>
    <row r="74" spans="1:30" ht="33" hidden="1" customHeight="1">
      <c r="A74" s="184"/>
      <c r="B74" s="184"/>
      <c r="C74" s="39"/>
      <c r="D74" s="199"/>
      <c r="E74" s="195"/>
      <c r="F74" s="184"/>
      <c r="G74" s="184"/>
      <c r="H74" s="184"/>
      <c r="I74" s="184"/>
      <c r="J74" s="184"/>
      <c r="K74" s="184"/>
      <c r="L74" s="184"/>
      <c r="M74" s="184"/>
      <c r="N74" s="184"/>
      <c r="O74" s="184"/>
      <c r="P74" s="184"/>
      <c r="Q74" s="184"/>
      <c r="R74" s="184"/>
      <c r="S74" s="184"/>
      <c r="T74" s="184"/>
      <c r="U74" s="184"/>
      <c r="V74" s="184"/>
      <c r="W74" s="184"/>
      <c r="X74" s="184"/>
      <c r="Y74" s="184"/>
      <c r="Z74" s="184"/>
      <c r="AA74" s="184"/>
      <c r="AB74" s="20"/>
      <c r="AC74" s="20"/>
      <c r="AD74" s="20"/>
    </row>
    <row r="75" spans="1:30" ht="409.5" hidden="1" customHeight="1">
      <c r="A75" s="184"/>
      <c r="B75" s="184"/>
      <c r="C75" s="72"/>
      <c r="D75" s="199"/>
      <c r="E75" s="195"/>
      <c r="F75" s="184"/>
      <c r="G75" s="184"/>
      <c r="H75" s="184"/>
      <c r="I75" s="184"/>
      <c r="J75" s="184"/>
      <c r="K75" s="184"/>
      <c r="L75" s="184"/>
      <c r="M75" s="184"/>
      <c r="N75" s="184"/>
      <c r="O75" s="184"/>
      <c r="P75" s="184"/>
      <c r="Q75" s="184"/>
      <c r="R75" s="184"/>
      <c r="S75" s="184"/>
      <c r="T75" s="184"/>
      <c r="U75" s="184"/>
      <c r="V75" s="184"/>
      <c r="W75" s="184"/>
      <c r="X75" s="184"/>
      <c r="Y75" s="184"/>
      <c r="Z75" s="184"/>
      <c r="AA75" s="184"/>
      <c r="AB75" s="20"/>
      <c r="AC75" s="20"/>
      <c r="AD75" s="20"/>
    </row>
    <row r="76" spans="1:30" ht="409.5" hidden="1" customHeight="1">
      <c r="A76" s="184"/>
      <c r="B76" s="184"/>
      <c r="C76" s="72"/>
      <c r="D76" s="199"/>
      <c r="E76" s="195"/>
      <c r="F76" s="184"/>
      <c r="G76" s="184"/>
      <c r="H76" s="184"/>
      <c r="I76" s="184"/>
      <c r="J76" s="184"/>
      <c r="K76" s="184"/>
      <c r="L76" s="184"/>
      <c r="M76" s="184"/>
      <c r="N76" s="184"/>
      <c r="O76" s="184"/>
      <c r="P76" s="184"/>
      <c r="Q76" s="184"/>
      <c r="R76" s="184"/>
      <c r="S76" s="184"/>
      <c r="T76" s="184"/>
      <c r="U76" s="184"/>
      <c r="V76" s="184"/>
      <c r="W76" s="184"/>
      <c r="X76" s="184"/>
      <c r="Y76" s="184"/>
      <c r="Z76" s="184"/>
      <c r="AA76" s="184"/>
      <c r="AB76" s="20"/>
      <c r="AC76" s="20"/>
      <c r="AD76" s="20"/>
    </row>
    <row r="77" spans="1:30" ht="409.5" hidden="1" customHeight="1">
      <c r="A77" s="184"/>
      <c r="B77" s="184"/>
      <c r="C77" s="53"/>
      <c r="D77" s="199"/>
      <c r="E77" s="195"/>
      <c r="F77" s="184"/>
      <c r="G77" s="184"/>
      <c r="H77" s="184"/>
      <c r="I77" s="184"/>
      <c r="J77" s="184"/>
      <c r="K77" s="184"/>
      <c r="L77" s="184"/>
      <c r="M77" s="184"/>
      <c r="N77" s="184"/>
      <c r="O77" s="184"/>
      <c r="P77" s="184"/>
      <c r="Q77" s="184"/>
      <c r="R77" s="184"/>
      <c r="S77" s="184"/>
      <c r="T77" s="184"/>
      <c r="U77" s="184"/>
      <c r="V77" s="184"/>
      <c r="W77" s="184"/>
      <c r="X77" s="184"/>
      <c r="Y77" s="184"/>
      <c r="Z77" s="184"/>
      <c r="AA77" s="184"/>
      <c r="AB77" s="20"/>
      <c r="AC77" s="20"/>
      <c r="AD77" s="20"/>
    </row>
    <row r="78" spans="1:30" ht="19.5" hidden="1" customHeight="1">
      <c r="A78" s="184"/>
      <c r="B78" s="184"/>
      <c r="C78" s="74" t="s">
        <v>31</v>
      </c>
      <c r="D78" s="187"/>
      <c r="E78" s="195"/>
      <c r="F78" s="184"/>
      <c r="G78" s="184"/>
      <c r="H78" s="184"/>
      <c r="I78" s="184"/>
      <c r="J78" s="184"/>
      <c r="K78" s="184"/>
      <c r="L78" s="184"/>
      <c r="M78" s="184"/>
      <c r="N78" s="184"/>
      <c r="O78" s="184"/>
      <c r="P78" s="184"/>
      <c r="Q78" s="184"/>
      <c r="R78" s="184"/>
      <c r="S78" s="184"/>
      <c r="T78" s="184"/>
      <c r="U78" s="184"/>
      <c r="V78" s="184"/>
      <c r="W78" s="184"/>
      <c r="X78" s="184"/>
      <c r="Y78" s="184"/>
      <c r="Z78" s="184"/>
      <c r="AA78" s="184"/>
      <c r="AB78" s="20"/>
      <c r="AC78" s="20"/>
      <c r="AD78" s="20"/>
    </row>
    <row r="79" spans="1:30" ht="408.75" hidden="1" customHeight="1">
      <c r="A79" s="184"/>
      <c r="B79" s="184"/>
      <c r="C79" s="54"/>
      <c r="D79" s="187"/>
      <c r="E79" s="195"/>
      <c r="F79" s="184"/>
      <c r="G79" s="184"/>
      <c r="H79" s="184"/>
      <c r="I79" s="184"/>
      <c r="J79" s="184"/>
      <c r="K79" s="184"/>
      <c r="L79" s="184"/>
      <c r="M79" s="184"/>
      <c r="N79" s="184"/>
      <c r="O79" s="184"/>
      <c r="P79" s="184"/>
      <c r="Q79" s="184"/>
      <c r="R79" s="184"/>
      <c r="S79" s="184"/>
      <c r="T79" s="184"/>
      <c r="U79" s="184"/>
      <c r="V79" s="184"/>
      <c r="W79" s="184"/>
      <c r="X79" s="184"/>
      <c r="Y79" s="184"/>
      <c r="Z79" s="184"/>
      <c r="AA79" s="184"/>
      <c r="AB79" s="20"/>
      <c r="AC79" s="20"/>
      <c r="AD79" s="20"/>
    </row>
    <row r="80" spans="1:30" ht="19.5" hidden="1" customHeight="1">
      <c r="A80" s="184"/>
      <c r="B80" s="186"/>
      <c r="C80" s="74" t="s">
        <v>32</v>
      </c>
      <c r="D80" s="196"/>
      <c r="E80" s="195"/>
      <c r="F80" s="184"/>
      <c r="G80" s="184"/>
      <c r="H80" s="184"/>
      <c r="I80" s="184"/>
      <c r="J80" s="184"/>
      <c r="K80" s="184"/>
      <c r="L80" s="184"/>
      <c r="M80" s="184"/>
      <c r="N80" s="184"/>
      <c r="O80" s="184"/>
      <c r="P80" s="184"/>
      <c r="Q80" s="184"/>
      <c r="R80" s="184"/>
      <c r="S80" s="184"/>
      <c r="T80" s="184"/>
      <c r="U80" s="184"/>
      <c r="V80" s="184"/>
      <c r="W80" s="184"/>
      <c r="X80" s="184"/>
      <c r="Y80" s="184"/>
      <c r="Z80" s="184"/>
      <c r="AA80" s="184"/>
      <c r="AB80" s="20"/>
      <c r="AC80" s="20"/>
      <c r="AD80" s="20"/>
    </row>
    <row r="81" spans="1:30" ht="39.75" hidden="1" customHeight="1">
      <c r="A81" s="184"/>
      <c r="B81" s="184"/>
      <c r="C81" s="40"/>
      <c r="D81" s="199"/>
      <c r="E81" s="195"/>
      <c r="F81" s="184"/>
      <c r="G81" s="184"/>
      <c r="H81" s="184"/>
      <c r="I81" s="184"/>
      <c r="J81" s="184"/>
      <c r="K81" s="184"/>
      <c r="L81" s="184"/>
      <c r="M81" s="184"/>
      <c r="N81" s="184"/>
      <c r="O81" s="184"/>
      <c r="P81" s="184"/>
      <c r="Q81" s="184"/>
      <c r="R81" s="184"/>
      <c r="S81" s="184"/>
      <c r="T81" s="184"/>
      <c r="U81" s="184"/>
      <c r="V81" s="184"/>
      <c r="W81" s="184"/>
      <c r="X81" s="184"/>
      <c r="Y81" s="184"/>
      <c r="Z81" s="184"/>
      <c r="AA81" s="184"/>
      <c r="AB81" s="20"/>
      <c r="AC81" s="20"/>
      <c r="AD81" s="20"/>
    </row>
    <row r="82" spans="1:30" ht="359.25" hidden="1" customHeight="1">
      <c r="A82" s="184"/>
      <c r="B82" s="184"/>
      <c r="C82" s="54"/>
      <c r="D82" s="187"/>
      <c r="E82" s="195"/>
      <c r="F82" s="184"/>
      <c r="G82" s="184"/>
      <c r="H82" s="184"/>
      <c r="I82" s="184"/>
      <c r="J82" s="184"/>
      <c r="K82" s="184"/>
      <c r="L82" s="184"/>
      <c r="M82" s="184"/>
      <c r="N82" s="184"/>
      <c r="O82" s="184"/>
      <c r="P82" s="184"/>
      <c r="Q82" s="184"/>
      <c r="R82" s="184"/>
      <c r="S82" s="184"/>
      <c r="T82" s="184"/>
      <c r="U82" s="184"/>
      <c r="V82" s="184"/>
      <c r="W82" s="184"/>
      <c r="X82" s="184"/>
      <c r="Y82" s="184"/>
      <c r="Z82" s="184"/>
      <c r="AA82" s="184"/>
      <c r="AB82" s="20"/>
      <c r="AC82" s="20"/>
      <c r="AD82" s="20"/>
    </row>
    <row r="83" spans="1:30" ht="6" hidden="1" customHeight="1">
      <c r="A83" s="184"/>
      <c r="B83" s="184"/>
      <c r="C83" s="36"/>
      <c r="D83" s="187"/>
      <c r="E83" s="195"/>
      <c r="F83" s="184"/>
      <c r="G83" s="184"/>
      <c r="H83" s="184"/>
      <c r="I83" s="184"/>
      <c r="J83" s="184"/>
      <c r="K83" s="184"/>
      <c r="L83" s="184"/>
      <c r="M83" s="184"/>
      <c r="N83" s="184"/>
      <c r="O83" s="184"/>
      <c r="P83" s="184"/>
      <c r="Q83" s="184"/>
      <c r="R83" s="184"/>
      <c r="S83" s="184"/>
      <c r="T83" s="184"/>
      <c r="U83" s="184"/>
      <c r="V83" s="184"/>
      <c r="W83" s="184"/>
      <c r="X83" s="184"/>
      <c r="Y83" s="184"/>
      <c r="Z83" s="184"/>
      <c r="AA83" s="184"/>
      <c r="AB83" s="20"/>
      <c r="AC83" s="20"/>
      <c r="AD83" s="20"/>
    </row>
    <row r="84" spans="1:30" ht="15.6" hidden="1">
      <c r="A84" s="184"/>
      <c r="B84" s="189"/>
      <c r="C84" s="41" t="s">
        <v>33</v>
      </c>
      <c r="D84" s="196"/>
      <c r="E84" s="195"/>
      <c r="F84" s="184"/>
      <c r="G84" s="184"/>
      <c r="H84" s="184"/>
      <c r="I84" s="184"/>
      <c r="J84" s="184"/>
      <c r="K84" s="184"/>
      <c r="L84" s="184"/>
      <c r="M84" s="184"/>
      <c r="N84" s="184"/>
      <c r="O84" s="184"/>
      <c r="P84" s="184"/>
      <c r="Q84" s="184"/>
      <c r="R84" s="184"/>
      <c r="S84" s="184"/>
      <c r="T84" s="184"/>
      <c r="U84" s="184"/>
      <c r="V84" s="184"/>
      <c r="W84" s="184"/>
      <c r="X84" s="184"/>
      <c r="Y84" s="184"/>
      <c r="Z84" s="184"/>
      <c r="AA84" s="184"/>
      <c r="AB84" s="20"/>
      <c r="AC84" s="20"/>
      <c r="AD84" s="20"/>
    </row>
    <row r="85" spans="1:30" ht="4.5" hidden="1" customHeight="1">
      <c r="A85" s="184"/>
      <c r="B85" s="189"/>
      <c r="C85" s="37"/>
      <c r="D85" s="196"/>
      <c r="E85" s="195"/>
      <c r="F85" s="184"/>
      <c r="G85" s="184"/>
      <c r="H85" s="184"/>
      <c r="I85" s="184"/>
      <c r="J85" s="184"/>
      <c r="K85" s="184"/>
      <c r="L85" s="184"/>
      <c r="M85" s="184"/>
      <c r="N85" s="184"/>
      <c r="O85" s="184"/>
      <c r="P85" s="184"/>
      <c r="Q85" s="184"/>
      <c r="R85" s="184"/>
      <c r="S85" s="184"/>
      <c r="T85" s="184"/>
      <c r="U85" s="184"/>
      <c r="V85" s="184"/>
      <c r="W85" s="184"/>
      <c r="X85" s="184"/>
      <c r="Y85" s="184"/>
      <c r="Z85" s="184"/>
      <c r="AA85" s="184"/>
      <c r="AB85" s="20"/>
      <c r="AC85" s="20"/>
      <c r="AD85" s="20"/>
    </row>
    <row r="86" spans="1:30" ht="14.45" hidden="1">
      <c r="A86" s="184"/>
      <c r="B86" s="184"/>
      <c r="C86" s="55" t="s">
        <v>34</v>
      </c>
      <c r="D86" s="187"/>
      <c r="E86" s="195"/>
      <c r="F86" s="184"/>
      <c r="G86" s="184"/>
      <c r="H86" s="184"/>
      <c r="I86" s="184"/>
      <c r="J86" s="184"/>
      <c r="K86" s="184"/>
      <c r="L86" s="184"/>
      <c r="M86" s="184"/>
      <c r="N86" s="184"/>
      <c r="O86" s="184"/>
      <c r="P86" s="184"/>
      <c r="Q86" s="184"/>
      <c r="R86" s="184"/>
      <c r="S86" s="184"/>
      <c r="T86" s="184"/>
      <c r="U86" s="184"/>
      <c r="V86" s="184"/>
      <c r="W86" s="184"/>
      <c r="X86" s="184"/>
      <c r="Y86" s="184"/>
      <c r="Z86" s="184"/>
      <c r="AA86" s="184"/>
      <c r="AB86" s="20"/>
      <c r="AC86" s="20"/>
      <c r="AD86" s="20"/>
    </row>
    <row r="87" spans="1:30" ht="165" hidden="1" customHeight="1">
      <c r="A87" s="184"/>
      <c r="B87" s="184"/>
      <c r="C87" s="53"/>
      <c r="D87" s="187"/>
      <c r="E87" s="195"/>
      <c r="F87" s="184"/>
      <c r="G87" s="184"/>
      <c r="H87" s="184"/>
      <c r="I87" s="184"/>
      <c r="J87" s="184"/>
      <c r="K87" s="184"/>
      <c r="L87" s="184"/>
      <c r="M87" s="184"/>
      <c r="N87" s="184"/>
      <c r="O87" s="184"/>
      <c r="P87" s="184"/>
      <c r="Q87" s="184"/>
      <c r="R87" s="184"/>
      <c r="S87" s="184"/>
      <c r="T87" s="184"/>
      <c r="U87" s="184"/>
      <c r="V87" s="184"/>
      <c r="W87" s="184"/>
      <c r="X87" s="184"/>
      <c r="Y87" s="184"/>
      <c r="Z87" s="184"/>
      <c r="AA87" s="184"/>
      <c r="AB87" s="20"/>
      <c r="AC87" s="20"/>
      <c r="AD87" s="20"/>
    </row>
    <row r="88" spans="1:30" ht="14.45" hidden="1">
      <c r="A88" s="184"/>
      <c r="B88" s="184"/>
      <c r="C88" s="55" t="s">
        <v>35</v>
      </c>
      <c r="D88" s="187"/>
      <c r="E88" s="195"/>
      <c r="F88" s="184"/>
      <c r="G88" s="184"/>
      <c r="H88" s="184"/>
      <c r="I88" s="184"/>
      <c r="J88" s="184"/>
      <c r="K88" s="184"/>
      <c r="L88" s="184"/>
      <c r="M88" s="184"/>
      <c r="N88" s="184"/>
      <c r="O88" s="184"/>
      <c r="P88" s="184"/>
      <c r="Q88" s="184"/>
      <c r="R88" s="184"/>
      <c r="S88" s="184"/>
      <c r="T88" s="184"/>
      <c r="U88" s="184"/>
      <c r="V88" s="184"/>
      <c r="W88" s="184"/>
      <c r="X88" s="184"/>
      <c r="Y88" s="184"/>
      <c r="Z88" s="184"/>
      <c r="AA88" s="184"/>
      <c r="AB88" s="20"/>
      <c r="AC88" s="20"/>
      <c r="AD88" s="20"/>
    </row>
    <row r="89" spans="1:30" ht="128.25" hidden="1" customHeight="1">
      <c r="A89" s="184"/>
      <c r="B89" s="184"/>
      <c r="C89" s="53"/>
      <c r="D89" s="187"/>
      <c r="E89" s="195"/>
      <c r="F89" s="184"/>
      <c r="G89" s="184"/>
      <c r="H89" s="184"/>
      <c r="I89" s="184"/>
      <c r="J89" s="184"/>
      <c r="K89" s="184"/>
      <c r="L89" s="184"/>
      <c r="M89" s="184"/>
      <c r="N89" s="184"/>
      <c r="O89" s="184"/>
      <c r="P89" s="184"/>
      <c r="Q89" s="184"/>
      <c r="R89" s="184"/>
      <c r="S89" s="184"/>
      <c r="T89" s="184"/>
      <c r="U89" s="184"/>
      <c r="V89" s="184"/>
      <c r="W89" s="184"/>
      <c r="X89" s="184"/>
      <c r="Y89" s="184"/>
      <c r="Z89" s="184"/>
      <c r="AA89" s="184"/>
      <c r="AB89" s="20"/>
      <c r="AC89" s="20"/>
      <c r="AD89" s="20"/>
    </row>
    <row r="90" spans="1:30" ht="14.45" hidden="1">
      <c r="A90" s="184"/>
      <c r="B90" s="184"/>
      <c r="C90" s="55" t="s">
        <v>36</v>
      </c>
      <c r="D90" s="187"/>
      <c r="E90" s="195"/>
      <c r="F90" s="204"/>
      <c r="G90" s="184"/>
      <c r="H90" s="184"/>
      <c r="I90" s="184"/>
      <c r="J90" s="184"/>
      <c r="K90" s="184"/>
      <c r="L90" s="184"/>
      <c r="M90" s="184"/>
      <c r="N90" s="184"/>
      <c r="O90" s="184"/>
      <c r="P90" s="184"/>
      <c r="Q90" s="184"/>
      <c r="R90" s="184"/>
      <c r="S90" s="184"/>
      <c r="T90" s="184"/>
      <c r="U90" s="184"/>
      <c r="V90" s="184"/>
      <c r="W90" s="184"/>
      <c r="X90" s="184"/>
      <c r="Y90" s="184"/>
      <c r="Z90" s="184"/>
      <c r="AA90" s="184"/>
      <c r="AB90" s="20"/>
      <c r="AC90" s="20"/>
      <c r="AD90" s="20"/>
    </row>
    <row r="91" spans="1:30" ht="128.25" hidden="1" customHeight="1">
      <c r="A91" s="184"/>
      <c r="B91" s="184"/>
      <c r="C91" s="53"/>
      <c r="D91" s="187"/>
      <c r="E91" s="195"/>
      <c r="F91" s="204"/>
      <c r="G91" s="184"/>
      <c r="H91" s="184"/>
      <c r="I91" s="184"/>
      <c r="J91" s="184"/>
      <c r="K91" s="184"/>
      <c r="L91" s="184"/>
      <c r="M91" s="184"/>
      <c r="N91" s="184"/>
      <c r="O91" s="184"/>
      <c r="P91" s="184"/>
      <c r="Q91" s="184"/>
      <c r="R91" s="184"/>
      <c r="S91" s="184"/>
      <c r="T91" s="184"/>
      <c r="U91" s="184"/>
      <c r="V91" s="184"/>
      <c r="W91" s="184"/>
      <c r="X91" s="184"/>
      <c r="Y91" s="184"/>
      <c r="Z91" s="184"/>
      <c r="AA91" s="184"/>
      <c r="AB91" s="20"/>
      <c r="AC91" s="20"/>
      <c r="AD91" s="20"/>
    </row>
    <row r="92" spans="1:30" ht="14.45" hidden="1">
      <c r="A92" s="184"/>
      <c r="B92" s="184"/>
      <c r="C92" s="55" t="s">
        <v>37</v>
      </c>
      <c r="D92" s="187"/>
      <c r="E92" s="195"/>
      <c r="F92" s="204"/>
      <c r="G92" s="184"/>
      <c r="H92" s="184"/>
      <c r="I92" s="184"/>
      <c r="J92" s="184"/>
      <c r="K92" s="184"/>
      <c r="L92" s="184"/>
      <c r="M92" s="184"/>
      <c r="N92" s="184"/>
      <c r="O92" s="184"/>
      <c r="P92" s="184"/>
      <c r="Q92" s="184"/>
      <c r="R92" s="184"/>
      <c r="S92" s="184"/>
      <c r="T92" s="184"/>
      <c r="U92" s="184"/>
      <c r="V92" s="184"/>
      <c r="W92" s="184"/>
      <c r="X92" s="184"/>
      <c r="Y92" s="184"/>
      <c r="Z92" s="184"/>
      <c r="AA92" s="184"/>
      <c r="AB92" s="20"/>
      <c r="AC92" s="20"/>
      <c r="AD92" s="20"/>
    </row>
    <row r="93" spans="1:30" ht="128.25" hidden="1" customHeight="1">
      <c r="A93" s="184"/>
      <c r="B93" s="184"/>
      <c r="C93" s="53"/>
      <c r="D93" s="187"/>
      <c r="E93" s="195"/>
      <c r="F93" s="184"/>
      <c r="G93" s="184"/>
      <c r="H93" s="184"/>
      <c r="I93" s="184"/>
      <c r="J93" s="184"/>
      <c r="K93" s="184"/>
      <c r="L93" s="184"/>
      <c r="M93" s="184"/>
      <c r="N93" s="184"/>
      <c r="O93" s="184"/>
      <c r="P93" s="184"/>
      <c r="Q93" s="184"/>
      <c r="R93" s="184"/>
      <c r="S93" s="184"/>
      <c r="T93" s="184"/>
      <c r="U93" s="184"/>
      <c r="V93" s="184"/>
      <c r="W93" s="184"/>
      <c r="X93" s="184"/>
      <c r="Y93" s="184"/>
      <c r="Z93" s="184"/>
      <c r="AA93" s="184"/>
      <c r="AB93" s="20"/>
      <c r="AC93" s="20"/>
      <c r="AD93" s="20"/>
    </row>
    <row r="94" spans="1:30" ht="5.25" hidden="1" customHeight="1">
      <c r="A94" s="184"/>
      <c r="B94" s="184"/>
      <c r="C94" s="42"/>
      <c r="D94" s="187"/>
      <c r="E94" s="195"/>
      <c r="F94" s="184"/>
      <c r="G94" s="184"/>
      <c r="H94" s="184"/>
      <c r="I94" s="184"/>
      <c r="J94" s="184"/>
      <c r="K94" s="184"/>
      <c r="L94" s="184"/>
      <c r="M94" s="184"/>
      <c r="N94" s="184"/>
      <c r="O94" s="184"/>
      <c r="P94" s="184"/>
      <c r="Q94" s="184"/>
      <c r="R94" s="184"/>
      <c r="S94" s="184"/>
      <c r="T94" s="184"/>
      <c r="U94" s="184"/>
      <c r="V94" s="184"/>
      <c r="W94" s="184"/>
      <c r="X94" s="184"/>
      <c r="Y94" s="184"/>
      <c r="Z94" s="184"/>
      <c r="AA94" s="184"/>
      <c r="AB94" s="20"/>
      <c r="AC94" s="20"/>
      <c r="AD94" s="20"/>
    </row>
    <row r="95" spans="1:30" ht="15.6" hidden="1">
      <c r="A95" s="184"/>
      <c r="B95" s="186"/>
      <c r="C95" s="26" t="s">
        <v>38</v>
      </c>
      <c r="D95" s="196"/>
      <c r="E95" s="195"/>
      <c r="F95" s="184"/>
      <c r="G95" s="184"/>
      <c r="H95" s="184"/>
      <c r="I95" s="184"/>
      <c r="J95" s="184"/>
      <c r="K95" s="184"/>
      <c r="L95" s="184"/>
      <c r="M95" s="184"/>
      <c r="N95" s="184"/>
      <c r="O95" s="184"/>
      <c r="P95" s="184"/>
      <c r="Q95" s="184"/>
      <c r="R95" s="184"/>
      <c r="S95" s="184"/>
      <c r="T95" s="184"/>
      <c r="U95" s="184"/>
      <c r="V95" s="184"/>
      <c r="W95" s="184"/>
      <c r="X95" s="184"/>
      <c r="Y95" s="184"/>
      <c r="Z95" s="184"/>
      <c r="AA95" s="184"/>
      <c r="AB95" s="20"/>
      <c r="AC95" s="20"/>
      <c r="AD95" s="20"/>
    </row>
    <row r="96" spans="1:30" ht="5.25" hidden="1" customHeight="1">
      <c r="A96" s="184"/>
      <c r="B96" s="184"/>
      <c r="C96" s="43"/>
      <c r="D96" s="199"/>
      <c r="E96" s="195"/>
      <c r="F96" s="184"/>
      <c r="G96" s="184"/>
      <c r="H96" s="184"/>
      <c r="I96" s="184"/>
      <c r="J96" s="184"/>
      <c r="K96" s="184"/>
      <c r="L96" s="184"/>
      <c r="M96" s="184"/>
      <c r="N96" s="184"/>
      <c r="O96" s="184"/>
      <c r="P96" s="184"/>
      <c r="Q96" s="184"/>
      <c r="R96" s="184"/>
      <c r="S96" s="184"/>
      <c r="T96" s="184"/>
      <c r="U96" s="184"/>
      <c r="V96" s="184"/>
      <c r="W96" s="184"/>
      <c r="X96" s="184"/>
      <c r="Y96" s="184"/>
      <c r="Z96" s="184"/>
      <c r="AA96" s="184"/>
      <c r="AB96" s="20"/>
      <c r="AC96" s="20"/>
      <c r="AD96" s="20"/>
    </row>
    <row r="97" spans="1:30" ht="14.45" hidden="1">
      <c r="A97" s="184"/>
      <c r="B97" s="184"/>
      <c r="C97" s="38" t="s">
        <v>39</v>
      </c>
      <c r="D97" s="199"/>
      <c r="E97" s="195"/>
      <c r="F97" s="184"/>
      <c r="G97" s="184"/>
      <c r="H97" s="184"/>
      <c r="I97" s="184"/>
      <c r="J97" s="184"/>
      <c r="K97" s="184"/>
      <c r="L97" s="184"/>
      <c r="M97" s="184"/>
      <c r="N97" s="184"/>
      <c r="O97" s="184"/>
      <c r="P97" s="184"/>
      <c r="Q97" s="184"/>
      <c r="R97" s="184"/>
      <c r="S97" s="184"/>
      <c r="T97" s="184"/>
      <c r="U97" s="184"/>
      <c r="V97" s="184"/>
      <c r="W97" s="184"/>
      <c r="X97" s="184"/>
      <c r="Y97" s="184"/>
      <c r="Z97" s="184"/>
      <c r="AA97" s="184"/>
      <c r="AB97" s="20"/>
      <c r="AC97" s="20"/>
      <c r="AD97" s="20"/>
    </row>
    <row r="98" spans="1:30" ht="93.75" hidden="1" customHeight="1">
      <c r="A98" s="184"/>
      <c r="B98" s="184"/>
      <c r="C98" s="53"/>
      <c r="D98" s="187"/>
      <c r="E98" s="195"/>
      <c r="F98" s="204"/>
      <c r="G98" s="184"/>
      <c r="H98" s="184"/>
      <c r="I98" s="184"/>
      <c r="J98" s="184"/>
      <c r="K98" s="184"/>
      <c r="L98" s="184"/>
      <c r="M98" s="184"/>
      <c r="N98" s="184"/>
      <c r="O98" s="184"/>
      <c r="P98" s="184"/>
      <c r="Q98" s="184"/>
      <c r="R98" s="184"/>
      <c r="S98" s="184"/>
      <c r="T98" s="184"/>
      <c r="U98" s="184"/>
      <c r="V98" s="184"/>
      <c r="W98" s="184"/>
      <c r="X98" s="184"/>
      <c r="Y98" s="184"/>
      <c r="Z98" s="184"/>
      <c r="AA98" s="184"/>
      <c r="AB98" s="20"/>
      <c r="AC98" s="20"/>
      <c r="AD98" s="20"/>
    </row>
    <row r="99" spans="1:30" ht="14.45" hidden="1">
      <c r="A99" s="184"/>
      <c r="B99" s="184"/>
      <c r="C99" s="38" t="s">
        <v>35</v>
      </c>
      <c r="D99" s="187"/>
      <c r="E99" s="195"/>
      <c r="F99" s="204"/>
      <c r="G99" s="184"/>
      <c r="H99" s="184"/>
      <c r="I99" s="184"/>
      <c r="J99" s="184"/>
      <c r="K99" s="184"/>
      <c r="L99" s="184"/>
      <c r="M99" s="184"/>
      <c r="N99" s="184"/>
      <c r="O99" s="184"/>
      <c r="P99" s="184"/>
      <c r="Q99" s="184"/>
      <c r="R99" s="184"/>
      <c r="S99" s="184"/>
      <c r="T99" s="184"/>
      <c r="U99" s="184"/>
      <c r="V99" s="184"/>
      <c r="W99" s="184"/>
      <c r="X99" s="184"/>
      <c r="Y99" s="184"/>
      <c r="Z99" s="184"/>
      <c r="AA99" s="184"/>
      <c r="AB99" s="20"/>
      <c r="AC99" s="20"/>
      <c r="AD99" s="20"/>
    </row>
    <row r="100" spans="1:30" ht="93.75" hidden="1" customHeight="1">
      <c r="A100" s="184"/>
      <c r="B100" s="184"/>
      <c r="C100" s="53"/>
      <c r="D100" s="187"/>
      <c r="E100" s="195"/>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20"/>
      <c r="AC100" s="20"/>
      <c r="AD100" s="20"/>
    </row>
    <row r="101" spans="1:30" ht="14.45" hidden="1">
      <c r="A101" s="184"/>
      <c r="B101" s="184"/>
      <c r="C101" s="38" t="s">
        <v>40</v>
      </c>
      <c r="D101" s="187"/>
      <c r="E101" s="195"/>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20"/>
      <c r="AC101" s="20"/>
      <c r="AD101" s="20"/>
    </row>
    <row r="102" spans="1:30" ht="93.75" hidden="1" customHeight="1">
      <c r="A102" s="184"/>
      <c r="B102" s="184"/>
      <c r="C102" s="53"/>
      <c r="D102" s="187"/>
      <c r="E102" s="195"/>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20"/>
      <c r="AC102" s="20"/>
      <c r="AD102" s="20"/>
    </row>
    <row r="103" spans="1:30" ht="14.45" hidden="1">
      <c r="A103" s="184"/>
      <c r="B103" s="184"/>
      <c r="C103" s="38" t="s">
        <v>41</v>
      </c>
      <c r="D103" s="187"/>
      <c r="E103" s="195"/>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20"/>
      <c r="AC103" s="20"/>
      <c r="AD103" s="20"/>
    </row>
    <row r="104" spans="1:30" ht="93.75" hidden="1" customHeight="1">
      <c r="A104" s="184"/>
      <c r="B104" s="184"/>
      <c r="C104" s="53"/>
      <c r="D104" s="187"/>
      <c r="E104" s="195"/>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20"/>
      <c r="AC104" s="20"/>
      <c r="AD104" s="20"/>
    </row>
    <row r="105" spans="1:30" ht="6" hidden="1" customHeight="1">
      <c r="A105" s="184"/>
      <c r="B105" s="184"/>
      <c r="C105" s="34"/>
      <c r="D105" s="187"/>
      <c r="E105" s="195"/>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20"/>
      <c r="AC105" s="20"/>
      <c r="AD105" s="20"/>
    </row>
    <row r="106" spans="1:30" ht="18" hidden="1" customHeight="1">
      <c r="A106" s="184"/>
      <c r="B106" s="184"/>
      <c r="C106" s="42" t="s">
        <v>42</v>
      </c>
      <c r="D106" s="187"/>
      <c r="E106" s="195"/>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20"/>
      <c r="AC106" s="20"/>
      <c r="AD106" s="20"/>
    </row>
    <row r="107" spans="1:30" ht="15.6" hidden="1">
      <c r="A107" s="184"/>
      <c r="B107" s="186"/>
      <c r="C107" s="26" t="s">
        <v>43</v>
      </c>
      <c r="D107" s="196"/>
      <c r="E107" s="195"/>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20"/>
      <c r="AC107" s="20"/>
      <c r="AD107" s="20"/>
    </row>
    <row r="108" spans="1:30" ht="6.75" hidden="1" customHeight="1">
      <c r="A108" s="184"/>
      <c r="B108" s="184"/>
      <c r="C108" s="44"/>
      <c r="D108" s="199"/>
      <c r="E108" s="195"/>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20"/>
      <c r="AC108" s="20"/>
      <c r="AD108" s="20"/>
    </row>
    <row r="109" spans="1:30" ht="219" hidden="1" customHeight="1">
      <c r="A109" s="184"/>
      <c r="B109" s="184"/>
      <c r="C109" s="53"/>
      <c r="D109" s="187"/>
      <c r="E109" s="195"/>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20"/>
      <c r="AC109" s="20"/>
      <c r="AD109" s="20"/>
    </row>
    <row r="110" spans="1:30" ht="0.75" hidden="1" customHeight="1">
      <c r="A110" s="184"/>
      <c r="B110" s="184"/>
      <c r="C110" s="45"/>
      <c r="D110" s="187"/>
      <c r="E110" s="195"/>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20"/>
      <c r="AC110" s="20"/>
      <c r="AD110" s="20"/>
    </row>
    <row r="111" spans="1:30" ht="6" hidden="1" customHeight="1">
      <c r="A111" s="184"/>
      <c r="B111" s="184"/>
      <c r="C111" s="46"/>
      <c r="D111" s="187"/>
      <c r="E111" s="195"/>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20"/>
      <c r="AC111" s="20"/>
      <c r="AD111" s="20"/>
    </row>
    <row r="112" spans="1:30" ht="15.6" hidden="1">
      <c r="A112" s="184"/>
      <c r="B112" s="186"/>
      <c r="C112" s="47" t="s">
        <v>44</v>
      </c>
      <c r="D112" s="196"/>
      <c r="E112" s="195"/>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4"/>
      <c r="AB112" s="20"/>
      <c r="AC112" s="20"/>
      <c r="AD112" s="20"/>
    </row>
    <row r="113" spans="1:30" ht="62.25" hidden="1" customHeight="1">
      <c r="A113" s="184"/>
      <c r="B113" s="184"/>
      <c r="C113" s="53"/>
      <c r="D113" s="187"/>
      <c r="E113" s="195"/>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20"/>
      <c r="AC113" s="20"/>
      <c r="AD113" s="20"/>
    </row>
    <row r="114" spans="1:30" ht="6" hidden="1" customHeight="1">
      <c r="A114" s="184"/>
      <c r="B114" s="184"/>
      <c r="C114" s="46"/>
      <c r="D114" s="187"/>
      <c r="E114" s="195"/>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20"/>
      <c r="AC114" s="20"/>
      <c r="AD114" s="20"/>
    </row>
    <row r="115" spans="1:30" ht="15.6" hidden="1">
      <c r="A115" s="184"/>
      <c r="B115" s="186"/>
      <c r="C115" s="47" t="s">
        <v>45</v>
      </c>
      <c r="D115" s="196"/>
      <c r="E115" s="195"/>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20"/>
      <c r="AC115" s="20"/>
      <c r="AD115" s="20"/>
    </row>
    <row r="116" spans="1:30" ht="62.25" hidden="1" customHeight="1">
      <c r="A116" s="184"/>
      <c r="B116" s="184"/>
      <c r="C116" s="53"/>
      <c r="D116" s="187"/>
      <c r="E116" s="195"/>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20"/>
      <c r="AC116" s="20"/>
      <c r="AD116" s="20"/>
    </row>
    <row r="117" spans="1:30" ht="6" hidden="1" customHeight="1">
      <c r="A117" s="184"/>
      <c r="B117" s="184"/>
      <c r="C117" s="46"/>
      <c r="D117" s="187"/>
      <c r="E117" s="195"/>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20"/>
      <c r="AC117" s="20"/>
      <c r="AD117" s="20"/>
    </row>
    <row r="118" spans="1:30" ht="15.6" hidden="1">
      <c r="A118" s="184"/>
      <c r="B118" s="186"/>
      <c r="C118" s="40" t="s">
        <v>46</v>
      </c>
      <c r="D118" s="196"/>
      <c r="E118" s="195"/>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20"/>
      <c r="AC118" s="20"/>
      <c r="AD118" s="20"/>
    </row>
    <row r="119" spans="1:30" ht="62.25" hidden="1" customHeight="1">
      <c r="A119" s="184"/>
      <c r="B119" s="184"/>
      <c r="C119" s="53"/>
      <c r="D119" s="187"/>
      <c r="E119" s="195"/>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20"/>
      <c r="AC119" s="20"/>
      <c r="AD119" s="20"/>
    </row>
    <row r="120" spans="1:30" ht="6" hidden="1" customHeight="1">
      <c r="A120" s="184"/>
      <c r="B120" s="184"/>
      <c r="C120" s="46"/>
      <c r="D120" s="187"/>
      <c r="E120" s="195"/>
      <c r="F120" s="184"/>
      <c r="G120" s="184"/>
      <c r="H120" s="184"/>
      <c r="I120" s="184"/>
      <c r="J120" s="184"/>
      <c r="K120" s="184"/>
      <c r="L120" s="184"/>
      <c r="M120" s="184"/>
      <c r="N120" s="184"/>
      <c r="O120" s="184"/>
      <c r="P120" s="184"/>
      <c r="Q120" s="184"/>
      <c r="R120" s="184"/>
      <c r="S120" s="184"/>
      <c r="T120" s="184"/>
      <c r="U120" s="184"/>
      <c r="V120" s="184"/>
      <c r="W120" s="184"/>
      <c r="X120" s="184"/>
      <c r="Y120" s="184"/>
      <c r="Z120" s="184"/>
      <c r="AA120" s="184"/>
      <c r="AB120" s="20"/>
      <c r="AC120" s="20"/>
      <c r="AD120" s="20"/>
    </row>
    <row r="121" spans="1:30" ht="20.25" hidden="1" customHeight="1">
      <c r="A121" s="184"/>
      <c r="B121" s="186"/>
      <c r="C121" s="26" t="s">
        <v>47</v>
      </c>
      <c r="D121" s="196"/>
      <c r="E121" s="195"/>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20"/>
      <c r="AC121" s="20"/>
      <c r="AD121" s="20"/>
    </row>
    <row r="122" spans="1:30" ht="320.25" hidden="1" customHeight="1">
      <c r="A122" s="184"/>
      <c r="B122" s="184"/>
      <c r="C122" s="53"/>
      <c r="D122" s="187"/>
      <c r="E122" s="195"/>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20"/>
      <c r="AC122" s="20"/>
      <c r="AD122" s="20"/>
    </row>
    <row r="123" spans="1:30" ht="6" hidden="1" customHeight="1">
      <c r="A123" s="184"/>
      <c r="B123" s="184"/>
      <c r="C123" s="48"/>
      <c r="D123" s="187"/>
      <c r="E123" s="205"/>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20"/>
      <c r="AC123" s="20"/>
      <c r="AD123" s="20"/>
    </row>
    <row r="124" spans="1:30" hidden="1">
      <c r="A124" s="184"/>
      <c r="B124" s="184"/>
      <c r="C124" s="49"/>
      <c r="D124" s="187"/>
      <c r="E124" s="205"/>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20"/>
      <c r="AC124" s="20"/>
      <c r="AD124" s="20"/>
    </row>
    <row r="125" spans="1:30">
      <c r="A125" s="184"/>
      <c r="B125" s="184"/>
      <c r="C125" s="206"/>
      <c r="D125" s="187"/>
      <c r="E125" s="205"/>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20"/>
      <c r="AC125" s="20"/>
      <c r="AD125" s="20"/>
    </row>
    <row r="126" spans="1:30">
      <c r="A126" s="184"/>
      <c r="B126" s="184"/>
      <c r="C126" s="206"/>
      <c r="D126" s="187"/>
      <c r="E126" s="205"/>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20"/>
      <c r="AC126" s="20"/>
      <c r="AD126" s="20"/>
    </row>
    <row r="127" spans="1:30">
      <c r="A127" s="184"/>
      <c r="B127" s="184"/>
      <c r="C127" s="206"/>
      <c r="D127" s="187"/>
      <c r="E127" s="205"/>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20"/>
      <c r="AC127" s="20"/>
      <c r="AD127" s="20"/>
    </row>
    <row r="128" spans="1:30">
      <c r="A128" s="184"/>
      <c r="B128" s="184"/>
      <c r="C128" s="206"/>
      <c r="D128" s="187"/>
      <c r="E128" s="205"/>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20"/>
      <c r="AC128" s="20"/>
      <c r="AD128" s="20"/>
    </row>
    <row r="129" spans="1:27" s="20" customFormat="1">
      <c r="A129" s="184"/>
      <c r="B129" s="184"/>
      <c r="C129" s="206"/>
      <c r="D129" s="187"/>
      <c r="E129" s="205"/>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row>
    <row r="130" spans="1:27" s="20" customFormat="1">
      <c r="A130" s="184"/>
      <c r="B130" s="184"/>
      <c r="C130" s="206"/>
      <c r="D130" s="187"/>
      <c r="E130" s="205"/>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row>
    <row r="131" spans="1:27" s="20" customFormat="1">
      <c r="A131" s="184"/>
      <c r="B131" s="184"/>
      <c r="C131" s="206"/>
      <c r="D131" s="187"/>
      <c r="E131" s="205"/>
      <c r="F131" s="184"/>
      <c r="G131" s="184"/>
      <c r="H131" s="184"/>
      <c r="I131" s="184"/>
      <c r="J131" s="184"/>
      <c r="K131" s="184"/>
      <c r="L131" s="184"/>
      <c r="M131" s="184"/>
      <c r="N131" s="184"/>
      <c r="O131" s="184"/>
      <c r="P131" s="184"/>
      <c r="Q131" s="184"/>
      <c r="R131" s="184"/>
      <c r="S131" s="184"/>
      <c r="T131" s="184"/>
      <c r="U131" s="184"/>
      <c r="V131" s="184"/>
      <c r="W131" s="184"/>
      <c r="X131" s="184"/>
      <c r="Y131" s="184"/>
      <c r="Z131" s="184"/>
      <c r="AA131" s="184"/>
    </row>
    <row r="132" spans="1:27" s="20" customFormat="1">
      <c r="A132" s="184"/>
      <c r="B132" s="184"/>
      <c r="C132" s="206"/>
      <c r="D132" s="187"/>
      <c r="E132" s="205"/>
      <c r="F132" s="184"/>
      <c r="G132" s="184"/>
      <c r="H132" s="184"/>
      <c r="I132" s="184"/>
      <c r="J132" s="184"/>
      <c r="K132" s="184"/>
      <c r="L132" s="184"/>
      <c r="M132" s="184"/>
      <c r="N132" s="184"/>
      <c r="O132" s="184"/>
      <c r="P132" s="184"/>
      <c r="Q132" s="184"/>
      <c r="R132" s="184"/>
      <c r="S132" s="184"/>
      <c r="T132" s="184"/>
      <c r="U132" s="184"/>
      <c r="V132" s="184"/>
      <c r="W132" s="184"/>
      <c r="X132" s="184"/>
      <c r="Y132" s="184"/>
      <c r="Z132" s="184"/>
      <c r="AA132" s="184"/>
    </row>
    <row r="133" spans="1:27" s="20" customFormat="1">
      <c r="A133" s="184"/>
      <c r="B133" s="184"/>
      <c r="C133" s="206"/>
      <c r="D133" s="187"/>
      <c r="E133" s="205"/>
      <c r="F133" s="184"/>
      <c r="G133" s="184"/>
      <c r="H133" s="184"/>
      <c r="I133" s="184"/>
      <c r="J133" s="184"/>
      <c r="K133" s="184"/>
      <c r="L133" s="184"/>
      <c r="M133" s="184"/>
      <c r="N133" s="184"/>
      <c r="O133" s="184"/>
      <c r="P133" s="184"/>
      <c r="Q133" s="184"/>
      <c r="R133" s="184"/>
      <c r="S133" s="184"/>
      <c r="T133" s="184"/>
      <c r="U133" s="184"/>
      <c r="V133" s="184"/>
      <c r="W133" s="184"/>
      <c r="X133" s="184"/>
      <c r="Y133" s="184"/>
      <c r="Z133" s="184"/>
      <c r="AA133" s="184"/>
    </row>
    <row r="134" spans="1:27" s="20" customFormat="1">
      <c r="A134" s="184"/>
      <c r="B134" s="184"/>
      <c r="C134" s="206"/>
      <c r="D134" s="187"/>
      <c r="E134" s="205"/>
      <c r="F134" s="184"/>
      <c r="G134" s="184"/>
      <c r="H134" s="184"/>
      <c r="I134" s="184"/>
      <c r="J134" s="184"/>
      <c r="K134" s="184"/>
      <c r="L134" s="184"/>
      <c r="M134" s="184"/>
      <c r="N134" s="184"/>
      <c r="O134" s="184"/>
      <c r="P134" s="184"/>
      <c r="Q134" s="184"/>
      <c r="R134" s="184"/>
      <c r="S134" s="184"/>
      <c r="T134" s="184"/>
      <c r="U134" s="184"/>
      <c r="V134" s="184"/>
      <c r="W134" s="184"/>
      <c r="X134" s="184"/>
      <c r="Y134" s="184"/>
      <c r="Z134" s="184"/>
      <c r="AA134" s="184"/>
    </row>
    <row r="135" spans="1:27" s="20" customFormat="1">
      <c r="A135" s="184"/>
      <c r="B135" s="184"/>
      <c r="C135" s="206"/>
      <c r="D135" s="187"/>
      <c r="E135" s="205"/>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row>
    <row r="136" spans="1:27" s="20" customFormat="1">
      <c r="A136" s="184"/>
      <c r="B136" s="184"/>
      <c r="C136" s="206"/>
      <c r="D136" s="187"/>
      <c r="E136" s="205"/>
      <c r="F136" s="184"/>
      <c r="G136" s="184"/>
      <c r="H136" s="184"/>
      <c r="I136" s="184"/>
      <c r="J136" s="184"/>
      <c r="K136" s="184"/>
      <c r="L136" s="184"/>
      <c r="M136" s="184"/>
      <c r="N136" s="184"/>
      <c r="O136" s="184"/>
      <c r="P136" s="184"/>
      <c r="Q136" s="184"/>
      <c r="R136" s="184"/>
      <c r="S136" s="184"/>
      <c r="T136" s="184"/>
      <c r="U136" s="184"/>
      <c r="V136" s="184"/>
      <c r="W136" s="184"/>
      <c r="X136" s="184"/>
      <c r="Y136" s="184"/>
      <c r="Z136" s="184"/>
      <c r="AA136" s="184"/>
    </row>
    <row r="137" spans="1:27" s="20" customFormat="1">
      <c r="A137" s="184"/>
      <c r="B137" s="184"/>
      <c r="C137" s="206"/>
      <c r="D137" s="187"/>
      <c r="E137" s="205"/>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row>
    <row r="138" spans="1:27" s="20" customFormat="1">
      <c r="A138" s="184"/>
      <c r="B138" s="184"/>
      <c r="C138" s="206"/>
      <c r="D138" s="187"/>
      <c r="E138" s="205"/>
      <c r="F138" s="184"/>
      <c r="G138" s="184"/>
      <c r="H138" s="184"/>
      <c r="I138" s="184"/>
      <c r="J138" s="184"/>
      <c r="K138" s="184"/>
      <c r="L138" s="184"/>
      <c r="M138" s="184"/>
      <c r="N138" s="184"/>
      <c r="O138" s="184"/>
      <c r="P138" s="184"/>
      <c r="Q138" s="184"/>
      <c r="R138" s="184"/>
      <c r="S138" s="184"/>
      <c r="T138" s="184"/>
      <c r="U138" s="184"/>
      <c r="V138" s="184"/>
      <c r="W138" s="184"/>
      <c r="X138" s="184"/>
      <c r="Y138" s="184"/>
      <c r="Z138" s="184"/>
      <c r="AA138" s="184"/>
    </row>
    <row r="139" spans="1:27" s="20" customFormat="1">
      <c r="A139" s="184"/>
      <c r="B139" s="184"/>
      <c r="C139" s="206"/>
      <c r="D139" s="187"/>
      <c r="E139" s="205"/>
      <c r="F139" s="184"/>
      <c r="G139" s="184"/>
      <c r="H139" s="184"/>
      <c r="I139" s="184"/>
      <c r="J139" s="184"/>
      <c r="K139" s="184"/>
      <c r="L139" s="184"/>
      <c r="M139" s="184"/>
      <c r="N139" s="184"/>
      <c r="O139" s="184"/>
      <c r="P139" s="184"/>
      <c r="Q139" s="184"/>
      <c r="R139" s="184"/>
      <c r="S139" s="184"/>
      <c r="T139" s="184"/>
      <c r="U139" s="184"/>
      <c r="V139" s="184"/>
      <c r="W139" s="184"/>
      <c r="X139" s="184"/>
      <c r="Y139" s="184"/>
      <c r="Z139" s="184"/>
      <c r="AA139" s="184"/>
    </row>
    <row r="140" spans="1:27" s="20" customFormat="1">
      <c r="A140" s="184"/>
      <c r="B140" s="184"/>
      <c r="C140" s="206"/>
      <c r="D140" s="187"/>
      <c r="E140" s="205"/>
      <c r="F140" s="184"/>
      <c r="G140" s="184"/>
      <c r="H140" s="184"/>
      <c r="I140" s="184"/>
      <c r="J140" s="184"/>
      <c r="K140" s="184"/>
      <c r="L140" s="184"/>
      <c r="M140" s="184"/>
      <c r="N140" s="184"/>
      <c r="O140" s="184"/>
      <c r="P140" s="184"/>
      <c r="Q140" s="184"/>
      <c r="R140" s="184"/>
      <c r="S140" s="184"/>
      <c r="T140" s="184"/>
      <c r="U140" s="184"/>
      <c r="V140" s="184"/>
      <c r="W140" s="184"/>
      <c r="X140" s="184"/>
      <c r="Y140" s="184"/>
      <c r="Z140" s="184"/>
      <c r="AA140" s="184"/>
    </row>
    <row r="141" spans="1:27" s="20" customFormat="1">
      <c r="A141" s="184"/>
      <c r="B141" s="184"/>
      <c r="C141" s="206"/>
      <c r="D141" s="187"/>
      <c r="E141" s="205"/>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row>
    <row r="142" spans="1:27" s="20" customFormat="1">
      <c r="A142" s="184"/>
      <c r="B142" s="184"/>
      <c r="C142" s="206"/>
      <c r="D142" s="187"/>
      <c r="E142" s="205"/>
      <c r="F142" s="184"/>
      <c r="G142" s="184"/>
      <c r="H142" s="184"/>
      <c r="I142" s="184"/>
      <c r="J142" s="184"/>
      <c r="K142" s="184"/>
      <c r="L142" s="184"/>
      <c r="M142" s="184"/>
      <c r="N142" s="184"/>
      <c r="O142" s="184"/>
      <c r="P142" s="184"/>
      <c r="Q142" s="184"/>
      <c r="R142" s="184"/>
      <c r="S142" s="184"/>
      <c r="T142" s="184"/>
      <c r="U142" s="184"/>
      <c r="V142" s="184"/>
      <c r="W142" s="184"/>
      <c r="X142" s="184"/>
      <c r="Y142" s="184"/>
      <c r="Z142" s="184"/>
      <c r="AA142" s="184"/>
    </row>
    <row r="143" spans="1:27" s="20" customFormat="1">
      <c r="A143" s="184"/>
      <c r="B143" s="184"/>
      <c r="C143" s="206"/>
      <c r="D143" s="187"/>
      <c r="E143" s="205"/>
      <c r="F143" s="184"/>
      <c r="G143" s="184"/>
      <c r="H143" s="184"/>
      <c r="I143" s="184"/>
      <c r="J143" s="184"/>
      <c r="K143" s="184"/>
      <c r="L143" s="184"/>
      <c r="M143" s="184"/>
      <c r="N143" s="184"/>
      <c r="O143" s="184"/>
      <c r="P143" s="184"/>
      <c r="Q143" s="184"/>
      <c r="R143" s="184"/>
      <c r="S143" s="184"/>
      <c r="T143" s="184"/>
      <c r="U143" s="184"/>
      <c r="V143" s="184"/>
      <c r="W143" s="184"/>
      <c r="X143" s="184"/>
      <c r="Y143" s="184"/>
      <c r="Z143" s="184"/>
      <c r="AA143" s="184"/>
    </row>
    <row r="144" spans="1:27" s="20" customFormat="1">
      <c r="A144" s="184"/>
      <c r="B144" s="184"/>
      <c r="C144" s="206"/>
      <c r="D144" s="187"/>
      <c r="E144" s="205"/>
      <c r="F144" s="184"/>
      <c r="G144" s="184"/>
      <c r="H144" s="184"/>
      <c r="I144" s="184"/>
      <c r="J144" s="184"/>
      <c r="K144" s="184"/>
      <c r="L144" s="184"/>
      <c r="M144" s="184"/>
      <c r="N144" s="184"/>
      <c r="O144" s="184"/>
      <c r="P144" s="184"/>
      <c r="Q144" s="184"/>
      <c r="R144" s="184"/>
      <c r="S144" s="184"/>
      <c r="T144" s="184"/>
      <c r="U144" s="184"/>
      <c r="V144" s="184"/>
      <c r="W144" s="184"/>
      <c r="X144" s="184"/>
      <c r="Y144" s="184"/>
      <c r="Z144" s="184"/>
      <c r="AA144" s="184"/>
    </row>
    <row r="145" spans="1:27" s="20" customFormat="1">
      <c r="A145" s="184"/>
      <c r="B145" s="184"/>
      <c r="C145" s="206"/>
      <c r="D145" s="187"/>
      <c r="E145" s="205"/>
      <c r="F145" s="184"/>
      <c r="G145" s="184"/>
      <c r="H145" s="184"/>
      <c r="I145" s="184"/>
      <c r="J145" s="184"/>
      <c r="K145" s="184"/>
      <c r="L145" s="184"/>
      <c r="M145" s="184"/>
      <c r="N145" s="184"/>
      <c r="O145" s="184"/>
      <c r="P145" s="184"/>
      <c r="Q145" s="184"/>
      <c r="R145" s="184"/>
      <c r="S145" s="184"/>
      <c r="T145" s="184"/>
      <c r="U145" s="184"/>
      <c r="V145" s="184"/>
      <c r="W145" s="184"/>
      <c r="X145" s="184"/>
      <c r="Y145" s="184"/>
      <c r="Z145" s="184"/>
      <c r="AA145" s="184"/>
    </row>
    <row r="146" spans="1:27" s="20" customFormat="1">
      <c r="A146" s="184"/>
      <c r="B146" s="184"/>
      <c r="C146" s="206"/>
      <c r="D146" s="187"/>
      <c r="E146" s="205"/>
      <c r="F146" s="184"/>
      <c r="G146" s="184"/>
      <c r="H146" s="184"/>
      <c r="I146" s="184"/>
      <c r="J146" s="184"/>
      <c r="K146" s="184"/>
      <c r="L146" s="184"/>
      <c r="M146" s="184"/>
      <c r="N146" s="184"/>
      <c r="O146" s="184"/>
      <c r="P146" s="184"/>
      <c r="Q146" s="184"/>
      <c r="R146" s="184"/>
      <c r="S146" s="184"/>
      <c r="T146" s="184"/>
      <c r="U146" s="184"/>
      <c r="V146" s="184"/>
      <c r="W146" s="184"/>
      <c r="X146" s="184"/>
      <c r="Y146" s="184"/>
      <c r="Z146" s="184"/>
      <c r="AA146" s="184"/>
    </row>
    <row r="147" spans="1:27" s="20" customFormat="1">
      <c r="A147" s="184"/>
      <c r="B147" s="184"/>
      <c r="C147" s="206"/>
      <c r="D147" s="187"/>
      <c r="E147" s="205"/>
      <c r="F147" s="184"/>
      <c r="G147" s="184"/>
      <c r="H147" s="184"/>
      <c r="I147" s="184"/>
      <c r="J147" s="184"/>
      <c r="K147" s="184"/>
      <c r="L147" s="184"/>
      <c r="M147" s="184"/>
      <c r="N147" s="184"/>
      <c r="O147" s="184"/>
      <c r="P147" s="184"/>
      <c r="Q147" s="184"/>
      <c r="R147" s="184"/>
      <c r="S147" s="184"/>
      <c r="T147" s="184"/>
      <c r="U147" s="184"/>
      <c r="V147" s="184"/>
      <c r="W147" s="184"/>
      <c r="X147" s="184"/>
      <c r="Y147" s="184"/>
      <c r="Z147" s="184"/>
      <c r="AA147" s="184"/>
    </row>
    <row r="148" spans="1:27" s="20" customFormat="1">
      <c r="A148" s="184"/>
      <c r="B148" s="184"/>
      <c r="C148" s="206"/>
      <c r="D148" s="187"/>
      <c r="E148" s="205"/>
      <c r="F148" s="184"/>
      <c r="G148" s="184"/>
      <c r="H148" s="184"/>
      <c r="I148" s="184"/>
      <c r="J148" s="184"/>
      <c r="K148" s="184"/>
      <c r="L148" s="184"/>
      <c r="M148" s="184"/>
      <c r="N148" s="184"/>
      <c r="O148" s="184"/>
      <c r="P148" s="184"/>
      <c r="Q148" s="184"/>
      <c r="R148" s="184"/>
      <c r="S148" s="184"/>
      <c r="T148" s="184"/>
      <c r="U148" s="184"/>
      <c r="V148" s="184"/>
      <c r="W148" s="184"/>
      <c r="X148" s="184"/>
      <c r="Y148" s="184"/>
      <c r="Z148" s="184"/>
      <c r="AA148" s="184"/>
    </row>
    <row r="149" spans="1:27" s="20" customFormat="1">
      <c r="A149" s="184"/>
      <c r="B149" s="184"/>
      <c r="C149" s="206"/>
      <c r="D149" s="187"/>
      <c r="E149" s="205"/>
      <c r="F149" s="184"/>
      <c r="G149" s="184"/>
      <c r="H149" s="184"/>
      <c r="I149" s="184"/>
      <c r="J149" s="184"/>
      <c r="K149" s="184"/>
      <c r="L149" s="184"/>
      <c r="M149" s="184"/>
      <c r="N149" s="184"/>
      <c r="O149" s="184"/>
      <c r="P149" s="184"/>
      <c r="Q149" s="184"/>
      <c r="R149" s="184"/>
      <c r="S149" s="184"/>
      <c r="T149" s="184"/>
      <c r="U149" s="184"/>
      <c r="V149" s="184"/>
      <c r="W149" s="184"/>
      <c r="X149" s="184"/>
      <c r="Y149" s="184"/>
      <c r="Z149" s="184"/>
      <c r="AA149" s="184"/>
    </row>
    <row r="150" spans="1:27" s="20" customFormat="1">
      <c r="A150" s="184"/>
      <c r="B150" s="184"/>
      <c r="C150" s="206"/>
      <c r="D150" s="187"/>
      <c r="E150" s="205"/>
      <c r="F150" s="184"/>
      <c r="G150" s="184"/>
      <c r="H150" s="184"/>
      <c r="I150" s="184"/>
      <c r="J150" s="184"/>
      <c r="K150" s="184"/>
      <c r="L150" s="184"/>
      <c r="M150" s="184"/>
      <c r="N150" s="184"/>
      <c r="O150" s="184"/>
      <c r="P150" s="184"/>
      <c r="Q150" s="184"/>
      <c r="R150" s="184"/>
      <c r="S150" s="184"/>
      <c r="T150" s="184"/>
      <c r="U150" s="184"/>
      <c r="V150" s="184"/>
      <c r="W150" s="184"/>
      <c r="X150" s="184"/>
      <c r="Y150" s="184"/>
      <c r="Z150" s="184"/>
      <c r="AA150" s="184"/>
    </row>
    <row r="151" spans="1:27" s="20" customFormat="1">
      <c r="A151" s="184"/>
      <c r="B151" s="184"/>
      <c r="C151" s="206"/>
      <c r="D151" s="187"/>
      <c r="E151" s="205"/>
      <c r="F151" s="184"/>
      <c r="G151" s="184"/>
      <c r="H151" s="184"/>
      <c r="I151" s="184"/>
      <c r="J151" s="184"/>
      <c r="K151" s="184"/>
      <c r="L151" s="184"/>
      <c r="M151" s="184"/>
      <c r="N151" s="184"/>
      <c r="O151" s="184"/>
      <c r="P151" s="184"/>
      <c r="Q151" s="184"/>
      <c r="R151" s="184"/>
      <c r="S151" s="184"/>
      <c r="T151" s="184"/>
      <c r="U151" s="184"/>
      <c r="V151" s="184"/>
      <c r="W151" s="184"/>
      <c r="X151" s="184"/>
      <c r="Y151" s="184"/>
      <c r="Z151" s="184"/>
      <c r="AA151" s="184"/>
    </row>
    <row r="152" spans="1:27" s="20" customFormat="1">
      <c r="A152" s="184"/>
      <c r="B152" s="184"/>
      <c r="C152" s="206"/>
      <c r="D152" s="187"/>
      <c r="E152" s="205"/>
      <c r="F152" s="184"/>
      <c r="G152" s="184"/>
      <c r="H152" s="184"/>
      <c r="I152" s="184"/>
      <c r="J152" s="184"/>
      <c r="K152" s="184"/>
      <c r="L152" s="184"/>
      <c r="M152" s="184"/>
      <c r="N152" s="184"/>
      <c r="O152" s="184"/>
      <c r="P152" s="184"/>
      <c r="Q152" s="184"/>
      <c r="R152" s="184"/>
      <c r="S152" s="184"/>
      <c r="T152" s="184"/>
      <c r="U152" s="184"/>
      <c r="V152" s="184"/>
      <c r="W152" s="184"/>
      <c r="X152" s="184"/>
      <c r="Y152" s="184"/>
      <c r="Z152" s="184"/>
      <c r="AA152" s="184"/>
    </row>
    <row r="153" spans="1:27" s="20" customFormat="1">
      <c r="A153" s="184"/>
      <c r="B153" s="184"/>
      <c r="C153" s="206"/>
      <c r="D153" s="187"/>
      <c r="E153" s="205"/>
      <c r="F153" s="184"/>
      <c r="G153" s="184"/>
      <c r="H153" s="184"/>
      <c r="I153" s="184"/>
      <c r="J153" s="184"/>
      <c r="K153" s="184"/>
      <c r="L153" s="184"/>
      <c r="M153" s="184"/>
      <c r="N153" s="184"/>
      <c r="O153" s="184"/>
      <c r="P153" s="184"/>
      <c r="Q153" s="184"/>
      <c r="R153" s="184"/>
      <c r="S153" s="184"/>
      <c r="T153" s="184"/>
      <c r="U153" s="184"/>
      <c r="V153" s="184"/>
      <c r="W153" s="184"/>
      <c r="X153" s="184"/>
      <c r="Y153" s="184"/>
      <c r="Z153" s="184"/>
      <c r="AA153" s="184"/>
    </row>
    <row r="154" spans="1:27" s="20" customFormat="1">
      <c r="A154" s="184"/>
      <c r="B154" s="184"/>
      <c r="C154" s="206"/>
      <c r="D154" s="187"/>
      <c r="E154" s="205"/>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row>
    <row r="155" spans="1:27" s="20" customFormat="1">
      <c r="A155" s="184"/>
      <c r="B155" s="184"/>
      <c r="C155" s="206"/>
      <c r="D155" s="187"/>
      <c r="E155" s="205"/>
      <c r="F155" s="184"/>
      <c r="G155" s="184"/>
      <c r="H155" s="184"/>
      <c r="I155" s="184"/>
      <c r="J155" s="184"/>
      <c r="K155" s="184"/>
      <c r="L155" s="184"/>
      <c r="M155" s="184"/>
      <c r="N155" s="184"/>
      <c r="O155" s="184"/>
      <c r="P155" s="184"/>
      <c r="Q155" s="184"/>
      <c r="R155" s="184"/>
      <c r="S155" s="184"/>
      <c r="T155" s="184"/>
      <c r="U155" s="184"/>
      <c r="V155" s="184"/>
      <c r="W155" s="184"/>
      <c r="X155" s="184"/>
      <c r="Y155" s="184"/>
      <c r="Z155" s="184"/>
      <c r="AA155" s="184"/>
    </row>
    <row r="156" spans="1:27" s="20" customFormat="1">
      <c r="A156" s="184"/>
      <c r="B156" s="184"/>
      <c r="C156" s="206"/>
      <c r="D156" s="187"/>
      <c r="E156" s="205"/>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184"/>
    </row>
    <row r="157" spans="1:27" s="20" customFormat="1">
      <c r="A157" s="184"/>
      <c r="B157" s="184"/>
      <c r="C157" s="206"/>
      <c r="D157" s="187"/>
      <c r="E157" s="205"/>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row>
    <row r="158" spans="1:27" s="20" customFormat="1">
      <c r="A158" s="184"/>
      <c r="B158" s="184"/>
      <c r="C158" s="206"/>
      <c r="D158" s="187"/>
      <c r="E158" s="205"/>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184"/>
    </row>
    <row r="159" spans="1:27" s="20" customFormat="1">
      <c r="A159" s="184"/>
      <c r="B159" s="184"/>
      <c r="C159" s="206"/>
      <c r="D159" s="187"/>
      <c r="E159" s="205"/>
      <c r="F159" s="184"/>
      <c r="G159" s="184"/>
      <c r="H159" s="184"/>
      <c r="I159" s="184"/>
      <c r="J159" s="184"/>
      <c r="K159" s="184"/>
      <c r="L159" s="184"/>
      <c r="M159" s="184"/>
      <c r="N159" s="184"/>
      <c r="O159" s="184"/>
      <c r="P159" s="184"/>
      <c r="Q159" s="184"/>
      <c r="R159" s="184"/>
      <c r="S159" s="184"/>
      <c r="T159" s="184"/>
      <c r="U159" s="184"/>
      <c r="V159" s="184"/>
      <c r="W159" s="184"/>
      <c r="X159" s="184"/>
      <c r="Y159" s="184"/>
      <c r="Z159" s="184"/>
      <c r="AA159" s="184"/>
    </row>
    <row r="160" spans="1:27" s="20" customFormat="1">
      <c r="A160" s="184"/>
      <c r="B160" s="184"/>
      <c r="C160" s="206"/>
      <c r="D160" s="187"/>
      <c r="E160" s="205"/>
      <c r="F160" s="184"/>
      <c r="G160" s="184"/>
      <c r="H160" s="184"/>
      <c r="I160" s="184"/>
      <c r="J160" s="184"/>
      <c r="K160" s="184"/>
      <c r="L160" s="184"/>
      <c r="M160" s="184"/>
      <c r="N160" s="184"/>
      <c r="O160" s="184"/>
      <c r="P160" s="184"/>
      <c r="Q160" s="184"/>
      <c r="R160" s="184"/>
      <c r="S160" s="184"/>
      <c r="T160" s="184"/>
      <c r="U160" s="184"/>
      <c r="V160" s="184"/>
      <c r="W160" s="184"/>
      <c r="X160" s="184"/>
      <c r="Y160" s="184"/>
      <c r="Z160" s="184"/>
      <c r="AA160" s="184"/>
    </row>
    <row r="161" spans="1:27" s="20" customFormat="1">
      <c r="A161" s="184"/>
      <c r="B161" s="184"/>
      <c r="C161" s="206"/>
      <c r="D161" s="187"/>
      <c r="E161" s="205"/>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row>
    <row r="162" spans="1:27" s="20" customFormat="1">
      <c r="A162" s="184"/>
      <c r="B162" s="184"/>
      <c r="C162" s="206"/>
      <c r="D162" s="187"/>
      <c r="E162" s="205"/>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row>
    <row r="163" spans="1:27" s="20" customFormat="1">
      <c r="A163" s="184"/>
      <c r="B163" s="184"/>
      <c r="C163" s="206"/>
      <c r="D163" s="187"/>
      <c r="E163" s="205"/>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4"/>
    </row>
    <row r="164" spans="1:27" s="20" customFormat="1">
      <c r="A164" s="184"/>
      <c r="B164" s="184"/>
      <c r="C164" s="206"/>
      <c r="D164" s="187"/>
      <c r="E164" s="205"/>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row>
    <row r="165" spans="1:27" s="20" customFormat="1">
      <c r="A165" s="184"/>
      <c r="B165" s="184"/>
      <c r="C165" s="206"/>
      <c r="D165" s="187"/>
      <c r="E165" s="205"/>
      <c r="F165" s="184"/>
      <c r="G165" s="184"/>
      <c r="H165" s="184"/>
      <c r="I165" s="184"/>
      <c r="J165" s="184"/>
      <c r="K165" s="184"/>
      <c r="L165" s="184"/>
      <c r="M165" s="184"/>
      <c r="N165" s="184"/>
      <c r="O165" s="184"/>
      <c r="P165" s="184"/>
      <c r="Q165" s="184"/>
      <c r="R165" s="184"/>
      <c r="S165" s="184"/>
      <c r="T165" s="184"/>
      <c r="U165" s="184"/>
      <c r="V165" s="184"/>
      <c r="W165" s="184"/>
      <c r="X165" s="184"/>
      <c r="Y165" s="184"/>
      <c r="Z165" s="184"/>
      <c r="AA165" s="184"/>
    </row>
    <row r="166" spans="1:27" s="20" customFormat="1">
      <c r="A166" s="184"/>
      <c r="B166" s="184"/>
      <c r="C166" s="206"/>
      <c r="D166" s="187"/>
      <c r="E166" s="205"/>
      <c r="F166" s="184"/>
      <c r="G166" s="184"/>
      <c r="H166" s="184"/>
      <c r="I166" s="184"/>
      <c r="J166" s="184"/>
      <c r="K166" s="184"/>
      <c r="L166" s="184"/>
      <c r="M166" s="184"/>
      <c r="N166" s="184"/>
      <c r="O166" s="184"/>
      <c r="P166" s="184"/>
      <c r="Q166" s="184"/>
      <c r="R166" s="184"/>
      <c r="S166" s="184"/>
      <c r="T166" s="184"/>
      <c r="U166" s="184"/>
      <c r="V166" s="184"/>
      <c r="W166" s="184"/>
      <c r="X166" s="184"/>
      <c r="Y166" s="184"/>
      <c r="Z166" s="184"/>
      <c r="AA166" s="184"/>
    </row>
    <row r="167" spans="1:27" s="20" customFormat="1">
      <c r="A167" s="184"/>
      <c r="B167" s="184"/>
      <c r="C167" s="206"/>
      <c r="D167" s="187"/>
      <c r="E167" s="205"/>
      <c r="F167" s="184"/>
      <c r="G167" s="184"/>
      <c r="H167" s="184"/>
      <c r="I167" s="184"/>
      <c r="J167" s="184"/>
      <c r="K167" s="184"/>
      <c r="L167" s="184"/>
      <c r="M167" s="184"/>
      <c r="N167" s="184"/>
      <c r="O167" s="184"/>
      <c r="P167" s="184"/>
      <c r="Q167" s="184"/>
      <c r="R167" s="184"/>
      <c r="S167" s="184"/>
      <c r="T167" s="184"/>
      <c r="U167" s="184"/>
      <c r="V167" s="184"/>
      <c r="W167" s="184"/>
      <c r="X167" s="184"/>
      <c r="Y167" s="184"/>
      <c r="Z167" s="184"/>
      <c r="AA167" s="184"/>
    </row>
    <row r="168" spans="1:27" s="20" customFormat="1">
      <c r="A168" s="184"/>
      <c r="B168" s="184"/>
      <c r="C168" s="206"/>
      <c r="D168" s="187"/>
      <c r="E168" s="205"/>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4"/>
    </row>
    <row r="169" spans="1:27" s="20" customFormat="1">
      <c r="A169" s="184"/>
      <c r="B169" s="184"/>
      <c r="C169" s="206"/>
      <c r="D169" s="187"/>
      <c r="E169" s="205"/>
      <c r="F169" s="184"/>
      <c r="G169" s="184"/>
      <c r="H169" s="184"/>
      <c r="I169" s="184"/>
      <c r="J169" s="184"/>
      <c r="K169" s="184"/>
      <c r="L169" s="184"/>
      <c r="M169" s="184"/>
      <c r="N169" s="184"/>
      <c r="O169" s="184"/>
      <c r="P169" s="184"/>
      <c r="Q169" s="184"/>
      <c r="R169" s="184"/>
      <c r="S169" s="184"/>
      <c r="T169" s="184"/>
      <c r="U169" s="184"/>
      <c r="V169" s="184"/>
      <c r="W169" s="184"/>
      <c r="X169" s="184"/>
      <c r="Y169" s="184"/>
      <c r="Z169" s="184"/>
      <c r="AA169" s="184"/>
    </row>
    <row r="170" spans="1:27" s="20" customFormat="1">
      <c r="C170" s="50"/>
      <c r="D170" s="23"/>
      <c r="E170" s="68"/>
    </row>
    <row r="171" spans="1:27" s="20" customFormat="1">
      <c r="C171" s="50"/>
      <c r="D171" s="23"/>
      <c r="E171" s="68"/>
    </row>
    <row r="172" spans="1:27" s="20" customFormat="1">
      <c r="C172" s="50"/>
      <c r="D172" s="23"/>
      <c r="E172" s="68"/>
    </row>
    <row r="173" spans="1:27" s="20" customFormat="1">
      <c r="C173" s="50"/>
      <c r="D173" s="23"/>
      <c r="E173" s="68"/>
    </row>
    <row r="174" spans="1:27" s="20" customFormat="1">
      <c r="C174" s="50"/>
      <c r="D174" s="23"/>
      <c r="E174" s="68"/>
    </row>
    <row r="175" spans="1:27" s="20" customFormat="1">
      <c r="C175" s="50"/>
      <c r="D175" s="23"/>
      <c r="E175" s="68"/>
    </row>
    <row r="176" spans="1:27" s="20" customFormat="1">
      <c r="C176" s="50"/>
      <c r="D176" s="23"/>
      <c r="E176" s="68"/>
    </row>
    <row r="177" spans="3:5" s="20" customFormat="1">
      <c r="C177" s="50"/>
      <c r="D177" s="23"/>
      <c r="E177" s="68"/>
    </row>
    <row r="178" spans="3:5" s="20" customFormat="1">
      <c r="C178" s="50"/>
      <c r="D178" s="23"/>
      <c r="E178" s="68"/>
    </row>
    <row r="179" spans="3:5" s="20" customFormat="1">
      <c r="C179" s="50"/>
      <c r="D179" s="23"/>
      <c r="E179" s="68"/>
    </row>
    <row r="180" spans="3:5" s="20" customFormat="1">
      <c r="C180" s="50"/>
      <c r="D180" s="23"/>
      <c r="E180" s="68"/>
    </row>
    <row r="181" spans="3:5" s="20" customFormat="1">
      <c r="C181" s="50"/>
      <c r="D181" s="23"/>
      <c r="E181" s="68"/>
    </row>
    <row r="182" spans="3:5" s="20" customFormat="1">
      <c r="C182" s="50"/>
      <c r="D182" s="23"/>
      <c r="E182" s="68"/>
    </row>
    <row r="183" spans="3:5" s="20" customFormat="1">
      <c r="C183" s="50"/>
      <c r="D183" s="23"/>
      <c r="E183" s="68"/>
    </row>
    <row r="184" spans="3:5" s="20" customFormat="1">
      <c r="C184" s="50"/>
      <c r="D184" s="23"/>
      <c r="E184" s="68"/>
    </row>
    <row r="185" spans="3:5" s="20" customFormat="1">
      <c r="C185" s="50"/>
      <c r="D185" s="23"/>
      <c r="E185" s="68"/>
    </row>
    <row r="186" spans="3:5" s="20" customFormat="1">
      <c r="C186" s="50"/>
      <c r="D186" s="23"/>
      <c r="E186" s="68"/>
    </row>
    <row r="187" spans="3:5" s="20" customFormat="1">
      <c r="C187" s="50"/>
      <c r="D187" s="23"/>
      <c r="E187" s="68"/>
    </row>
    <row r="188" spans="3:5" s="20" customFormat="1">
      <c r="C188" s="50"/>
      <c r="D188" s="23"/>
      <c r="E188" s="68"/>
    </row>
    <row r="189" spans="3:5" s="20" customFormat="1">
      <c r="C189" s="50"/>
      <c r="D189" s="23"/>
      <c r="E189" s="68"/>
    </row>
    <row r="190" spans="3:5" s="20" customFormat="1">
      <c r="C190" s="50"/>
      <c r="D190" s="23"/>
      <c r="E190" s="68"/>
    </row>
    <row r="191" spans="3:5" s="20" customFormat="1">
      <c r="C191" s="50"/>
      <c r="D191" s="23"/>
      <c r="E191" s="68"/>
    </row>
    <row r="192" spans="3:5" s="20" customFormat="1">
      <c r="C192" s="50"/>
      <c r="D192" s="23"/>
      <c r="E192" s="68"/>
    </row>
    <row r="193" spans="3:5" s="20" customFormat="1">
      <c r="C193" s="50"/>
      <c r="D193" s="23"/>
      <c r="E193" s="68"/>
    </row>
    <row r="194" spans="3:5" s="20" customFormat="1">
      <c r="C194" s="50"/>
      <c r="D194" s="23"/>
      <c r="E194" s="68"/>
    </row>
    <row r="195" spans="3:5" s="20" customFormat="1">
      <c r="C195" s="50"/>
      <c r="D195" s="23"/>
      <c r="E195" s="68"/>
    </row>
    <row r="196" spans="3:5" s="20" customFormat="1">
      <c r="C196" s="50"/>
      <c r="D196" s="23"/>
      <c r="E196" s="68"/>
    </row>
    <row r="197" spans="3:5" s="20" customFormat="1">
      <c r="C197" s="50"/>
      <c r="D197" s="23"/>
      <c r="E197" s="68"/>
    </row>
    <row r="198" spans="3:5" s="20" customFormat="1">
      <c r="C198" s="50"/>
      <c r="D198" s="23"/>
      <c r="E198" s="68"/>
    </row>
    <row r="199" spans="3:5" s="20" customFormat="1">
      <c r="C199" s="50"/>
      <c r="D199" s="23"/>
      <c r="E199" s="68"/>
    </row>
    <row r="200" spans="3:5" s="20" customFormat="1">
      <c r="C200" s="50"/>
      <c r="D200" s="23"/>
      <c r="E200" s="68"/>
    </row>
    <row r="201" spans="3:5" s="20" customFormat="1">
      <c r="C201" s="50"/>
      <c r="D201" s="23"/>
      <c r="E201" s="68"/>
    </row>
    <row r="202" spans="3:5" s="20" customFormat="1">
      <c r="C202" s="50"/>
      <c r="D202" s="23"/>
      <c r="E202" s="68"/>
    </row>
    <row r="203" spans="3:5" s="20" customFormat="1">
      <c r="C203" s="50"/>
      <c r="D203" s="23"/>
      <c r="E203" s="68"/>
    </row>
    <row r="204" spans="3:5" s="20" customFormat="1">
      <c r="C204" s="50"/>
      <c r="D204" s="23"/>
      <c r="E204" s="68"/>
    </row>
    <row r="205" spans="3:5" s="20" customFormat="1">
      <c r="C205" s="50"/>
      <c r="D205" s="23"/>
      <c r="E205" s="68"/>
    </row>
    <row r="206" spans="3:5" s="20" customFormat="1">
      <c r="C206" s="50"/>
      <c r="D206" s="23"/>
      <c r="E206" s="68"/>
    </row>
    <row r="207" spans="3:5" s="20" customFormat="1">
      <c r="C207" s="50"/>
      <c r="D207" s="23"/>
      <c r="E207" s="68"/>
    </row>
    <row r="208" spans="3:5" s="20" customFormat="1">
      <c r="C208" s="50"/>
      <c r="D208" s="23"/>
      <c r="E208" s="68"/>
    </row>
    <row r="209" spans="3:5" s="20" customFormat="1">
      <c r="C209" s="50"/>
      <c r="D209" s="23"/>
      <c r="E209" s="68"/>
    </row>
    <row r="210" spans="3:5" s="20" customFormat="1">
      <c r="C210" s="50"/>
      <c r="D210" s="23"/>
      <c r="E210" s="68"/>
    </row>
    <row r="211" spans="3:5" s="20" customFormat="1">
      <c r="C211" s="50"/>
      <c r="D211" s="23"/>
      <c r="E211" s="68"/>
    </row>
    <row r="212" spans="3:5" s="20" customFormat="1">
      <c r="C212" s="50"/>
      <c r="D212" s="23"/>
      <c r="E212" s="68"/>
    </row>
    <row r="213" spans="3:5" s="20" customFormat="1">
      <c r="C213" s="50"/>
      <c r="D213" s="23"/>
      <c r="E213" s="68"/>
    </row>
    <row r="214" spans="3:5" s="20" customFormat="1">
      <c r="C214" s="50"/>
      <c r="D214" s="23"/>
      <c r="E214" s="68"/>
    </row>
    <row r="215" spans="3:5" s="20" customFormat="1">
      <c r="C215" s="50"/>
      <c r="D215" s="23"/>
      <c r="E215" s="68"/>
    </row>
    <row r="216" spans="3:5" s="20" customFormat="1">
      <c r="C216" s="50"/>
      <c r="D216" s="23"/>
      <c r="E216" s="68"/>
    </row>
    <row r="217" spans="3:5" s="20" customFormat="1">
      <c r="C217" s="50"/>
      <c r="D217" s="23"/>
      <c r="E217" s="68"/>
    </row>
    <row r="218" spans="3:5" s="20" customFormat="1">
      <c r="C218" s="50"/>
      <c r="D218" s="23"/>
      <c r="E218" s="68"/>
    </row>
    <row r="219" spans="3:5" s="20" customFormat="1">
      <c r="C219" s="50"/>
      <c r="D219" s="23"/>
      <c r="E219" s="68"/>
    </row>
    <row r="220" spans="3:5" s="20" customFormat="1">
      <c r="C220" s="50"/>
      <c r="D220" s="23"/>
      <c r="E220" s="68"/>
    </row>
    <row r="221" spans="3:5" s="20" customFormat="1">
      <c r="C221" s="50"/>
      <c r="D221" s="23"/>
      <c r="E221" s="68"/>
    </row>
    <row r="222" spans="3:5" s="20" customFormat="1">
      <c r="C222" s="50"/>
      <c r="D222" s="23"/>
      <c r="E222" s="68"/>
    </row>
    <row r="223" spans="3:5" s="20" customFormat="1">
      <c r="C223" s="50"/>
      <c r="D223" s="23"/>
      <c r="E223" s="68"/>
    </row>
    <row r="224" spans="3:5" s="20" customFormat="1">
      <c r="C224" s="50"/>
      <c r="D224" s="23"/>
      <c r="E224" s="68"/>
    </row>
    <row r="225" spans="3:5" s="20" customFormat="1">
      <c r="C225" s="50"/>
      <c r="D225" s="23"/>
      <c r="E225" s="68"/>
    </row>
    <row r="226" spans="3:5" s="20" customFormat="1">
      <c r="C226" s="50"/>
      <c r="D226" s="23"/>
      <c r="E226" s="68"/>
    </row>
    <row r="227" spans="3:5" s="20" customFormat="1">
      <c r="C227" s="50"/>
      <c r="D227" s="23"/>
      <c r="E227" s="68"/>
    </row>
    <row r="228" spans="3:5" s="20" customFormat="1">
      <c r="C228" s="50"/>
      <c r="D228" s="23"/>
      <c r="E228" s="68"/>
    </row>
    <row r="229" spans="3:5" s="20" customFormat="1">
      <c r="C229" s="50"/>
      <c r="D229" s="23"/>
      <c r="E229" s="68"/>
    </row>
    <row r="230" spans="3:5" s="20" customFormat="1">
      <c r="C230" s="50"/>
      <c r="D230" s="23"/>
      <c r="E230" s="68"/>
    </row>
    <row r="231" spans="3:5" s="20" customFormat="1">
      <c r="C231" s="50"/>
      <c r="D231" s="23"/>
      <c r="E231" s="68"/>
    </row>
    <row r="232" spans="3:5" s="20" customFormat="1">
      <c r="C232" s="50"/>
      <c r="D232" s="23"/>
      <c r="E232" s="68"/>
    </row>
    <row r="233" spans="3:5" s="20" customFormat="1">
      <c r="C233" s="50"/>
      <c r="D233" s="23"/>
      <c r="E233" s="68"/>
    </row>
    <row r="234" spans="3:5" s="20" customFormat="1">
      <c r="C234" s="50"/>
      <c r="D234" s="23"/>
      <c r="E234" s="68"/>
    </row>
    <row r="235" spans="3:5" s="20" customFormat="1">
      <c r="C235" s="50"/>
      <c r="D235" s="23"/>
      <c r="E235" s="68"/>
    </row>
    <row r="236" spans="3:5" s="20" customFormat="1">
      <c r="C236" s="50"/>
      <c r="D236" s="23"/>
      <c r="E236" s="68"/>
    </row>
    <row r="237" spans="3:5" s="20" customFormat="1">
      <c r="C237" s="50"/>
      <c r="D237" s="23"/>
      <c r="E237" s="68"/>
    </row>
    <row r="238" spans="3:5" s="20" customFormat="1">
      <c r="C238" s="50"/>
      <c r="D238" s="23"/>
      <c r="E238" s="68"/>
    </row>
    <row r="239" spans="3:5" s="20" customFormat="1">
      <c r="C239" s="50"/>
      <c r="D239" s="23"/>
      <c r="E239" s="68"/>
    </row>
    <row r="240" spans="3:5" s="20" customFormat="1">
      <c r="C240" s="50"/>
      <c r="D240" s="23"/>
      <c r="E240" s="68"/>
    </row>
    <row r="241" spans="3:5" s="20" customFormat="1">
      <c r="C241" s="50"/>
      <c r="D241" s="23"/>
      <c r="E241" s="68"/>
    </row>
    <row r="242" spans="3:5" s="20" customFormat="1">
      <c r="C242" s="50"/>
      <c r="D242" s="23"/>
      <c r="E242" s="68"/>
    </row>
    <row r="243" spans="3:5" s="20" customFormat="1">
      <c r="C243" s="50"/>
      <c r="D243" s="23"/>
      <c r="E243" s="68"/>
    </row>
    <row r="244" spans="3:5" s="20" customFormat="1">
      <c r="C244" s="50"/>
      <c r="D244" s="23"/>
      <c r="E244" s="68"/>
    </row>
    <row r="245" spans="3:5" s="20" customFormat="1">
      <c r="C245" s="50"/>
      <c r="D245" s="23"/>
      <c r="E245" s="68"/>
    </row>
    <row r="246" spans="3:5" s="20" customFormat="1">
      <c r="C246" s="50"/>
      <c r="D246" s="23"/>
      <c r="E246" s="68"/>
    </row>
    <row r="247" spans="3:5" s="20" customFormat="1">
      <c r="C247" s="50"/>
      <c r="D247" s="23"/>
      <c r="E247" s="68"/>
    </row>
    <row r="248" spans="3:5" s="20" customFormat="1">
      <c r="C248" s="50"/>
      <c r="D248" s="23"/>
      <c r="E248" s="68"/>
    </row>
    <row r="249" spans="3:5" s="20" customFormat="1">
      <c r="C249" s="50"/>
      <c r="D249" s="23"/>
      <c r="E249" s="68"/>
    </row>
    <row r="250" spans="3:5" s="20" customFormat="1">
      <c r="C250" s="50"/>
      <c r="D250" s="23"/>
      <c r="E250" s="68"/>
    </row>
    <row r="251" spans="3:5" s="20" customFormat="1">
      <c r="C251" s="50"/>
      <c r="D251" s="23"/>
      <c r="E251" s="68"/>
    </row>
    <row r="252" spans="3:5" s="20" customFormat="1">
      <c r="C252" s="50"/>
      <c r="D252" s="23"/>
      <c r="E252" s="68"/>
    </row>
    <row r="253" spans="3:5" s="20" customFormat="1">
      <c r="C253" s="50"/>
      <c r="D253" s="23"/>
      <c r="E253" s="68"/>
    </row>
    <row r="254" spans="3:5" s="20" customFormat="1">
      <c r="C254" s="50"/>
      <c r="D254" s="23"/>
      <c r="E254" s="68"/>
    </row>
  </sheetData>
  <sheetProtection algorithmName="SHA-512" hashValue="Gvt8GyYT6RRpUStnFKVcwgBbF4QSsgMM8DsktqwsneZy9NgYqFOSvXqQDw3Flychoj/qmGMVvgLVMhvrLmGNtw==" saltValue="KY6Gl5c6mWBkJeqTR/xvRA==" spinCount="100000" sheet="1" formatRows="0" selectLockedCells="1"/>
  <protectedRanges>
    <protectedRange sqref="C34 C7 C20 C12 C10 C18 C110 C36 C55 C22 C24:C31" name="Range1_1_1_1"/>
    <protectedRange sqref="C16" name="Range1_1_1_2"/>
    <protectedRange sqref="C39" name="Range1_1_1_3"/>
    <protectedRange sqref="C41" name="Range1_1_1_4"/>
    <protectedRange sqref="C43" name="Range1_1_1_5"/>
    <protectedRange sqref="C46" name="Range1_1_1_6_1"/>
    <protectedRange sqref="C49" name="Range1_1_1_7"/>
    <protectedRange sqref="C52" name="Range1_1_1_8_1"/>
    <protectedRange sqref="C54" name="Range1_1_1_9"/>
    <protectedRange sqref="C58" name="Range1_1_1_10"/>
    <protectedRange sqref="C59" name="Range1_1_1_11"/>
    <protectedRange sqref="C77" name="Range1_1_1_12"/>
    <protectedRange sqref="C82" name="Range1_1_1_1_1"/>
    <protectedRange sqref="C98:C104" name="Range1_1_1_13"/>
    <protectedRange sqref="C109" name="Range1_1_1_14"/>
    <protectedRange sqref="C113" name="Range1_1_1_15"/>
    <protectedRange sqref="C116" name="Range1_1_1_16"/>
    <protectedRange sqref="C119" name="Range1_1_1_17"/>
    <protectedRange sqref="C122" name="Range1_1_1_18"/>
  </protectedRanges>
  <dataConsolidate/>
  <mergeCells count="5">
    <mergeCell ref="E6:E7"/>
    <mergeCell ref="E30:E31"/>
    <mergeCell ref="E19:E20"/>
    <mergeCell ref="E33:E36"/>
    <mergeCell ref="E23:E27"/>
  </mergeCells>
  <dataValidations count="2">
    <dataValidation type="date" allowBlank="1" showInputMessage="1" showErrorMessage="1" sqref="C34 C36" xr:uid="{00000000-0002-0000-0000-000000000000}">
      <formula1>43617</formula1>
      <formula2>47118</formula2>
    </dataValidation>
    <dataValidation type="list" allowBlank="1" showInputMessage="1" showErrorMessage="1" sqref="C12 C20" xr:uid="{00000000-0002-0000-0000-000001000000}">
      <formula1>#REF!</formula1>
    </dataValidation>
  </dataValidations>
  <pageMargins left="0.28999999999999998" right="0.2" top="0.52" bottom="0.22" header="0.53" footer="0.2"/>
  <pageSetup paperSize="9" scale="89" fitToHeight="0" orientation="portrait" verticalDpi="1200" r:id="rId1"/>
  <rowBreaks count="7" manualBreakCount="7">
    <brk id="35" max="1048575" man="1"/>
    <brk id="53" max="1048575" man="1"/>
    <brk id="60" max="1048575" man="1"/>
    <brk id="67" max="1048575" man="1"/>
    <brk id="79" max="1048575" man="1"/>
    <brk id="90" max="1048575" man="1"/>
    <brk id="107" max="1048575"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7F157-B73E-4D8B-810D-419F121BBFA7}">
  <dimension ref="A1:K49"/>
  <sheetViews>
    <sheetView workbookViewId="0">
      <selection activeCell="C1" sqref="C1:C1048576"/>
    </sheetView>
  </sheetViews>
  <sheetFormatPr defaultRowHeight="13.5"/>
  <cols>
    <col min="1" max="2" width="9.85546875" bestFit="1" customWidth="1"/>
    <col min="3" max="3" width="10.140625" bestFit="1" customWidth="1"/>
    <col min="4" max="4" width="11" bestFit="1" customWidth="1"/>
    <col min="5" max="10" width="11" customWidth="1"/>
    <col min="11" max="11" width="8.7109375" bestFit="1" customWidth="1"/>
    <col min="12" max="12" width="15.85546875" bestFit="1" customWidth="1"/>
    <col min="13" max="13" width="11.42578125" bestFit="1" customWidth="1"/>
    <col min="14" max="14" width="17.85546875" bestFit="1" customWidth="1"/>
    <col min="15" max="15" width="28.140625" bestFit="1" customWidth="1"/>
    <col min="16" max="16" width="22.140625" bestFit="1" customWidth="1"/>
    <col min="17" max="17" width="11" bestFit="1" customWidth="1"/>
  </cols>
  <sheetData>
    <row r="1" spans="1:11">
      <c r="A1" t="s">
        <v>289</v>
      </c>
      <c r="B1" t="s">
        <v>50</v>
      </c>
      <c r="C1" t="s">
        <v>290</v>
      </c>
      <c r="D1" t="s">
        <v>291</v>
      </c>
      <c r="E1" t="s">
        <v>292</v>
      </c>
      <c r="F1" t="s">
        <v>293</v>
      </c>
      <c r="G1" t="s">
        <v>294</v>
      </c>
      <c r="H1" t="s">
        <v>295</v>
      </c>
      <c r="I1" t="s">
        <v>296</v>
      </c>
      <c r="J1" t="s">
        <v>297</v>
      </c>
      <c r="K1" t="s">
        <v>53</v>
      </c>
    </row>
    <row r="2" spans="1:11">
      <c r="A2">
        <f>'2. Project Milestones'!D5</f>
        <v>0</v>
      </c>
      <c r="B2">
        <f>'2. Project Milestones'!D11</f>
        <v>0</v>
      </c>
      <c r="C2" s="2" t="str">
        <f>'2. Project Milestones'!J5</f>
        <v/>
      </c>
      <c r="D2" s="2" t="str">
        <f>'2. Project Milestones'!K5</f>
        <v/>
      </c>
      <c r="E2" s="2"/>
      <c r="F2" s="2"/>
      <c r="G2" s="2"/>
      <c r="H2" s="2"/>
      <c r="I2" s="2"/>
      <c r="J2" s="2"/>
      <c r="K2">
        <f>'2. Project Milestones'!H5</f>
        <v>0</v>
      </c>
    </row>
    <row r="3" spans="1:11">
      <c r="A3">
        <f>'2. Project Milestones'!D6</f>
        <v>0</v>
      </c>
      <c r="C3" s="2" t="str">
        <f>'2. Project Milestones'!J6</f>
        <v/>
      </c>
      <c r="D3" s="2" t="str">
        <f>'2. Project Milestones'!K6</f>
        <v/>
      </c>
      <c r="E3" s="2"/>
      <c r="F3" s="2"/>
      <c r="G3" s="2"/>
      <c r="H3" s="2"/>
      <c r="I3" s="2"/>
      <c r="J3" s="2"/>
      <c r="K3">
        <f>'2. Project Milestones'!H6</f>
        <v>0</v>
      </c>
    </row>
    <row r="4" spans="1:11">
      <c r="A4">
        <f>'2. Project Milestones'!D7</f>
        <v>0</v>
      </c>
      <c r="C4" s="2" t="str">
        <f>'2. Project Milestones'!J7</f>
        <v/>
      </c>
      <c r="D4" s="2" t="str">
        <f>'2. Project Milestones'!K7</f>
        <v/>
      </c>
      <c r="E4" s="2"/>
      <c r="F4" s="2"/>
      <c r="G4" s="2"/>
      <c r="H4" s="2"/>
      <c r="I4" s="2"/>
      <c r="J4" s="2"/>
      <c r="K4">
        <f>'2. Project Milestones'!H7</f>
        <v>0</v>
      </c>
    </row>
    <row r="5" spans="1:11">
      <c r="A5">
        <f>'2. Project Milestones'!D8</f>
        <v>0</v>
      </c>
      <c r="C5" s="2" t="str">
        <f>'2. Project Milestones'!J8</f>
        <v/>
      </c>
      <c r="D5" s="2" t="str">
        <f>'2. Project Milestones'!K8</f>
        <v/>
      </c>
      <c r="E5" s="2"/>
      <c r="F5" s="2"/>
      <c r="G5" s="2"/>
      <c r="H5" s="2"/>
      <c r="I5" s="2"/>
      <c r="J5" s="2"/>
      <c r="K5">
        <f>'2. Project Milestones'!H8</f>
        <v>0</v>
      </c>
    </row>
    <row r="6" spans="1:11">
      <c r="A6">
        <f>'2. Project Milestones'!D9</f>
        <v>0</v>
      </c>
      <c r="C6" s="2" t="str">
        <f>'2. Project Milestones'!J9</f>
        <v/>
      </c>
      <c r="D6" s="2" t="str">
        <f>'2. Project Milestones'!K9</f>
        <v/>
      </c>
      <c r="E6" s="2"/>
      <c r="F6" s="2"/>
      <c r="G6" s="2"/>
      <c r="H6" s="2"/>
      <c r="I6" s="2"/>
      <c r="J6" s="2"/>
      <c r="K6">
        <f>'2. Project Milestones'!H9</f>
        <v>0</v>
      </c>
    </row>
    <row r="7" spans="1:11">
      <c r="A7" t="str">
        <f>'2. Project Milestones'!D10</f>
        <v>Output:</v>
      </c>
      <c r="C7" s="2" t="str">
        <f>'2. Project Milestones'!J10</f>
        <v/>
      </c>
      <c r="D7" s="2" t="str">
        <f>'2. Project Milestones'!K10</f>
        <v/>
      </c>
      <c r="E7" s="2"/>
      <c r="F7" s="2"/>
      <c r="G7" s="2"/>
      <c r="H7" s="2"/>
      <c r="I7" s="2"/>
      <c r="J7" s="2"/>
      <c r="K7">
        <f>'2. Project Milestones'!H10</f>
        <v>0</v>
      </c>
    </row>
    <row r="8" spans="1:11">
      <c r="A8">
        <f>'2. Project Milestones'!D12</f>
        <v>0</v>
      </c>
      <c r="B8">
        <f>'2. Project Milestones'!D18</f>
        <v>0</v>
      </c>
      <c r="C8" s="2" t="str">
        <f>'2. Project Milestones'!J12</f>
        <v/>
      </c>
      <c r="D8" s="2" t="str">
        <f>'2. Project Milestones'!K12</f>
        <v/>
      </c>
      <c r="E8" s="2"/>
      <c r="F8" s="2"/>
      <c r="G8" s="2"/>
      <c r="H8" s="2"/>
      <c r="I8" s="2"/>
      <c r="J8" s="2"/>
      <c r="K8">
        <f>'2. Project Milestones'!H12</f>
        <v>0</v>
      </c>
    </row>
    <row r="9" spans="1:11">
      <c r="A9">
        <f>'2. Project Milestones'!D13</f>
        <v>0</v>
      </c>
      <c r="C9" s="2" t="str">
        <f>'2. Project Milestones'!J13</f>
        <v/>
      </c>
      <c r="D9" s="2" t="str">
        <f>'2. Project Milestones'!K13</f>
        <v/>
      </c>
      <c r="E9" s="2"/>
      <c r="F9" s="2"/>
      <c r="G9" s="2"/>
      <c r="H9" s="2"/>
      <c r="I9" s="2"/>
      <c r="J9" s="2"/>
      <c r="K9">
        <f>'2. Project Milestones'!H13</f>
        <v>0</v>
      </c>
    </row>
    <row r="10" spans="1:11">
      <c r="A10">
        <f>'2. Project Milestones'!D14</f>
        <v>0</v>
      </c>
      <c r="C10" s="2" t="str">
        <f>'2. Project Milestones'!J14</f>
        <v/>
      </c>
      <c r="D10" s="2" t="str">
        <f>'2. Project Milestones'!K14</f>
        <v/>
      </c>
      <c r="E10" s="2"/>
      <c r="F10" s="2"/>
      <c r="G10" s="2"/>
      <c r="H10" s="2"/>
      <c r="I10" s="2"/>
      <c r="J10" s="2"/>
      <c r="K10">
        <f>'2. Project Milestones'!H14</f>
        <v>0</v>
      </c>
    </row>
    <row r="11" spans="1:11">
      <c r="A11">
        <f>'2. Project Milestones'!D15</f>
        <v>0</v>
      </c>
      <c r="C11" s="2" t="str">
        <f>'2. Project Milestones'!J15</f>
        <v/>
      </c>
      <c r="D11" s="2" t="str">
        <f>'2. Project Milestones'!K15</f>
        <v/>
      </c>
      <c r="E11" s="2"/>
      <c r="F11" s="2"/>
      <c r="G11" s="2"/>
      <c r="H11" s="2"/>
      <c r="I11" s="2"/>
      <c r="J11" s="2"/>
      <c r="K11">
        <f>'2. Project Milestones'!H15</f>
        <v>0</v>
      </c>
    </row>
    <row r="12" spans="1:11">
      <c r="A12">
        <f>'2. Project Milestones'!D16</f>
        <v>0</v>
      </c>
      <c r="C12" s="2" t="str">
        <f>'2. Project Milestones'!J16</f>
        <v/>
      </c>
      <c r="D12" s="2" t="str">
        <f>'2. Project Milestones'!K16</f>
        <v/>
      </c>
      <c r="E12" s="2"/>
      <c r="F12" s="2"/>
      <c r="G12" s="2"/>
      <c r="H12" s="2"/>
      <c r="I12" s="2"/>
      <c r="J12" s="2"/>
      <c r="K12">
        <f>'2. Project Milestones'!H16</f>
        <v>0</v>
      </c>
    </row>
    <row r="13" spans="1:11">
      <c r="A13" t="str">
        <f>'2. Project Milestones'!D17</f>
        <v>Output:</v>
      </c>
      <c r="C13" s="2" t="str">
        <f>'2. Project Milestones'!J17</f>
        <v/>
      </c>
      <c r="D13" s="2" t="str">
        <f>'2. Project Milestones'!K17</f>
        <v/>
      </c>
      <c r="E13" s="2"/>
      <c r="F13" s="2"/>
      <c r="G13" s="2"/>
      <c r="H13" s="2"/>
      <c r="I13" s="2"/>
      <c r="J13" s="2"/>
      <c r="K13">
        <f>'2. Project Milestones'!H17</f>
        <v>0</v>
      </c>
    </row>
    <row r="14" spans="1:11">
      <c r="A14">
        <f>'2. Project Milestones'!D19</f>
        <v>0</v>
      </c>
      <c r="B14">
        <f>'2. Project Milestones'!D25</f>
        <v>0</v>
      </c>
      <c r="C14" s="2" t="str">
        <f>'2. Project Milestones'!J19</f>
        <v/>
      </c>
      <c r="D14" s="2" t="str">
        <f>'2. Project Milestones'!K19</f>
        <v/>
      </c>
      <c r="E14" s="2"/>
      <c r="F14" s="2"/>
      <c r="G14" s="2"/>
      <c r="H14" s="2"/>
      <c r="I14" s="2"/>
      <c r="J14" s="2"/>
      <c r="K14">
        <f>'2. Project Milestones'!H19</f>
        <v>0</v>
      </c>
    </row>
    <row r="15" spans="1:11">
      <c r="A15">
        <f>'2. Project Milestones'!D20</f>
        <v>0</v>
      </c>
      <c r="C15" s="2" t="str">
        <f>'2. Project Milestones'!J20</f>
        <v/>
      </c>
      <c r="D15" s="2" t="str">
        <f>'2. Project Milestones'!K20</f>
        <v/>
      </c>
      <c r="E15" s="2"/>
      <c r="F15" s="2"/>
      <c r="G15" s="2"/>
      <c r="H15" s="2"/>
      <c r="I15" s="2"/>
      <c r="J15" s="2"/>
      <c r="K15">
        <f>'2. Project Milestones'!H20</f>
        <v>0</v>
      </c>
    </row>
    <row r="16" spans="1:11">
      <c r="A16">
        <f>'2. Project Milestones'!D21</f>
        <v>0</v>
      </c>
      <c r="C16" s="2" t="str">
        <f>'2. Project Milestones'!J21</f>
        <v/>
      </c>
      <c r="D16" s="2" t="str">
        <f>'2. Project Milestones'!K21</f>
        <v/>
      </c>
      <c r="E16" s="2"/>
      <c r="F16" s="2"/>
      <c r="G16" s="2"/>
      <c r="H16" s="2"/>
      <c r="I16" s="2"/>
      <c r="J16" s="2"/>
      <c r="K16">
        <f>'2. Project Milestones'!H21</f>
        <v>0</v>
      </c>
    </row>
    <row r="17" spans="1:11">
      <c r="A17">
        <f>'2. Project Milestones'!D22</f>
        <v>0</v>
      </c>
      <c r="C17" s="2" t="str">
        <f>'2. Project Milestones'!J22</f>
        <v/>
      </c>
      <c r="D17" s="2" t="str">
        <f>'2. Project Milestones'!K22</f>
        <v/>
      </c>
      <c r="E17" s="2"/>
      <c r="F17" s="2"/>
      <c r="G17" s="2"/>
      <c r="H17" s="2"/>
      <c r="I17" s="2"/>
      <c r="J17" s="2"/>
      <c r="K17">
        <f>'2. Project Milestones'!H22</f>
        <v>0</v>
      </c>
    </row>
    <row r="18" spans="1:11">
      <c r="A18">
        <f>'2. Project Milestones'!D23</f>
        <v>0</v>
      </c>
      <c r="C18" s="2" t="str">
        <f>'2. Project Milestones'!J23</f>
        <v/>
      </c>
      <c r="D18" s="2" t="str">
        <f>'2. Project Milestones'!K23</f>
        <v/>
      </c>
      <c r="E18" s="2"/>
      <c r="F18" s="2"/>
      <c r="G18" s="2"/>
      <c r="H18" s="2"/>
      <c r="I18" s="2"/>
      <c r="J18" s="2"/>
      <c r="K18">
        <f>'2. Project Milestones'!H23</f>
        <v>0</v>
      </c>
    </row>
    <row r="19" spans="1:11">
      <c r="A19" t="str">
        <f>'2. Project Milestones'!D24</f>
        <v>Output:</v>
      </c>
      <c r="C19" s="2" t="str">
        <f>'2. Project Milestones'!J24</f>
        <v/>
      </c>
      <c r="D19" s="2" t="str">
        <f>'2. Project Milestones'!K24</f>
        <v/>
      </c>
      <c r="E19" s="2"/>
      <c r="F19" s="2"/>
      <c r="G19" s="2"/>
      <c r="H19" s="2"/>
      <c r="I19" s="2"/>
      <c r="J19" s="2"/>
      <c r="K19">
        <f>'2. Project Milestones'!H24</f>
        <v>0</v>
      </c>
    </row>
    <row r="20" spans="1:11">
      <c r="A20">
        <f>'2. Project Milestones'!D26</f>
        <v>0</v>
      </c>
      <c r="B20">
        <f>'2. Project Milestones'!D32</f>
        <v>0</v>
      </c>
      <c r="C20" s="2" t="str">
        <f>'2. Project Milestones'!J26</f>
        <v/>
      </c>
      <c r="D20" s="2" t="str">
        <f>'2. Project Milestones'!K26</f>
        <v/>
      </c>
      <c r="E20" s="2"/>
      <c r="F20" s="2"/>
      <c r="G20" s="2"/>
      <c r="H20" s="2"/>
      <c r="I20" s="2"/>
      <c r="J20" s="2"/>
      <c r="K20">
        <f>'2. Project Milestones'!H26</f>
        <v>0</v>
      </c>
    </row>
    <row r="21" spans="1:11">
      <c r="A21">
        <f>'2. Project Milestones'!D27</f>
        <v>0</v>
      </c>
      <c r="C21" s="2" t="str">
        <f>'2. Project Milestones'!J27</f>
        <v/>
      </c>
      <c r="D21" s="2" t="str">
        <f>'2. Project Milestones'!K27</f>
        <v/>
      </c>
      <c r="E21" s="2"/>
      <c r="F21" s="2"/>
      <c r="G21" s="2"/>
      <c r="H21" s="2"/>
      <c r="I21" s="2"/>
      <c r="J21" s="2"/>
      <c r="K21">
        <f>'2. Project Milestones'!H27</f>
        <v>0</v>
      </c>
    </row>
    <row r="22" spans="1:11">
      <c r="A22">
        <f>'2. Project Milestones'!D28</f>
        <v>0</v>
      </c>
      <c r="C22" s="2" t="str">
        <f>'2. Project Milestones'!J28</f>
        <v/>
      </c>
      <c r="D22" s="2" t="str">
        <f>'2. Project Milestones'!K28</f>
        <v/>
      </c>
      <c r="E22" s="2"/>
      <c r="F22" s="2"/>
      <c r="G22" s="2"/>
      <c r="H22" s="2"/>
      <c r="I22" s="2"/>
      <c r="J22" s="2"/>
      <c r="K22">
        <f>'2. Project Milestones'!H28</f>
        <v>0</v>
      </c>
    </row>
    <row r="23" spans="1:11">
      <c r="A23">
        <f>'2. Project Milestones'!D29</f>
        <v>0</v>
      </c>
      <c r="C23" s="2" t="str">
        <f>'2. Project Milestones'!J29</f>
        <v/>
      </c>
      <c r="D23" s="2" t="str">
        <f>'2. Project Milestones'!K29</f>
        <v/>
      </c>
      <c r="E23" s="2"/>
      <c r="F23" s="2"/>
      <c r="G23" s="2"/>
      <c r="H23" s="2"/>
      <c r="I23" s="2"/>
      <c r="J23" s="2"/>
      <c r="K23">
        <f>'2. Project Milestones'!H29</f>
        <v>0</v>
      </c>
    </row>
    <row r="24" spans="1:11">
      <c r="A24">
        <f>'2. Project Milestones'!D30</f>
        <v>0</v>
      </c>
      <c r="C24" s="2" t="str">
        <f>'2. Project Milestones'!J30</f>
        <v/>
      </c>
      <c r="D24" s="2" t="str">
        <f>'2. Project Milestones'!K30</f>
        <v/>
      </c>
      <c r="E24" s="2"/>
      <c r="F24" s="2"/>
      <c r="G24" s="2"/>
      <c r="H24" s="2"/>
      <c r="I24" s="2"/>
      <c r="J24" s="2"/>
      <c r="K24">
        <f>'2. Project Milestones'!H30</f>
        <v>0</v>
      </c>
    </row>
    <row r="25" spans="1:11">
      <c r="A25" t="str">
        <f>'2. Project Milestones'!D31</f>
        <v>Output:</v>
      </c>
      <c r="C25" s="2" t="str">
        <f>'2. Project Milestones'!J31</f>
        <v/>
      </c>
      <c r="D25" s="2" t="str">
        <f>'2. Project Milestones'!K31</f>
        <v/>
      </c>
      <c r="E25" s="2"/>
      <c r="F25" s="2"/>
      <c r="G25" s="2"/>
      <c r="H25" s="2"/>
      <c r="I25" s="2"/>
      <c r="J25" s="2"/>
      <c r="K25">
        <f>'2. Project Milestones'!H31</f>
        <v>0</v>
      </c>
    </row>
    <row r="26" spans="1:11">
      <c r="A26">
        <f>'2. Project Milestones'!D33</f>
        <v>0</v>
      </c>
      <c r="B26">
        <f>'2. Project Milestones'!D39</f>
        <v>0</v>
      </c>
      <c r="C26" s="2" t="str">
        <f>'2. Project Milestones'!J33</f>
        <v/>
      </c>
      <c r="D26" s="2" t="str">
        <f>'2. Project Milestones'!K33</f>
        <v/>
      </c>
      <c r="E26" s="2"/>
      <c r="F26" s="2"/>
      <c r="G26" s="2"/>
      <c r="H26" s="2"/>
      <c r="I26" s="2"/>
      <c r="J26" s="2"/>
      <c r="K26">
        <f>'2. Project Milestones'!H33</f>
        <v>0</v>
      </c>
    </row>
    <row r="27" spans="1:11">
      <c r="A27">
        <f>'2. Project Milestones'!D34</f>
        <v>0</v>
      </c>
      <c r="C27" s="2" t="str">
        <f>'2. Project Milestones'!J34</f>
        <v/>
      </c>
      <c r="D27" s="2" t="str">
        <f>'2. Project Milestones'!K34</f>
        <v/>
      </c>
      <c r="E27" s="2"/>
      <c r="F27" s="2"/>
      <c r="G27" s="2"/>
      <c r="H27" s="2"/>
      <c r="I27" s="2"/>
      <c r="J27" s="2"/>
      <c r="K27">
        <f>'2. Project Milestones'!H34</f>
        <v>0</v>
      </c>
    </row>
    <row r="28" spans="1:11">
      <c r="A28">
        <f>'2. Project Milestones'!D35</f>
        <v>0</v>
      </c>
      <c r="C28" s="2" t="str">
        <f>'2. Project Milestones'!J35</f>
        <v/>
      </c>
      <c r="D28" s="2" t="str">
        <f>'2. Project Milestones'!K35</f>
        <v/>
      </c>
      <c r="E28" s="2"/>
      <c r="F28" s="2"/>
      <c r="G28" s="2"/>
      <c r="H28" s="2"/>
      <c r="I28" s="2"/>
      <c r="J28" s="2"/>
      <c r="K28">
        <f>'2. Project Milestones'!H35</f>
        <v>0</v>
      </c>
    </row>
    <row r="29" spans="1:11">
      <c r="A29">
        <f>'2. Project Milestones'!D36</f>
        <v>0</v>
      </c>
      <c r="C29" s="2" t="str">
        <f>'2. Project Milestones'!J36</f>
        <v/>
      </c>
      <c r="D29" s="2" t="str">
        <f>'2. Project Milestones'!K36</f>
        <v/>
      </c>
      <c r="E29" s="2"/>
      <c r="F29" s="2"/>
      <c r="G29" s="2"/>
      <c r="H29" s="2"/>
      <c r="I29" s="2"/>
      <c r="J29" s="2"/>
      <c r="K29">
        <f>'2. Project Milestones'!H36</f>
        <v>0</v>
      </c>
    </row>
    <row r="30" spans="1:11">
      <c r="A30">
        <f>'2. Project Milestones'!D37</f>
        <v>0</v>
      </c>
      <c r="C30" s="2" t="str">
        <f>'2. Project Milestones'!J37</f>
        <v/>
      </c>
      <c r="D30" s="2" t="str">
        <f>'2. Project Milestones'!K37</f>
        <v/>
      </c>
      <c r="E30" s="2"/>
      <c r="F30" s="2"/>
      <c r="G30" s="2"/>
      <c r="H30" s="2"/>
      <c r="I30" s="2"/>
      <c r="J30" s="2"/>
      <c r="K30">
        <f>'2. Project Milestones'!H37</f>
        <v>0</v>
      </c>
    </row>
    <row r="31" spans="1:11">
      <c r="A31" t="str">
        <f>'2. Project Milestones'!D38</f>
        <v>Output:</v>
      </c>
      <c r="C31" s="2" t="str">
        <f>'2. Project Milestones'!J38</f>
        <v/>
      </c>
      <c r="D31" s="2" t="str">
        <f>'2. Project Milestones'!K38</f>
        <v/>
      </c>
      <c r="E31" s="2"/>
      <c r="F31" s="2"/>
      <c r="G31" s="2"/>
      <c r="H31" s="2"/>
      <c r="I31" s="2"/>
      <c r="J31" s="2"/>
      <c r="K31">
        <f>'2. Project Milestones'!H38</f>
        <v>0</v>
      </c>
    </row>
    <row r="32" spans="1:11">
      <c r="A32">
        <f>'2. Project Milestones'!D40</f>
        <v>0</v>
      </c>
      <c r="B32">
        <f>'2. Project Milestones'!D46</f>
        <v>0</v>
      </c>
      <c r="C32" s="2" t="str">
        <f>'2. Project Milestones'!J40</f>
        <v/>
      </c>
      <c r="D32" s="2" t="str">
        <f>'2. Project Milestones'!K40</f>
        <v/>
      </c>
      <c r="E32" s="2"/>
      <c r="F32" s="2"/>
      <c r="G32" s="2"/>
      <c r="H32" s="2"/>
      <c r="I32" s="2"/>
      <c r="J32" s="2"/>
      <c r="K32">
        <f>'2. Project Milestones'!H40</f>
        <v>0</v>
      </c>
    </row>
    <row r="33" spans="1:11">
      <c r="A33">
        <f>'2. Project Milestones'!D41</f>
        <v>0</v>
      </c>
      <c r="C33" s="2" t="str">
        <f>'2. Project Milestones'!J41</f>
        <v/>
      </c>
      <c r="D33" s="2" t="str">
        <f>'2. Project Milestones'!K41</f>
        <v/>
      </c>
      <c r="E33" s="2"/>
      <c r="F33" s="2"/>
      <c r="G33" s="2"/>
      <c r="H33" s="2"/>
      <c r="I33" s="2"/>
      <c r="J33" s="2"/>
      <c r="K33">
        <f>'2. Project Milestones'!H41</f>
        <v>0</v>
      </c>
    </row>
    <row r="34" spans="1:11">
      <c r="A34">
        <f>'2. Project Milestones'!D42</f>
        <v>0</v>
      </c>
      <c r="C34" s="2" t="str">
        <f>'2. Project Milestones'!J42</f>
        <v/>
      </c>
      <c r="D34" s="2" t="str">
        <f>'2. Project Milestones'!K42</f>
        <v/>
      </c>
      <c r="E34" s="2"/>
      <c r="F34" s="2"/>
      <c r="G34" s="2"/>
      <c r="H34" s="2"/>
      <c r="I34" s="2"/>
      <c r="J34" s="2"/>
      <c r="K34">
        <f>'2. Project Milestones'!H42</f>
        <v>0</v>
      </c>
    </row>
    <row r="35" spans="1:11">
      <c r="A35">
        <f>'2. Project Milestones'!D43</f>
        <v>0</v>
      </c>
      <c r="C35" s="2" t="str">
        <f>'2. Project Milestones'!J43</f>
        <v/>
      </c>
      <c r="D35" s="2" t="str">
        <f>'2. Project Milestones'!K43</f>
        <v/>
      </c>
      <c r="E35" s="2"/>
      <c r="F35" s="2"/>
      <c r="G35" s="2"/>
      <c r="H35" s="2"/>
      <c r="I35" s="2"/>
      <c r="J35" s="2"/>
      <c r="K35">
        <f>'2. Project Milestones'!H43</f>
        <v>0</v>
      </c>
    </row>
    <row r="36" spans="1:11">
      <c r="A36">
        <f>'2. Project Milestones'!D44</f>
        <v>0</v>
      </c>
      <c r="C36" s="2" t="str">
        <f>'2. Project Milestones'!J44</f>
        <v/>
      </c>
      <c r="D36" s="2" t="str">
        <f>'2. Project Milestones'!K44</f>
        <v/>
      </c>
      <c r="E36" s="2"/>
      <c r="F36" s="2"/>
      <c r="G36" s="2"/>
      <c r="H36" s="2"/>
      <c r="I36" s="2"/>
      <c r="J36" s="2"/>
      <c r="K36">
        <f>'2. Project Milestones'!H44</f>
        <v>0</v>
      </c>
    </row>
    <row r="37" spans="1:11">
      <c r="A37" t="str">
        <f>'2. Project Milestones'!D45</f>
        <v>Output:</v>
      </c>
      <c r="C37" s="2" t="str">
        <f>'2. Project Milestones'!J45</f>
        <v/>
      </c>
      <c r="D37" s="2" t="str">
        <f>'2. Project Milestones'!K45</f>
        <v/>
      </c>
      <c r="E37" s="2"/>
      <c r="F37" s="2"/>
      <c r="G37" s="2"/>
      <c r="H37" s="2"/>
      <c r="I37" s="2"/>
      <c r="J37" s="2"/>
      <c r="K37">
        <f>'2. Project Milestones'!H45</f>
        <v>0</v>
      </c>
    </row>
    <row r="38" spans="1:11">
      <c r="A38">
        <f>'2. Project Milestones'!D47</f>
        <v>0</v>
      </c>
      <c r="B38">
        <f>'2. Project Milestones'!D53</f>
        <v>0</v>
      </c>
      <c r="C38" s="2" t="str">
        <f>'2. Project Milestones'!J47</f>
        <v/>
      </c>
      <c r="D38" s="2" t="str">
        <f>'2. Project Milestones'!K47</f>
        <v/>
      </c>
      <c r="E38" s="2"/>
      <c r="F38" s="2"/>
      <c r="G38" s="2"/>
      <c r="H38" s="2"/>
      <c r="I38" s="2"/>
      <c r="J38" s="2"/>
      <c r="K38">
        <f>'2. Project Milestones'!H47</f>
        <v>0</v>
      </c>
    </row>
    <row r="39" spans="1:11">
      <c r="A39">
        <f>'2. Project Milestones'!D48</f>
        <v>0</v>
      </c>
      <c r="C39" s="2" t="str">
        <f>'2. Project Milestones'!J48</f>
        <v/>
      </c>
      <c r="D39" s="2" t="str">
        <f>'2. Project Milestones'!K48</f>
        <v/>
      </c>
      <c r="E39" s="2"/>
      <c r="F39" s="2"/>
      <c r="G39" s="2"/>
      <c r="H39" s="2"/>
      <c r="I39" s="2"/>
      <c r="J39" s="2"/>
      <c r="K39">
        <f>'2. Project Milestones'!H48</f>
        <v>0</v>
      </c>
    </row>
    <row r="40" spans="1:11">
      <c r="A40">
        <f>'2. Project Milestones'!D49</f>
        <v>0</v>
      </c>
      <c r="C40" s="2" t="str">
        <f>'2. Project Milestones'!J49</f>
        <v/>
      </c>
      <c r="D40" s="2" t="str">
        <f>'2. Project Milestones'!K49</f>
        <v/>
      </c>
      <c r="E40" s="2"/>
      <c r="F40" s="2"/>
      <c r="G40" s="2"/>
      <c r="H40" s="2"/>
      <c r="I40" s="2"/>
      <c r="J40" s="2"/>
      <c r="K40">
        <f>'2. Project Milestones'!H49</f>
        <v>0</v>
      </c>
    </row>
    <row r="41" spans="1:11">
      <c r="A41">
        <f>'2. Project Milestones'!D50</f>
        <v>0</v>
      </c>
      <c r="C41" s="2" t="str">
        <f>'2. Project Milestones'!J50</f>
        <v/>
      </c>
      <c r="D41" s="2" t="str">
        <f>'2. Project Milestones'!K50</f>
        <v/>
      </c>
      <c r="E41" s="2"/>
      <c r="F41" s="2"/>
      <c r="G41" s="2"/>
      <c r="H41" s="2"/>
      <c r="I41" s="2"/>
      <c r="J41" s="2"/>
      <c r="K41">
        <f>'2. Project Milestones'!H50</f>
        <v>0</v>
      </c>
    </row>
    <row r="42" spans="1:11">
      <c r="A42">
        <f>'2. Project Milestones'!D51</f>
        <v>0</v>
      </c>
      <c r="C42" s="2" t="str">
        <f>'2. Project Milestones'!J51</f>
        <v/>
      </c>
      <c r="D42" s="2" t="str">
        <f>'2. Project Milestones'!K51</f>
        <v/>
      </c>
      <c r="E42" s="2"/>
      <c r="F42" s="2"/>
      <c r="G42" s="2"/>
      <c r="H42" s="2"/>
      <c r="I42" s="2"/>
      <c r="J42" s="2"/>
      <c r="K42">
        <f>'2. Project Milestones'!H51</f>
        <v>0</v>
      </c>
    </row>
    <row r="43" spans="1:11">
      <c r="A43" t="str">
        <f>'2. Project Milestones'!D52</f>
        <v>Output:</v>
      </c>
      <c r="C43" s="2" t="str">
        <f>'2. Project Milestones'!J52</f>
        <v/>
      </c>
      <c r="D43" s="2" t="str">
        <f>'2. Project Milestones'!K52</f>
        <v/>
      </c>
      <c r="E43" s="2"/>
      <c r="F43" s="2"/>
      <c r="G43" s="2"/>
      <c r="H43" s="2"/>
      <c r="I43" s="2"/>
      <c r="J43" s="2"/>
      <c r="K43">
        <f>'2. Project Milestones'!H52</f>
        <v>0</v>
      </c>
    </row>
    <row r="44" spans="1:11">
      <c r="A44">
        <f>'2. Project Milestones'!D54</f>
        <v>0</v>
      </c>
      <c r="B44">
        <f>'2. Project Milestones'!D60</f>
        <v>0</v>
      </c>
      <c r="C44" s="2" t="str">
        <f>'2. Project Milestones'!J54</f>
        <v/>
      </c>
      <c r="D44" s="2" t="str">
        <f>'2. Project Milestones'!K54</f>
        <v/>
      </c>
      <c r="E44" s="2"/>
      <c r="F44" s="2"/>
      <c r="G44" s="2"/>
      <c r="H44" s="2"/>
      <c r="I44" s="2"/>
      <c r="J44" s="2"/>
      <c r="K44">
        <f>'2. Project Milestones'!H54</f>
        <v>0</v>
      </c>
    </row>
    <row r="45" spans="1:11">
      <c r="A45">
        <f>'2. Project Milestones'!D55</f>
        <v>0</v>
      </c>
      <c r="C45" s="2" t="str">
        <f>'2. Project Milestones'!J55</f>
        <v/>
      </c>
      <c r="D45" s="2" t="str">
        <f>'2. Project Milestones'!K55</f>
        <v/>
      </c>
      <c r="E45" s="2"/>
      <c r="F45" s="2"/>
      <c r="G45" s="2"/>
      <c r="H45" s="2"/>
      <c r="I45" s="2"/>
      <c r="J45" s="2"/>
      <c r="K45">
        <f>'2. Project Milestones'!H55</f>
        <v>0</v>
      </c>
    </row>
    <row r="46" spans="1:11">
      <c r="A46">
        <f>'2. Project Milestones'!D56</f>
        <v>0</v>
      </c>
      <c r="C46" s="2" t="str">
        <f>'2. Project Milestones'!J56</f>
        <v/>
      </c>
      <c r="D46" s="2" t="str">
        <f>'2. Project Milestones'!K56</f>
        <v/>
      </c>
      <c r="E46" s="2"/>
      <c r="F46" s="2"/>
      <c r="G46" s="2"/>
      <c r="H46" s="2"/>
      <c r="I46" s="2"/>
      <c r="J46" s="2"/>
      <c r="K46">
        <f>'2. Project Milestones'!H56</f>
        <v>0</v>
      </c>
    </row>
    <row r="47" spans="1:11">
      <c r="A47">
        <f>'2. Project Milestones'!D57</f>
        <v>0</v>
      </c>
      <c r="C47" s="2" t="str">
        <f>'2. Project Milestones'!J57</f>
        <v/>
      </c>
      <c r="D47" s="2" t="str">
        <f>'2. Project Milestones'!K57</f>
        <v/>
      </c>
      <c r="E47" s="2"/>
      <c r="F47" s="2"/>
      <c r="G47" s="2"/>
      <c r="H47" s="2"/>
      <c r="I47" s="2"/>
      <c r="J47" s="2"/>
      <c r="K47">
        <f>'2. Project Milestones'!H57</f>
        <v>0</v>
      </c>
    </row>
    <row r="48" spans="1:11">
      <c r="A48">
        <f>'2. Project Milestones'!D58</f>
        <v>0</v>
      </c>
      <c r="C48" s="2" t="str">
        <f>'2. Project Milestones'!J58</f>
        <v/>
      </c>
      <c r="D48" s="2" t="str">
        <f>'2. Project Milestones'!K58</f>
        <v/>
      </c>
      <c r="E48" s="2"/>
      <c r="F48" s="2"/>
      <c r="G48" s="2"/>
      <c r="H48" s="2"/>
      <c r="I48" s="2"/>
      <c r="J48" s="2"/>
      <c r="K48">
        <f>'2. Project Milestones'!H58</f>
        <v>0</v>
      </c>
    </row>
    <row r="49" spans="1:11">
      <c r="A49" t="str">
        <f>'2. Project Milestones'!D59</f>
        <v>Output:</v>
      </c>
      <c r="C49" s="2" t="str">
        <f>'2. Project Milestones'!J59</f>
        <v/>
      </c>
      <c r="D49" s="2" t="str">
        <f>'2. Project Milestones'!K59</f>
        <v/>
      </c>
      <c r="E49" s="2"/>
      <c r="F49" s="2"/>
      <c r="G49" s="2"/>
      <c r="H49" s="2"/>
      <c r="I49" s="2"/>
      <c r="J49" s="2"/>
      <c r="K49">
        <f>'2. Project Milestones'!H59</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F3E6B-3AC3-4E17-8F76-CD6BB8752251}">
  <dimension ref="A1:T51"/>
  <sheetViews>
    <sheetView topLeftCell="B1" workbookViewId="0">
      <selection activeCell="J6" sqref="J6"/>
    </sheetView>
  </sheetViews>
  <sheetFormatPr defaultRowHeight="13.5"/>
  <cols>
    <col min="1" max="1" width="3.85546875" bestFit="1" customWidth="1"/>
    <col min="2" max="2" width="5.140625" bestFit="1" customWidth="1"/>
    <col min="3" max="3" width="10.42578125" bestFit="1" customWidth="1"/>
    <col min="4" max="4" width="11.42578125" bestFit="1" customWidth="1"/>
    <col min="5" max="5" width="15.7109375" bestFit="1" customWidth="1"/>
    <col min="6" max="6" width="25.42578125" bestFit="1" customWidth="1"/>
    <col min="7" max="7" width="28.42578125" bestFit="1" customWidth="1"/>
    <col min="8" max="8" width="20" bestFit="1" customWidth="1"/>
    <col min="9" max="9" width="13.85546875" bestFit="1" customWidth="1"/>
    <col min="10" max="10" width="12.140625" bestFit="1" customWidth="1"/>
    <col min="11" max="11" width="29.140625" bestFit="1" customWidth="1"/>
    <col min="12" max="15" width="10.7109375" customWidth="1"/>
    <col min="16" max="16" width="12.140625" style="1" bestFit="1" customWidth="1"/>
    <col min="17" max="17" width="23" style="1" bestFit="1" customWidth="1"/>
  </cols>
  <sheetData>
    <row r="1" spans="1:20">
      <c r="A1" t="s">
        <v>270</v>
      </c>
      <c r="B1" t="s">
        <v>271</v>
      </c>
      <c r="C1" t="s">
        <v>272</v>
      </c>
      <c r="D1" t="s">
        <v>273</v>
      </c>
      <c r="E1" t="s">
        <v>274</v>
      </c>
      <c r="F1" t="s">
        <v>275</v>
      </c>
      <c r="G1" t="s">
        <v>276</v>
      </c>
      <c r="H1" t="s">
        <v>277</v>
      </c>
      <c r="I1" t="s">
        <v>278</v>
      </c>
      <c r="J1" t="s">
        <v>256</v>
      </c>
      <c r="K1" t="s">
        <v>298</v>
      </c>
      <c r="L1">
        <v>1</v>
      </c>
      <c r="M1">
        <v>2</v>
      </c>
      <c r="N1">
        <v>3</v>
      </c>
      <c r="O1">
        <v>4</v>
      </c>
      <c r="P1" s="1" t="s">
        <v>256</v>
      </c>
      <c r="Q1" s="1" t="s">
        <v>299</v>
      </c>
      <c r="S1" s="147">
        <f>DATEDIF('1. Core Details'!C34,'1. Core Details'!C36,"m")/12</f>
        <v>0</v>
      </c>
      <c r="T1" t="s">
        <v>300</v>
      </c>
    </row>
    <row r="2" spans="1:20">
      <c r="A2">
        <v>1</v>
      </c>
      <c r="B2">
        <v>2023</v>
      </c>
      <c r="C2" s="2">
        <v>44743</v>
      </c>
      <c r="D2" s="2">
        <v>44834</v>
      </c>
      <c r="E2" t="str">
        <f>IF(AND('1. Core Details'!$C$34&lt;=D2,'1. Core Details'!$C$36&gt;=C2),"Yes","No")</f>
        <v>No</v>
      </c>
      <c r="F2">
        <f>IFERROR(IF(E2="No",0,IF('1. Core Details'!$C$36&lt;D2,DATEDIF('1. Core Details'!$C$34,'1. Core Details'!$C$36,"m")+1,(DATEDIF('1. Core Details'!$C$34,(D2+1),"m")))),0)</f>
        <v>0</v>
      </c>
      <c r="G2">
        <f>IFERROR(IF(F2-F1&lt;0,0,F2-F1),0)</f>
        <v>0</v>
      </c>
      <c r="H2">
        <f>SUM(G2:G5)</f>
        <v>0</v>
      </c>
      <c r="I2">
        <f>IF(SUM(G2:G5)&gt;=1,1,0)</f>
        <v>0</v>
      </c>
      <c r="J2">
        <f>IF(F2=0,0,IF(AND(F2&gt;0,F2&lt;13),1,IF(AND(F2&gt;12,F2&lt;25),2,IF(AND(F2&gt;24,F2&lt;37),3,IF(AND(F2&gt;36,F2&lt;49),4,IF(AND(F2&gt;48,F2&lt;61),5))))))</f>
        <v>0</v>
      </c>
      <c r="K2">
        <f>IF(J2=0,0,VLOOKUP(J2,$P$2:$Q$6,2,FALSE))</f>
        <v>0</v>
      </c>
      <c r="L2">
        <f>SUMIFS(G2:G25,J2:J25,L1)</f>
        <v>0</v>
      </c>
      <c r="P2" s="1">
        <v>1</v>
      </c>
      <c r="Q2" s="1">
        <f>SUMIFS($G$2:$G$25,$J$2:$J$25,P2)</f>
        <v>0</v>
      </c>
      <c r="S2" s="146">
        <f>DATEDIF('1. Core Details'!C34,'1. Core Details'!C36,"m")+1</f>
        <v>1</v>
      </c>
      <c r="T2" t="s">
        <v>286</v>
      </c>
    </row>
    <row r="3" spans="1:20">
      <c r="A3">
        <v>2</v>
      </c>
      <c r="B3">
        <v>2023</v>
      </c>
      <c r="C3" s="2">
        <v>44835</v>
      </c>
      <c r="D3" s="2">
        <v>44926</v>
      </c>
      <c r="E3" t="str">
        <f>IF(AND('1. Core Details'!$C$34&lt;=D3,'1. Core Details'!$C$36&gt;=C3),"Yes","No")</f>
        <v>No</v>
      </c>
      <c r="F3">
        <f>IFERROR(IF(E3="No",0,IF('1. Core Details'!$C$36&lt;D3,DATEDIF('1. Core Details'!$C$34,'1. Core Details'!$C$36,"m")+1,(DATEDIF('1. Core Details'!$C$34,(D3+1),"m")))),0)</f>
        <v>0</v>
      </c>
      <c r="G3">
        <f t="shared" ref="G3:G25" si="0">IFERROR(IF(F3-F2&lt;0,0,F3-F2),0)</f>
        <v>0</v>
      </c>
      <c r="H3">
        <f>SUM(G2:G5)</f>
        <v>0</v>
      </c>
      <c r="I3">
        <f t="shared" ref="I3:I5" si="1">IF(SUM(G3:G6)&gt;=1,1,0)</f>
        <v>0</v>
      </c>
      <c r="J3">
        <f t="shared" ref="J3:J25" si="2">IF(F3=0,0,IF(AND(F3&gt;0,F3&lt;13),1,IF(AND(F3&gt;12,F3&lt;25),2,IF(AND(F3&gt;24,F3&lt;37),3,IF(AND(F3&gt;36,F3&lt;49),4,IF(AND(F3&gt;48,F3&lt;61),5))))))</f>
        <v>0</v>
      </c>
      <c r="K3">
        <f t="shared" ref="K3:K25" si="3">IF(J3=0,0,VLOOKUP(J3,$P$2:$Q$6,2,FALSE))</f>
        <v>0</v>
      </c>
      <c r="P3" s="1">
        <v>2</v>
      </c>
      <c r="Q3" s="1">
        <f t="shared" ref="Q3:Q6" si="4">SUMIFS($G$2:$G$25,$J$2:$J$25,P3)</f>
        <v>0</v>
      </c>
    </row>
    <row r="4" spans="1:20">
      <c r="A4">
        <v>3</v>
      </c>
      <c r="B4">
        <v>2023</v>
      </c>
      <c r="C4" s="2">
        <v>44927</v>
      </c>
      <c r="D4" s="2">
        <v>45016</v>
      </c>
      <c r="E4" t="str">
        <f>IF(AND('1. Core Details'!$C$34&lt;=D4,'1. Core Details'!$C$36&gt;=C4),"Yes","No")</f>
        <v>No</v>
      </c>
      <c r="F4">
        <f>IFERROR(IF(E4="No",0,IF('1. Core Details'!$C$36&lt;D4,DATEDIF('1. Core Details'!$C$34,'1. Core Details'!$C$36,"m")+1,(DATEDIF('1. Core Details'!$C$34,(D4+1),"m")))),0)</f>
        <v>0</v>
      </c>
      <c r="G4">
        <f t="shared" si="0"/>
        <v>0</v>
      </c>
      <c r="H4">
        <f>SUM(G2:G5)</f>
        <v>0</v>
      </c>
      <c r="I4">
        <f t="shared" si="1"/>
        <v>0</v>
      </c>
      <c r="J4">
        <f t="shared" si="2"/>
        <v>0</v>
      </c>
      <c r="K4">
        <f t="shared" si="3"/>
        <v>0</v>
      </c>
      <c r="P4" s="1">
        <v>3</v>
      </c>
      <c r="Q4" s="1">
        <f t="shared" si="4"/>
        <v>0</v>
      </c>
    </row>
    <row r="5" spans="1:20">
      <c r="A5">
        <v>4</v>
      </c>
      <c r="B5">
        <v>2023</v>
      </c>
      <c r="C5" s="2">
        <v>45017</v>
      </c>
      <c r="D5" s="2">
        <v>45107</v>
      </c>
      <c r="E5" t="str">
        <f>IF(AND('1. Core Details'!$C$34&lt;=D5,'1. Core Details'!$C$36&gt;=C5),"Yes","No")</f>
        <v>No</v>
      </c>
      <c r="F5">
        <f>IFERROR(IF(E5="No",0,IF('1. Core Details'!$C$36&lt;D5,DATEDIF('1. Core Details'!$C$34,'1. Core Details'!$C$36,"m")+1,(DATEDIF('1. Core Details'!$C$34,(D5+1),"m")))),0)</f>
        <v>0</v>
      </c>
      <c r="G5">
        <f t="shared" si="0"/>
        <v>0</v>
      </c>
      <c r="H5">
        <f>SUM(G2:G5)</f>
        <v>0</v>
      </c>
      <c r="I5">
        <f t="shared" si="1"/>
        <v>0</v>
      </c>
      <c r="J5">
        <f t="shared" si="2"/>
        <v>0</v>
      </c>
      <c r="K5">
        <f t="shared" si="3"/>
        <v>0</v>
      </c>
      <c r="P5" s="1">
        <v>4</v>
      </c>
      <c r="Q5" s="1">
        <f t="shared" si="4"/>
        <v>0</v>
      </c>
    </row>
    <row r="6" spans="1:20">
      <c r="A6">
        <v>1</v>
      </c>
      <c r="B6">
        <v>2024</v>
      </c>
      <c r="C6" s="2">
        <v>45108</v>
      </c>
      <c r="D6" s="2">
        <v>45199</v>
      </c>
      <c r="E6" t="str">
        <f>IF(AND('1. Core Details'!$C$34&lt;=D6,'1. Core Details'!$C$36&gt;=C6),"Yes","No")</f>
        <v>No</v>
      </c>
      <c r="F6">
        <f>IFERROR(IF(E6="No",0,IF('1. Core Details'!$C$36&lt;D6,DATEDIF('1. Core Details'!$C$34,'1. Core Details'!$C$36,"m")+1,(DATEDIF('1. Core Details'!$C$34,(D6+1),"m")))),0)</f>
        <v>0</v>
      </c>
      <c r="G6">
        <f t="shared" si="0"/>
        <v>0</v>
      </c>
      <c r="H6">
        <f>SUM(G6:G9)</f>
        <v>0</v>
      </c>
      <c r="I6">
        <f>IF(SUM(H6:H9)&gt;=1,I5+1,0)</f>
        <v>0</v>
      </c>
      <c r="J6">
        <f t="shared" si="2"/>
        <v>0</v>
      </c>
      <c r="K6">
        <f t="shared" si="3"/>
        <v>0</v>
      </c>
      <c r="P6" s="1">
        <v>5</v>
      </c>
      <c r="Q6" s="1">
        <f t="shared" si="4"/>
        <v>0</v>
      </c>
    </row>
    <row r="7" spans="1:20">
      <c r="A7">
        <v>2</v>
      </c>
      <c r="B7">
        <v>2024</v>
      </c>
      <c r="C7" s="2">
        <v>45200</v>
      </c>
      <c r="D7" s="2">
        <v>45291</v>
      </c>
      <c r="E7" t="str">
        <f>IF(AND('1. Core Details'!$C$34&lt;=D7,'1. Core Details'!$C$36&gt;=C7),"Yes","No")</f>
        <v>No</v>
      </c>
      <c r="F7">
        <f>IFERROR(IF(E7="No",0,IF('1. Core Details'!$C$36&lt;D7,DATEDIF('1. Core Details'!$C$34,'1. Core Details'!$C$36,"m")+1,(DATEDIF('1. Core Details'!$C$34,(D7+1),"m")))),0)</f>
        <v>0</v>
      </c>
      <c r="G7">
        <f t="shared" si="0"/>
        <v>0</v>
      </c>
      <c r="H7">
        <f>SUM(G6:G9)</f>
        <v>0</v>
      </c>
      <c r="I7">
        <f>IF(SUM(H6:H9)&gt;=1,I5+1,0)</f>
        <v>0</v>
      </c>
      <c r="J7">
        <f t="shared" si="2"/>
        <v>0</v>
      </c>
      <c r="K7">
        <f t="shared" si="3"/>
        <v>0</v>
      </c>
    </row>
    <row r="8" spans="1:20">
      <c r="A8">
        <v>3</v>
      </c>
      <c r="B8">
        <v>2024</v>
      </c>
      <c r="C8" s="2">
        <v>45292</v>
      </c>
      <c r="D8" s="2">
        <v>45382</v>
      </c>
      <c r="E8" t="str">
        <f>IF(AND('1. Core Details'!$C$34&lt;=D8,'1. Core Details'!$C$36&gt;=C8),"Yes","No")</f>
        <v>No</v>
      </c>
      <c r="F8">
        <f>IFERROR(IF(E8="No",0,IF('1. Core Details'!$C$36&lt;D8,DATEDIF('1. Core Details'!$C$34,'1. Core Details'!$C$36,"m")+1,(DATEDIF('1. Core Details'!$C$34,(D8+1),"m")))),0)</f>
        <v>0</v>
      </c>
      <c r="G8">
        <f t="shared" si="0"/>
        <v>0</v>
      </c>
      <c r="H8">
        <f>SUM(G6:G9)</f>
        <v>0</v>
      </c>
      <c r="I8">
        <f>IF(SUM(H6:H9)&gt;=1,I5+1,0)</f>
        <v>0</v>
      </c>
      <c r="J8">
        <f t="shared" si="2"/>
        <v>0</v>
      </c>
      <c r="K8">
        <f t="shared" si="3"/>
        <v>0</v>
      </c>
    </row>
    <row r="9" spans="1:20">
      <c r="A9">
        <v>4</v>
      </c>
      <c r="B9">
        <v>2024</v>
      </c>
      <c r="C9" s="2">
        <v>45383</v>
      </c>
      <c r="D9" s="2">
        <v>45473</v>
      </c>
      <c r="E9" t="str">
        <f>IF(AND('1. Core Details'!$C$34&lt;=D9,'1. Core Details'!$C$36&gt;=C9),"Yes","No")</f>
        <v>No</v>
      </c>
      <c r="F9">
        <f>IFERROR(IF(E9="No",0,IF('1. Core Details'!$C$36&lt;D9,DATEDIF('1. Core Details'!$C$34,'1. Core Details'!$C$36,"m")+1,(DATEDIF('1. Core Details'!$C$34,(D9+1),"m")))),0)</f>
        <v>0</v>
      </c>
      <c r="G9">
        <f t="shared" si="0"/>
        <v>0</v>
      </c>
      <c r="H9">
        <f>SUM(G6:G9)</f>
        <v>0</v>
      </c>
      <c r="I9">
        <f>IF(SUM(H6:H9)&gt;=1,I5+1,0)</f>
        <v>0</v>
      </c>
      <c r="J9">
        <f t="shared" si="2"/>
        <v>0</v>
      </c>
      <c r="K9">
        <f t="shared" si="3"/>
        <v>0</v>
      </c>
    </row>
    <row r="10" spans="1:20">
      <c r="A10">
        <v>1</v>
      </c>
      <c r="B10">
        <v>2025</v>
      </c>
      <c r="C10" s="2">
        <v>45474</v>
      </c>
      <c r="D10" s="2">
        <v>45565</v>
      </c>
      <c r="E10" t="str">
        <f>IF(AND('1. Core Details'!$C$34&lt;=D10,'1. Core Details'!$C$36&gt;=C10),"Yes","No")</f>
        <v>No</v>
      </c>
      <c r="F10">
        <f>IFERROR(IF(E10="No",0,IF('1. Core Details'!$C$36&lt;D10,DATEDIF('1. Core Details'!$C$34,'1. Core Details'!$C$36,"m")+1,(DATEDIF('1. Core Details'!$C$34,(D10+1),"m")))),0)</f>
        <v>0</v>
      </c>
      <c r="G10">
        <f t="shared" si="0"/>
        <v>0</v>
      </c>
      <c r="H10">
        <f>SUM(G10:G13)</f>
        <v>0</v>
      </c>
      <c r="I10">
        <f>IF(SUM(H10:H13)&gt;=1,I9+1,0)</f>
        <v>0</v>
      </c>
      <c r="J10">
        <f t="shared" si="2"/>
        <v>0</v>
      </c>
      <c r="K10">
        <f t="shared" si="3"/>
        <v>0</v>
      </c>
    </row>
    <row r="11" spans="1:20">
      <c r="A11">
        <v>2</v>
      </c>
      <c r="B11">
        <v>2025</v>
      </c>
      <c r="C11" s="2">
        <v>45566</v>
      </c>
      <c r="D11" s="2">
        <v>45657</v>
      </c>
      <c r="E11" t="str">
        <f>IF(AND('1. Core Details'!$C$34&lt;=D11,'1. Core Details'!$C$36&gt;=C11),"Yes","No")</f>
        <v>No</v>
      </c>
      <c r="F11">
        <f>IFERROR(IF(E11="No",0,IF('1. Core Details'!$C$36&lt;D11,DATEDIF('1. Core Details'!$C$34,'1. Core Details'!$C$36,"m")+1,(DATEDIF('1. Core Details'!$C$34,(D11+1),"m")))),0)</f>
        <v>0</v>
      </c>
      <c r="G11">
        <f t="shared" si="0"/>
        <v>0</v>
      </c>
      <c r="H11">
        <f>SUM(G10:G13)</f>
        <v>0</v>
      </c>
      <c r="I11">
        <f>IF(SUM(H10:H13)&gt;=1,I9+1,0)</f>
        <v>0</v>
      </c>
      <c r="J11">
        <f t="shared" si="2"/>
        <v>0</v>
      </c>
      <c r="K11">
        <f t="shared" si="3"/>
        <v>0</v>
      </c>
    </row>
    <row r="12" spans="1:20">
      <c r="A12">
        <v>3</v>
      </c>
      <c r="B12">
        <v>2025</v>
      </c>
      <c r="C12" s="2">
        <v>45658</v>
      </c>
      <c r="D12" s="2">
        <v>45747</v>
      </c>
      <c r="E12" t="str">
        <f>IF(AND('1. Core Details'!$C$34&lt;=D12,'1. Core Details'!$C$36&gt;=C12),"Yes","No")</f>
        <v>No</v>
      </c>
      <c r="F12">
        <f>IFERROR(IF(E12="No",0,IF('1. Core Details'!$C$36&lt;D12,DATEDIF('1. Core Details'!$C$34,'1. Core Details'!$C$36,"m")+1,(DATEDIF('1. Core Details'!$C$34,(D12+1),"m")))),0)</f>
        <v>0</v>
      </c>
      <c r="G12">
        <f t="shared" si="0"/>
        <v>0</v>
      </c>
      <c r="H12">
        <f>SUM(G10:G13)</f>
        <v>0</v>
      </c>
      <c r="I12">
        <f>IF(SUM(H10:H13)&gt;=1,I9+1,0)</f>
        <v>0</v>
      </c>
      <c r="J12">
        <f t="shared" si="2"/>
        <v>0</v>
      </c>
      <c r="K12">
        <f t="shared" si="3"/>
        <v>0</v>
      </c>
    </row>
    <row r="13" spans="1:20">
      <c r="A13">
        <v>4</v>
      </c>
      <c r="B13">
        <v>2025</v>
      </c>
      <c r="C13" s="2">
        <v>45748</v>
      </c>
      <c r="D13" s="2">
        <v>45838</v>
      </c>
      <c r="E13" t="str">
        <f>IF(AND('1. Core Details'!$C$34&lt;=D13,'1. Core Details'!$C$36&gt;=C13),"Yes","No")</f>
        <v>No</v>
      </c>
      <c r="F13">
        <f>IFERROR(IF(E13="No",0,IF('1. Core Details'!$C$36&lt;D13,DATEDIF('1. Core Details'!$C$34,'1. Core Details'!$C$36,"m")+1,(DATEDIF('1. Core Details'!$C$34,(D13+1),"m")))),0)</f>
        <v>0</v>
      </c>
      <c r="G13">
        <f t="shared" si="0"/>
        <v>0</v>
      </c>
      <c r="H13">
        <f>SUM(G10:G13)</f>
        <v>0</v>
      </c>
      <c r="I13">
        <f>IF(SUM(H10:H13)&gt;=1,I9+1,0)</f>
        <v>0</v>
      </c>
      <c r="J13">
        <f t="shared" si="2"/>
        <v>0</v>
      </c>
      <c r="K13">
        <f t="shared" si="3"/>
        <v>0</v>
      </c>
    </row>
    <row r="14" spans="1:20">
      <c r="A14">
        <v>1</v>
      </c>
      <c r="B14">
        <v>2026</v>
      </c>
      <c r="C14" s="2">
        <v>45839</v>
      </c>
      <c r="D14" s="2">
        <v>45930</v>
      </c>
      <c r="E14" t="str">
        <f>IF(AND('1. Core Details'!$C$34&lt;=D14,'1. Core Details'!$C$36&gt;=C14),"Yes","No")</f>
        <v>No</v>
      </c>
      <c r="F14">
        <f>IFERROR(IF(E14="No",0,IF('1. Core Details'!$C$36&lt;D14,DATEDIF('1. Core Details'!$C$34,'1. Core Details'!$C$36,"m")+1,(DATEDIF('1. Core Details'!$C$34,(D14+1),"m")))),0)</f>
        <v>0</v>
      </c>
      <c r="G14">
        <f t="shared" si="0"/>
        <v>0</v>
      </c>
      <c r="H14">
        <f>SUM(G14:G17)</f>
        <v>0</v>
      </c>
      <c r="I14">
        <f>IF(SUM(H14:H17)&gt;=1,I13+1,0)</f>
        <v>0</v>
      </c>
      <c r="J14">
        <f t="shared" si="2"/>
        <v>0</v>
      </c>
      <c r="K14">
        <f t="shared" si="3"/>
        <v>0</v>
      </c>
    </row>
    <row r="15" spans="1:20">
      <c r="A15">
        <v>2</v>
      </c>
      <c r="B15">
        <v>2026</v>
      </c>
      <c r="C15" s="2">
        <v>45931</v>
      </c>
      <c r="D15" s="2">
        <v>46022</v>
      </c>
      <c r="E15" t="str">
        <f>IF(AND('1. Core Details'!$C$34&lt;=D15,'1. Core Details'!$C$36&gt;=C15),"Yes","No")</f>
        <v>No</v>
      </c>
      <c r="F15">
        <f>IFERROR(IF(E15="No",0,IF('1. Core Details'!$C$36&lt;D15,DATEDIF('1. Core Details'!$C$34,'1. Core Details'!$C$36,"m")+1,(DATEDIF('1. Core Details'!$C$34,(D15+1),"m")))),0)</f>
        <v>0</v>
      </c>
      <c r="G15">
        <f t="shared" si="0"/>
        <v>0</v>
      </c>
      <c r="H15">
        <f>SUM(G14:G17)</f>
        <v>0</v>
      </c>
      <c r="I15">
        <f>IF(SUM(H14:H17)&gt;=1,I13+1,0)</f>
        <v>0</v>
      </c>
      <c r="J15">
        <f t="shared" si="2"/>
        <v>0</v>
      </c>
      <c r="K15">
        <f t="shared" si="3"/>
        <v>0</v>
      </c>
    </row>
    <row r="16" spans="1:20">
      <c r="A16">
        <v>3</v>
      </c>
      <c r="B16">
        <v>2026</v>
      </c>
      <c r="C16" s="2">
        <v>46023</v>
      </c>
      <c r="D16" s="2">
        <v>46112</v>
      </c>
      <c r="E16" t="str">
        <f>IF(AND('1. Core Details'!$C$34&lt;=D16,'1. Core Details'!$C$36&gt;=C16),"Yes","No")</f>
        <v>No</v>
      </c>
      <c r="F16">
        <f>IFERROR(IF(E16="No",0,IF('1. Core Details'!$C$36&lt;D16,DATEDIF('1. Core Details'!$C$34,'1. Core Details'!$C$36,"m")+1,(DATEDIF('1. Core Details'!$C$34,(D16+1),"m")))),0)</f>
        <v>0</v>
      </c>
      <c r="G16">
        <f t="shared" si="0"/>
        <v>0</v>
      </c>
      <c r="H16">
        <f>SUM(G14:G17)</f>
        <v>0</v>
      </c>
      <c r="I16">
        <f>IF(SUM(H14:H17)&gt;=1,I13+1,0)</f>
        <v>0</v>
      </c>
      <c r="J16">
        <f t="shared" si="2"/>
        <v>0</v>
      </c>
      <c r="K16">
        <f t="shared" si="3"/>
        <v>0</v>
      </c>
    </row>
    <row r="17" spans="1:11">
      <c r="A17">
        <v>4</v>
      </c>
      <c r="B17">
        <v>2026</v>
      </c>
      <c r="C17" s="2">
        <v>46113</v>
      </c>
      <c r="D17" s="2">
        <v>46203</v>
      </c>
      <c r="E17" t="str">
        <f>IF(AND('1. Core Details'!$C$34&lt;=D17,'1. Core Details'!$C$36&gt;=C17),"Yes","No")</f>
        <v>No</v>
      </c>
      <c r="F17">
        <f>IFERROR(IF(E17="No",0,IF('1. Core Details'!$C$36&lt;D17,DATEDIF('1. Core Details'!$C$34,'1. Core Details'!$C$36,"m")+1,(DATEDIF('1. Core Details'!$C$34,(D17+1),"m")))),0)</f>
        <v>0</v>
      </c>
      <c r="G17">
        <f t="shared" si="0"/>
        <v>0</v>
      </c>
      <c r="H17">
        <f>SUM(G14:G17)</f>
        <v>0</v>
      </c>
      <c r="I17">
        <f>IF(SUM(H14:H17)&gt;=1,I13+1,0)</f>
        <v>0</v>
      </c>
      <c r="J17">
        <f t="shared" si="2"/>
        <v>0</v>
      </c>
      <c r="K17">
        <f t="shared" si="3"/>
        <v>0</v>
      </c>
    </row>
    <row r="18" spans="1:11">
      <c r="A18">
        <v>1</v>
      </c>
      <c r="B18">
        <v>2027</v>
      </c>
      <c r="C18" s="2">
        <v>46204</v>
      </c>
      <c r="D18" s="2">
        <v>46295</v>
      </c>
      <c r="E18" t="str">
        <f>IF(AND('1. Core Details'!$C$34&lt;=D18,'1. Core Details'!$C$36&gt;=C18),"Yes","No")</f>
        <v>No</v>
      </c>
      <c r="F18">
        <f>IFERROR(IF(E18="No",0,IF('1. Core Details'!$C$36&lt;D18,DATEDIF('1. Core Details'!$C$34,'1. Core Details'!$C$36,"m")+1,(DATEDIF('1. Core Details'!$C$34,(D18+1),"m")))),0)</f>
        <v>0</v>
      </c>
      <c r="G18">
        <f t="shared" si="0"/>
        <v>0</v>
      </c>
      <c r="H18">
        <f>SUM(G18:G21)</f>
        <v>0</v>
      </c>
      <c r="I18">
        <f>IF(SUM(H18:H21)&gt;=1,I17+1,0)</f>
        <v>0</v>
      </c>
      <c r="J18">
        <f t="shared" si="2"/>
        <v>0</v>
      </c>
      <c r="K18">
        <f t="shared" si="3"/>
        <v>0</v>
      </c>
    </row>
    <row r="19" spans="1:11">
      <c r="A19">
        <v>2</v>
      </c>
      <c r="B19">
        <v>2027</v>
      </c>
      <c r="C19" s="2">
        <v>46296</v>
      </c>
      <c r="D19" s="2">
        <v>46387</v>
      </c>
      <c r="E19" t="str">
        <f>IF(AND('1. Core Details'!$C$34&lt;=D19,'1. Core Details'!$C$36&gt;=C19),"Yes","No")</f>
        <v>No</v>
      </c>
      <c r="F19">
        <f>IFERROR(IF(E19="No",0,IF('1. Core Details'!$C$36&lt;D19,DATEDIF('1. Core Details'!$C$34,'1. Core Details'!$C$36,"m")+1,(DATEDIF('1. Core Details'!$C$34,(D19+1),"m")))),0)</f>
        <v>0</v>
      </c>
      <c r="G19">
        <f t="shared" si="0"/>
        <v>0</v>
      </c>
      <c r="H19">
        <f>SUM(G18:G21)</f>
        <v>0</v>
      </c>
      <c r="I19">
        <f>IF(SUM(H18:H21)&gt;=1,I17+1,0)</f>
        <v>0</v>
      </c>
      <c r="J19">
        <f t="shared" si="2"/>
        <v>0</v>
      </c>
      <c r="K19">
        <f t="shared" si="3"/>
        <v>0</v>
      </c>
    </row>
    <row r="20" spans="1:11">
      <c r="A20">
        <v>3</v>
      </c>
      <c r="B20">
        <v>2027</v>
      </c>
      <c r="C20" s="2">
        <v>46388</v>
      </c>
      <c r="D20" s="2">
        <v>46477</v>
      </c>
      <c r="E20" t="str">
        <f>IF(AND('1. Core Details'!$C$34&lt;=D20,'1. Core Details'!$C$36&gt;=C20),"Yes","No")</f>
        <v>No</v>
      </c>
      <c r="F20">
        <f>IFERROR(IF(E20="No",0,IF('1. Core Details'!$C$36&lt;D20,DATEDIF('1. Core Details'!$C$34,'1. Core Details'!$C$36,"m")+1,(DATEDIF('1. Core Details'!$C$34,(D20+1),"m")))),0)</f>
        <v>0</v>
      </c>
      <c r="G20">
        <f t="shared" si="0"/>
        <v>0</v>
      </c>
      <c r="H20">
        <f>SUM(G18:G21)</f>
        <v>0</v>
      </c>
      <c r="I20">
        <f>IF(SUM(H18:H21)&gt;=1,I17+1,0)</f>
        <v>0</v>
      </c>
      <c r="J20">
        <f t="shared" si="2"/>
        <v>0</v>
      </c>
      <c r="K20">
        <f t="shared" si="3"/>
        <v>0</v>
      </c>
    </row>
    <row r="21" spans="1:11">
      <c r="A21">
        <v>4</v>
      </c>
      <c r="B21">
        <v>2027</v>
      </c>
      <c r="C21" s="2">
        <v>46478</v>
      </c>
      <c r="D21" s="2">
        <v>46568</v>
      </c>
      <c r="E21" t="str">
        <f>IF(AND('1. Core Details'!$C$34&lt;=D21,'1. Core Details'!$C$36&gt;=C21),"Yes","No")</f>
        <v>No</v>
      </c>
      <c r="F21">
        <f>IFERROR(IF(E21="No",0,IF('1. Core Details'!$C$36&lt;D21,DATEDIF('1. Core Details'!$C$34,'1. Core Details'!$C$36,"m")+1,(DATEDIF('1. Core Details'!$C$34,(D21+1),"m")))),0)</f>
        <v>0</v>
      </c>
      <c r="G21">
        <f t="shared" si="0"/>
        <v>0</v>
      </c>
      <c r="H21">
        <f>SUM(G18:G21)</f>
        <v>0</v>
      </c>
      <c r="I21">
        <f>IF(SUM(H18:H21)&gt;=1,I17+1,0)</f>
        <v>0</v>
      </c>
      <c r="J21">
        <f t="shared" si="2"/>
        <v>0</v>
      </c>
      <c r="K21">
        <f t="shared" si="3"/>
        <v>0</v>
      </c>
    </row>
    <row r="22" spans="1:11">
      <c r="A22">
        <v>1</v>
      </c>
      <c r="B22">
        <v>2028</v>
      </c>
      <c r="C22" s="2">
        <v>46569</v>
      </c>
      <c r="D22" s="2">
        <v>46660</v>
      </c>
      <c r="E22" t="str">
        <f>IF(AND('1. Core Details'!$C$34&lt;=D22,'1. Core Details'!$C$36&gt;=C22),"Yes","No")</f>
        <v>No</v>
      </c>
      <c r="F22">
        <f>IFERROR(IF(E22="No",0,IF('1. Core Details'!$C$36&lt;D22,DATEDIF('1. Core Details'!$C$34,'1. Core Details'!$C$36,"m")+1,(DATEDIF('1. Core Details'!$C$34,(D22+1),"m")))),0)</f>
        <v>0</v>
      </c>
      <c r="G22">
        <f t="shared" si="0"/>
        <v>0</v>
      </c>
      <c r="H22">
        <f>SUM(G22:G25)</f>
        <v>0</v>
      </c>
      <c r="I22">
        <f>IF(SUM(H22:H25)&gt;=1,I21+1,0)</f>
        <v>0</v>
      </c>
      <c r="J22">
        <f t="shared" si="2"/>
        <v>0</v>
      </c>
      <c r="K22">
        <f t="shared" si="3"/>
        <v>0</v>
      </c>
    </row>
    <row r="23" spans="1:11">
      <c r="A23">
        <v>2</v>
      </c>
      <c r="B23">
        <v>2028</v>
      </c>
      <c r="C23" s="2">
        <v>46661</v>
      </c>
      <c r="D23" s="2">
        <v>46752</v>
      </c>
      <c r="E23" t="str">
        <f>IF(AND('1. Core Details'!$C$34&lt;=D23,'1. Core Details'!$C$36&gt;=C23),"Yes","No")</f>
        <v>No</v>
      </c>
      <c r="F23">
        <f>IFERROR(IF(E23="No",0,IF('1. Core Details'!$C$36&lt;D23,DATEDIF('1. Core Details'!$C$34,'1. Core Details'!$C$36,"m")+1,(DATEDIF('1. Core Details'!$C$34,(D23+1),"m")))),0)</f>
        <v>0</v>
      </c>
      <c r="G23">
        <f t="shared" si="0"/>
        <v>0</v>
      </c>
      <c r="H23">
        <f>SUM(G22:G25)</f>
        <v>0</v>
      </c>
      <c r="I23">
        <f>IF(SUM(H22:H25)&gt;=1,I21+1,0)</f>
        <v>0</v>
      </c>
      <c r="J23">
        <f t="shared" si="2"/>
        <v>0</v>
      </c>
      <c r="K23">
        <f t="shared" si="3"/>
        <v>0</v>
      </c>
    </row>
    <row r="24" spans="1:11">
      <c r="A24">
        <v>3</v>
      </c>
      <c r="B24">
        <v>2028</v>
      </c>
      <c r="C24" s="2">
        <v>46753</v>
      </c>
      <c r="D24" s="2">
        <v>46843</v>
      </c>
      <c r="E24" t="str">
        <f>IF(AND('1. Core Details'!$C$34&lt;=D24,'1. Core Details'!$C$36&gt;=C24),"Yes","No")</f>
        <v>No</v>
      </c>
      <c r="F24">
        <f>IFERROR(IF(E24="No",0,IF('1. Core Details'!$C$36&lt;D24,DATEDIF('1. Core Details'!$C$34,'1. Core Details'!$C$36,"m")+1,(DATEDIF('1. Core Details'!$C$34,(D24+1),"m")))),0)</f>
        <v>0</v>
      </c>
      <c r="G24">
        <f t="shared" si="0"/>
        <v>0</v>
      </c>
      <c r="H24">
        <f>SUM(G22:G25)</f>
        <v>0</v>
      </c>
      <c r="I24">
        <f>IF(SUM(H22:H25)&gt;=1,I21+1,0)</f>
        <v>0</v>
      </c>
      <c r="J24">
        <f t="shared" si="2"/>
        <v>0</v>
      </c>
      <c r="K24">
        <f t="shared" si="3"/>
        <v>0</v>
      </c>
    </row>
    <row r="25" spans="1:11">
      <c r="A25">
        <v>4</v>
      </c>
      <c r="B25">
        <v>2028</v>
      </c>
      <c r="C25" s="2">
        <v>46844</v>
      </c>
      <c r="D25" s="2">
        <v>46934</v>
      </c>
      <c r="E25" t="str">
        <f>IF(AND('1. Core Details'!$C$34&lt;=D25,'1. Core Details'!$C$36&gt;=C25),"Yes","No")</f>
        <v>No</v>
      </c>
      <c r="F25">
        <f>IFERROR(IF(E25="No",0,IF('1. Core Details'!$C$36&lt;D25,DATEDIF('1. Core Details'!$C$34,'1. Core Details'!$C$36,"m")+1,(DATEDIF('1. Core Details'!$C$34,(D25+1),"m")))),0)</f>
        <v>0</v>
      </c>
      <c r="G25">
        <f t="shared" si="0"/>
        <v>0</v>
      </c>
      <c r="H25">
        <f>SUM(G22:G25)</f>
        <v>0</v>
      </c>
      <c r="I25">
        <f>IF(SUM(H22:H25)&gt;=1,I21+1,0)</f>
        <v>0</v>
      </c>
      <c r="J25">
        <f t="shared" si="2"/>
        <v>0</v>
      </c>
      <c r="K25">
        <f t="shared" si="3"/>
        <v>0</v>
      </c>
    </row>
    <row r="28" spans="1:11">
      <c r="C28" s="2"/>
      <c r="D28" s="2"/>
    </row>
    <row r="29" spans="1:11">
      <c r="C29" s="2"/>
      <c r="D29" s="2"/>
    </row>
    <row r="30" spans="1:11">
      <c r="C30" s="2"/>
      <c r="D30" s="2"/>
    </row>
    <row r="31" spans="1:11">
      <c r="C31" s="2"/>
      <c r="D31" s="2"/>
    </row>
    <row r="32" spans="1:11">
      <c r="C32" s="2"/>
      <c r="D32" s="2"/>
    </row>
    <row r="33" spans="3:4">
      <c r="C33" s="2"/>
      <c r="D33" s="2"/>
    </row>
    <row r="34" spans="3:4">
      <c r="C34" s="2"/>
      <c r="D34" s="2"/>
    </row>
    <row r="35" spans="3:4">
      <c r="C35" s="2"/>
      <c r="D35" s="2"/>
    </row>
    <row r="36" spans="3:4">
      <c r="C36" s="2"/>
      <c r="D36" s="2"/>
    </row>
    <row r="37" spans="3:4">
      <c r="C37" s="2"/>
      <c r="D37" s="2"/>
    </row>
    <row r="38" spans="3:4">
      <c r="C38" s="2"/>
      <c r="D38" s="2"/>
    </row>
    <row r="39" spans="3:4">
      <c r="C39" s="2"/>
      <c r="D39" s="2"/>
    </row>
    <row r="40" spans="3:4">
      <c r="C40" s="2"/>
      <c r="D40" s="2"/>
    </row>
    <row r="41" spans="3:4">
      <c r="C41" s="2"/>
      <c r="D41" s="2"/>
    </row>
    <row r="42" spans="3:4">
      <c r="C42" s="2"/>
      <c r="D42" s="2"/>
    </row>
    <row r="43" spans="3:4">
      <c r="C43" s="2"/>
      <c r="D43" s="2"/>
    </row>
    <row r="44" spans="3:4">
      <c r="C44" s="2"/>
      <c r="D44" s="2"/>
    </row>
    <row r="45" spans="3:4">
      <c r="C45" s="2"/>
      <c r="D45" s="2"/>
    </row>
    <row r="46" spans="3:4">
      <c r="C46" s="2"/>
      <c r="D46" s="2"/>
    </row>
    <row r="47" spans="3:4">
      <c r="C47" s="2"/>
      <c r="D47" s="2"/>
    </row>
    <row r="48" spans="3:4">
      <c r="C48" s="2"/>
      <c r="D48" s="2"/>
    </row>
    <row r="49" spans="3:4">
      <c r="C49" s="2"/>
      <c r="D49" s="2"/>
    </row>
    <row r="50" spans="3:4">
      <c r="C50" s="2"/>
      <c r="D50" s="2"/>
    </row>
    <row r="51" spans="3:4">
      <c r="C51" s="2"/>
      <c r="D51"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751E3-D9C3-4ABE-9F04-90B857FDA78A}">
  <sheetPr filterMode="1"/>
  <dimension ref="A1:I2444"/>
  <sheetViews>
    <sheetView workbookViewId="0">
      <selection activeCell="C1" sqref="C1:C1048576"/>
    </sheetView>
  </sheetViews>
  <sheetFormatPr defaultRowHeight="13.5"/>
  <cols>
    <col min="1" max="1" width="27.140625" bestFit="1" customWidth="1"/>
    <col min="2" max="2" width="11.140625" bestFit="1" customWidth="1"/>
    <col min="3" max="3" width="20.85546875" style="1" bestFit="1" customWidth="1"/>
    <col min="4" max="4" width="23.85546875" bestFit="1" customWidth="1"/>
    <col min="5" max="5" width="34.28515625" bestFit="1" customWidth="1"/>
    <col min="6" max="6" width="10.42578125" bestFit="1" customWidth="1"/>
    <col min="7" max="7" width="13.85546875" bestFit="1" customWidth="1"/>
    <col min="8" max="8" width="15.42578125" bestFit="1" customWidth="1"/>
    <col min="9" max="9" width="12.85546875" style="1" bestFit="1" customWidth="1"/>
  </cols>
  <sheetData>
    <row r="1" spans="1:9">
      <c r="A1" s="57" t="s">
        <v>301</v>
      </c>
      <c r="B1" s="57" t="s">
        <v>49</v>
      </c>
      <c r="C1" s="78" t="s">
        <v>302</v>
      </c>
      <c r="D1" s="57" t="s">
        <v>53</v>
      </c>
      <c r="E1" s="57" t="s">
        <v>303</v>
      </c>
      <c r="F1" s="57" t="s">
        <v>170</v>
      </c>
      <c r="G1" s="57" t="s">
        <v>304</v>
      </c>
      <c r="H1" s="57" t="s">
        <v>305</v>
      </c>
      <c r="I1" s="78" t="s">
        <v>306</v>
      </c>
    </row>
    <row r="2" spans="1:9" hidden="1">
      <c r="A2" t="str">
        <f ca="1">'Budget by qtr'!N2</f>
        <v>Cash</v>
      </c>
      <c r="C2" s="79">
        <f>'Budget by qtr'!C2</f>
        <v>44743</v>
      </c>
      <c r="D2" t="str">
        <f ca="1">'Budget by qtr'!M2</f>
        <v>Fight Food Waste CRC</v>
      </c>
      <c r="E2" t="str">
        <f ca="1">'Budget by qtr'!L2</f>
        <v>1110: CRC Cash Contribution</v>
      </c>
      <c r="I2" s="1">
        <f ca="1">'Budget by qtr'!T2</f>
        <v>0</v>
      </c>
    </row>
    <row r="3" spans="1:9" hidden="1">
      <c r="A3" t="str">
        <f ca="1">'Budget by qtr'!N3</f>
        <v>Cash</v>
      </c>
      <c r="C3" s="79">
        <f>'Budget by qtr'!C3</f>
        <v>44835</v>
      </c>
      <c r="D3" t="str">
        <f ca="1">'Budget by qtr'!M3</f>
        <v>Fight Food Waste CRC</v>
      </c>
      <c r="E3" t="str">
        <f ca="1">'Budget by qtr'!L3</f>
        <v>1110: CRC Cash Contribution</v>
      </c>
      <c r="I3" s="1">
        <f ca="1">'Budget by qtr'!T3</f>
        <v>0</v>
      </c>
    </row>
    <row r="4" spans="1:9" hidden="1">
      <c r="A4" t="str">
        <f ca="1">'Budget by qtr'!N4</f>
        <v>Cash</v>
      </c>
      <c r="C4" s="79">
        <f>'Budget by qtr'!C4</f>
        <v>44927</v>
      </c>
      <c r="D4" t="str">
        <f ca="1">'Budget by qtr'!M4</f>
        <v>Fight Food Waste CRC</v>
      </c>
      <c r="E4" t="str">
        <f ca="1">'Budget by qtr'!L4</f>
        <v>1110: CRC Cash Contribution</v>
      </c>
      <c r="I4" s="1">
        <f ca="1">'Budget by qtr'!T4</f>
        <v>0</v>
      </c>
    </row>
    <row r="5" spans="1:9" hidden="1">
      <c r="A5" t="str">
        <f ca="1">'Budget by qtr'!N5</f>
        <v>Cash</v>
      </c>
      <c r="C5" s="79">
        <f>'Budget by qtr'!C5</f>
        <v>45017</v>
      </c>
      <c r="D5" t="str">
        <f ca="1">'Budget by qtr'!M5</f>
        <v>Fight Food Waste CRC</v>
      </c>
      <c r="E5" t="str">
        <f ca="1">'Budget by qtr'!L5</f>
        <v>1110: CRC Cash Contribution</v>
      </c>
      <c r="I5" s="1">
        <f ca="1">'Budget by qtr'!T5</f>
        <v>0</v>
      </c>
    </row>
    <row r="6" spans="1:9" hidden="1">
      <c r="A6" t="str">
        <f ca="1">'Budget by qtr'!N6</f>
        <v>Cash</v>
      </c>
      <c r="C6" s="79">
        <f>'Budget by qtr'!C6</f>
        <v>45108</v>
      </c>
      <c r="D6" t="str">
        <f ca="1">'Budget by qtr'!M6</f>
        <v>Fight Food Waste CRC</v>
      </c>
      <c r="E6" t="str">
        <f ca="1">'Budget by qtr'!L6</f>
        <v>1110: CRC Cash Contribution</v>
      </c>
      <c r="I6" s="1">
        <f ca="1">'Budget by qtr'!T6</f>
        <v>0</v>
      </c>
    </row>
    <row r="7" spans="1:9">
      <c r="A7" t="str">
        <f ca="1">'Budget by qtr'!N7</f>
        <v>Cash</v>
      </c>
      <c r="C7" s="79">
        <f>'Budget by qtr'!C7</f>
        <v>45200</v>
      </c>
      <c r="D7" t="str">
        <f ca="1">'Budget by qtr'!M7</f>
        <v>Fight Food Waste CRC</v>
      </c>
      <c r="E7" t="str">
        <f ca="1">'Budget by qtr'!L7</f>
        <v>1110: CRC Cash Contribution</v>
      </c>
      <c r="I7" s="1">
        <f ca="1">'Budget by qtr'!T7</f>
        <v>0</v>
      </c>
    </row>
    <row r="8" spans="1:9">
      <c r="A8" t="str">
        <f ca="1">'Budget by qtr'!N8</f>
        <v>Cash</v>
      </c>
      <c r="C8" s="79">
        <f>'Budget by qtr'!C8</f>
        <v>45292</v>
      </c>
      <c r="D8" t="str">
        <f ca="1">'Budget by qtr'!M8</f>
        <v>Fight Food Waste CRC</v>
      </c>
      <c r="E8" t="str">
        <f ca="1">'Budget by qtr'!L8</f>
        <v>1110: CRC Cash Contribution</v>
      </c>
      <c r="I8" s="1">
        <f ca="1">'Budget by qtr'!T8</f>
        <v>0</v>
      </c>
    </row>
    <row r="9" spans="1:9">
      <c r="A9" t="str">
        <f ca="1">'Budget by qtr'!N9</f>
        <v>Cash</v>
      </c>
      <c r="C9" s="79">
        <f>'Budget by qtr'!C9</f>
        <v>45383</v>
      </c>
      <c r="D9" t="str">
        <f ca="1">'Budget by qtr'!M9</f>
        <v>Fight Food Waste CRC</v>
      </c>
      <c r="E9" t="str">
        <f ca="1">'Budget by qtr'!L9</f>
        <v>1110: CRC Cash Contribution</v>
      </c>
      <c r="I9" s="1">
        <f ca="1">'Budget by qtr'!T9</f>
        <v>0</v>
      </c>
    </row>
    <row r="10" spans="1:9">
      <c r="A10" t="str">
        <f ca="1">'Budget by qtr'!N10</f>
        <v>Cash</v>
      </c>
      <c r="C10" s="79">
        <f>'Budget by qtr'!C10</f>
        <v>45474</v>
      </c>
      <c r="D10" t="str">
        <f ca="1">'Budget by qtr'!M10</f>
        <v>Fight Food Waste CRC</v>
      </c>
      <c r="E10" t="str">
        <f ca="1">'Budget by qtr'!L10</f>
        <v>1110: CRC Cash Contribution</v>
      </c>
      <c r="I10" s="1">
        <f ca="1">'Budget by qtr'!T10</f>
        <v>0</v>
      </c>
    </row>
    <row r="11" spans="1:9">
      <c r="A11" t="str">
        <f ca="1">'Budget by qtr'!N11</f>
        <v>Cash</v>
      </c>
      <c r="C11" s="79">
        <f>'Budget by qtr'!C11</f>
        <v>45566</v>
      </c>
      <c r="D11" t="str">
        <f ca="1">'Budget by qtr'!M11</f>
        <v>Fight Food Waste CRC</v>
      </c>
      <c r="E11" t="str">
        <f ca="1">'Budget by qtr'!L11</f>
        <v>1110: CRC Cash Contribution</v>
      </c>
      <c r="I11" s="1">
        <f ca="1">'Budget by qtr'!T11</f>
        <v>0</v>
      </c>
    </row>
    <row r="12" spans="1:9">
      <c r="A12" t="str">
        <f ca="1">'Budget by qtr'!N12</f>
        <v>Cash</v>
      </c>
      <c r="C12" s="79">
        <f>'Budget by qtr'!C12</f>
        <v>45658</v>
      </c>
      <c r="D12" t="str">
        <f ca="1">'Budget by qtr'!M12</f>
        <v>Fight Food Waste CRC</v>
      </c>
      <c r="E12" t="str">
        <f ca="1">'Budget by qtr'!L12</f>
        <v>1110: CRC Cash Contribution</v>
      </c>
      <c r="I12" s="1">
        <f ca="1">'Budget by qtr'!T12</f>
        <v>0</v>
      </c>
    </row>
    <row r="13" spans="1:9">
      <c r="A13" t="str">
        <f ca="1">'Budget by qtr'!N13</f>
        <v>Cash</v>
      </c>
      <c r="C13" s="79">
        <f>'Budget by qtr'!C13</f>
        <v>45748</v>
      </c>
      <c r="D13" t="str">
        <f ca="1">'Budget by qtr'!M13</f>
        <v>Fight Food Waste CRC</v>
      </c>
      <c r="E13" t="str">
        <f ca="1">'Budget by qtr'!L13</f>
        <v>1110: CRC Cash Contribution</v>
      </c>
      <c r="I13" s="1">
        <f ca="1">'Budget by qtr'!T13</f>
        <v>0</v>
      </c>
    </row>
    <row r="14" spans="1:9">
      <c r="A14" t="str">
        <f ca="1">'Budget by qtr'!N14</f>
        <v>Cash</v>
      </c>
      <c r="C14" s="79">
        <f>'Budget by qtr'!C14</f>
        <v>45839</v>
      </c>
      <c r="D14" t="str">
        <f ca="1">'Budget by qtr'!M14</f>
        <v>Fight Food Waste CRC</v>
      </c>
      <c r="E14" t="str">
        <f ca="1">'Budget by qtr'!L14</f>
        <v>1110: CRC Cash Contribution</v>
      </c>
      <c r="I14" s="1">
        <f ca="1">'Budget by qtr'!T14</f>
        <v>0</v>
      </c>
    </row>
    <row r="15" spans="1:9">
      <c r="A15" t="str">
        <f ca="1">'Budget by qtr'!N15</f>
        <v>Cash</v>
      </c>
      <c r="C15" s="79">
        <f>'Budget by qtr'!C15</f>
        <v>45931</v>
      </c>
      <c r="D15" t="str">
        <f ca="1">'Budget by qtr'!M15</f>
        <v>Fight Food Waste CRC</v>
      </c>
      <c r="E15" t="str">
        <f ca="1">'Budget by qtr'!L15</f>
        <v>1110: CRC Cash Contribution</v>
      </c>
      <c r="I15" s="1">
        <f ca="1">'Budget by qtr'!T15</f>
        <v>0</v>
      </c>
    </row>
    <row r="16" spans="1:9">
      <c r="A16" t="str">
        <f ca="1">'Budget by qtr'!N16</f>
        <v>Cash</v>
      </c>
      <c r="C16" s="79">
        <f>'Budget by qtr'!C16</f>
        <v>46023</v>
      </c>
      <c r="D16" t="str">
        <f ca="1">'Budget by qtr'!M16</f>
        <v>Fight Food Waste CRC</v>
      </c>
      <c r="E16" t="str">
        <f ca="1">'Budget by qtr'!L16</f>
        <v>1110: CRC Cash Contribution</v>
      </c>
      <c r="I16" s="1">
        <f ca="1">'Budget by qtr'!T16</f>
        <v>0</v>
      </c>
    </row>
    <row r="17" spans="1:9">
      <c r="A17" t="str">
        <f ca="1">'Budget by qtr'!N17</f>
        <v>Cash</v>
      </c>
      <c r="C17" s="79">
        <f>'Budget by qtr'!C17</f>
        <v>46113</v>
      </c>
      <c r="D17" t="str">
        <f ca="1">'Budget by qtr'!M17</f>
        <v>Fight Food Waste CRC</v>
      </c>
      <c r="E17" t="str">
        <f ca="1">'Budget by qtr'!L17</f>
        <v>1110: CRC Cash Contribution</v>
      </c>
      <c r="I17" s="1">
        <f ca="1">'Budget by qtr'!T17</f>
        <v>0</v>
      </c>
    </row>
    <row r="18" spans="1:9">
      <c r="A18" t="str">
        <f ca="1">'Budget by qtr'!N18</f>
        <v>Cash</v>
      </c>
      <c r="C18" s="79">
        <f>'Budget by qtr'!C18</f>
        <v>46204</v>
      </c>
      <c r="D18" t="str">
        <f ca="1">'Budget by qtr'!M18</f>
        <v>Fight Food Waste CRC</v>
      </c>
      <c r="E18" t="str">
        <f ca="1">'Budget by qtr'!L18</f>
        <v>1110: CRC Cash Contribution</v>
      </c>
      <c r="I18" s="1">
        <f ca="1">'Budget by qtr'!T18</f>
        <v>0</v>
      </c>
    </row>
    <row r="19" spans="1:9" hidden="1">
      <c r="A19" t="str">
        <f ca="1">'Budget by qtr'!N19</f>
        <v>Cash</v>
      </c>
      <c r="C19" s="79">
        <f>'Budget by qtr'!C19</f>
        <v>46296</v>
      </c>
      <c r="D19" t="str">
        <f ca="1">'Budget by qtr'!M19</f>
        <v>Fight Food Waste CRC</v>
      </c>
      <c r="E19" t="str">
        <f ca="1">'Budget by qtr'!L19</f>
        <v>1110: CRC Cash Contribution</v>
      </c>
      <c r="I19" s="1">
        <f ca="1">'Budget by qtr'!T19</f>
        <v>0</v>
      </c>
    </row>
    <row r="20" spans="1:9" hidden="1">
      <c r="A20" t="str">
        <f ca="1">'Budget by qtr'!N20</f>
        <v>Cash</v>
      </c>
      <c r="C20" s="79">
        <f>'Budget by qtr'!C20</f>
        <v>46388</v>
      </c>
      <c r="D20" t="str">
        <f ca="1">'Budget by qtr'!M20</f>
        <v>Fight Food Waste CRC</v>
      </c>
      <c r="E20" t="str">
        <f ca="1">'Budget by qtr'!L20</f>
        <v>1110: CRC Cash Contribution</v>
      </c>
      <c r="I20" s="1">
        <f ca="1">'Budget by qtr'!T20</f>
        <v>0</v>
      </c>
    </row>
    <row r="21" spans="1:9" hidden="1">
      <c r="A21" t="str">
        <f ca="1">'Budget by qtr'!N21</f>
        <v>Cash</v>
      </c>
      <c r="C21" s="79">
        <f>'Budget by qtr'!C21</f>
        <v>46478</v>
      </c>
      <c r="D21" t="str">
        <f ca="1">'Budget by qtr'!M21</f>
        <v>Fight Food Waste CRC</v>
      </c>
      <c r="E21" t="str">
        <f ca="1">'Budget by qtr'!L21</f>
        <v>1110: CRC Cash Contribution</v>
      </c>
      <c r="I21" s="1">
        <f ca="1">'Budget by qtr'!T21</f>
        <v>0</v>
      </c>
    </row>
    <row r="22" spans="1:9" hidden="1">
      <c r="A22" t="str">
        <f ca="1">'Budget by qtr'!N22</f>
        <v>Cash</v>
      </c>
      <c r="C22" s="79">
        <f>'Budget by qtr'!C22</f>
        <v>46569</v>
      </c>
      <c r="D22" t="str">
        <f ca="1">'Budget by qtr'!M22</f>
        <v>Fight Food Waste CRC</v>
      </c>
      <c r="E22" t="str">
        <f ca="1">'Budget by qtr'!L22</f>
        <v>1110: CRC Cash Contribution</v>
      </c>
      <c r="I22" s="1">
        <f ca="1">'Budget by qtr'!T22</f>
        <v>0</v>
      </c>
    </row>
    <row r="23" spans="1:9" hidden="1">
      <c r="A23" t="str">
        <f ca="1">'Budget by qtr'!N23</f>
        <v>Cash</v>
      </c>
      <c r="C23" s="79">
        <f>'Budget by qtr'!C23</f>
        <v>46661</v>
      </c>
      <c r="D23" t="str">
        <f ca="1">'Budget by qtr'!M23</f>
        <v>Fight Food Waste CRC</v>
      </c>
      <c r="E23" t="str">
        <f ca="1">'Budget by qtr'!L23</f>
        <v>1110: CRC Cash Contribution</v>
      </c>
      <c r="I23" s="1">
        <f ca="1">'Budget by qtr'!T23</f>
        <v>0</v>
      </c>
    </row>
    <row r="24" spans="1:9" hidden="1">
      <c r="A24" t="str">
        <f ca="1">'Budget by qtr'!N24</f>
        <v>Cash</v>
      </c>
      <c r="C24" s="79">
        <f>'Budget by qtr'!C24</f>
        <v>46753</v>
      </c>
      <c r="D24" t="str">
        <f ca="1">'Budget by qtr'!M24</f>
        <v>Fight Food Waste CRC</v>
      </c>
      <c r="E24" t="str">
        <f ca="1">'Budget by qtr'!L24</f>
        <v>1110: CRC Cash Contribution</v>
      </c>
      <c r="I24" s="1">
        <f ca="1">'Budget by qtr'!T24</f>
        <v>0</v>
      </c>
    </row>
    <row r="25" spans="1:9" hidden="1">
      <c r="A25" t="str">
        <f ca="1">'Budget by qtr'!N25</f>
        <v>Cash</v>
      </c>
      <c r="C25" s="79">
        <f>'Budget by qtr'!C25</f>
        <v>46844</v>
      </c>
      <c r="D25" t="str">
        <f ca="1">'Budget by qtr'!M25</f>
        <v>Fight Food Waste CRC</v>
      </c>
      <c r="E25" t="str">
        <f ca="1">'Budget by qtr'!L25</f>
        <v>1110: CRC Cash Contribution</v>
      </c>
      <c r="I25" s="1">
        <f ca="1">'Budget by qtr'!T25</f>
        <v>0</v>
      </c>
    </row>
    <row r="26" spans="1:9" hidden="1">
      <c r="A26" t="str">
        <f ca="1">'Budget by qtr'!N26</f>
        <v>Cash</v>
      </c>
      <c r="C26" s="79">
        <f>'Budget by qtr'!C26</f>
        <v>44743</v>
      </c>
      <c r="D26">
        <f ca="1">'Budget by qtr'!M26</f>
        <v>0</v>
      </c>
      <c r="E26" t="str">
        <f ca="1">'Budget by qtr'!L26</f>
        <v xml:space="preserve">1210: Participant Cash Contribution </v>
      </c>
      <c r="I26" s="1">
        <f ca="1">'Budget by qtr'!T26</f>
        <v>0</v>
      </c>
    </row>
    <row r="27" spans="1:9" hidden="1">
      <c r="A27" t="str">
        <f ca="1">'Budget by qtr'!N27</f>
        <v>Cash</v>
      </c>
      <c r="C27" s="79">
        <f>'Budget by qtr'!C27</f>
        <v>44835</v>
      </c>
      <c r="D27">
        <f ca="1">'Budget by qtr'!M27</f>
        <v>0</v>
      </c>
      <c r="E27" t="str">
        <f ca="1">'Budget by qtr'!L27</f>
        <v xml:space="preserve">1210: Participant Cash Contribution </v>
      </c>
      <c r="I27" s="1">
        <f ca="1">'Budget by qtr'!T27</f>
        <v>0</v>
      </c>
    </row>
    <row r="28" spans="1:9" hidden="1">
      <c r="A28" t="str">
        <f ca="1">'Budget by qtr'!N28</f>
        <v>Cash</v>
      </c>
      <c r="C28" s="79">
        <f>'Budget by qtr'!C28</f>
        <v>44927</v>
      </c>
      <c r="D28">
        <f ca="1">'Budget by qtr'!M28</f>
        <v>0</v>
      </c>
      <c r="E28" t="str">
        <f ca="1">'Budget by qtr'!L28</f>
        <v xml:space="preserve">1210: Participant Cash Contribution </v>
      </c>
      <c r="I28" s="1">
        <f ca="1">'Budget by qtr'!T28</f>
        <v>0</v>
      </c>
    </row>
    <row r="29" spans="1:9" hidden="1">
      <c r="A29" t="str">
        <f ca="1">'Budget by qtr'!N29</f>
        <v>Cash</v>
      </c>
      <c r="C29" s="79">
        <f>'Budget by qtr'!C29</f>
        <v>45017</v>
      </c>
      <c r="D29">
        <f ca="1">'Budget by qtr'!M29</f>
        <v>0</v>
      </c>
      <c r="E29" t="str">
        <f ca="1">'Budget by qtr'!L29</f>
        <v xml:space="preserve">1210: Participant Cash Contribution </v>
      </c>
      <c r="I29" s="1">
        <f ca="1">'Budget by qtr'!T29</f>
        <v>0</v>
      </c>
    </row>
    <row r="30" spans="1:9" hidden="1">
      <c r="A30" t="str">
        <f ca="1">'Budget by qtr'!N30</f>
        <v>Cash</v>
      </c>
      <c r="C30" s="79">
        <f>'Budget by qtr'!C30</f>
        <v>45108</v>
      </c>
      <c r="D30">
        <f ca="1">'Budget by qtr'!M30</f>
        <v>0</v>
      </c>
      <c r="E30" t="str">
        <f ca="1">'Budget by qtr'!L30</f>
        <v xml:space="preserve">1210: Participant Cash Contribution </v>
      </c>
      <c r="I30" s="1">
        <f ca="1">'Budget by qtr'!T30</f>
        <v>0</v>
      </c>
    </row>
    <row r="31" spans="1:9" hidden="1">
      <c r="A31" t="str">
        <f ca="1">'Budget by qtr'!N31</f>
        <v>Cash</v>
      </c>
      <c r="C31" s="79">
        <f>'Budget by qtr'!C31</f>
        <v>45200</v>
      </c>
      <c r="D31">
        <f ca="1">'Budget by qtr'!M31</f>
        <v>0</v>
      </c>
      <c r="E31" t="str">
        <f ca="1">'Budget by qtr'!L31</f>
        <v xml:space="preserve">1210: Participant Cash Contribution </v>
      </c>
      <c r="I31" s="1">
        <f ca="1">'Budget by qtr'!T31</f>
        <v>0</v>
      </c>
    </row>
    <row r="32" spans="1:9" hidden="1">
      <c r="A32" t="str">
        <f ca="1">'Budget by qtr'!N32</f>
        <v>Cash</v>
      </c>
      <c r="C32" s="79">
        <f>'Budget by qtr'!C32</f>
        <v>45292</v>
      </c>
      <c r="D32">
        <f ca="1">'Budget by qtr'!M32</f>
        <v>0</v>
      </c>
      <c r="E32" t="str">
        <f ca="1">'Budget by qtr'!L32</f>
        <v xml:space="preserve">1210: Participant Cash Contribution </v>
      </c>
      <c r="I32" s="1">
        <f ca="1">'Budget by qtr'!T32</f>
        <v>0</v>
      </c>
    </row>
    <row r="33" spans="1:9" hidden="1">
      <c r="A33" t="str">
        <f ca="1">'Budget by qtr'!N33</f>
        <v>Cash</v>
      </c>
      <c r="C33" s="79">
        <f>'Budget by qtr'!C33</f>
        <v>45383</v>
      </c>
      <c r="D33">
        <f ca="1">'Budget by qtr'!M33</f>
        <v>0</v>
      </c>
      <c r="E33" t="str">
        <f ca="1">'Budget by qtr'!L33</f>
        <v xml:space="preserve">1210: Participant Cash Contribution </v>
      </c>
      <c r="I33" s="1">
        <f ca="1">'Budget by qtr'!T33</f>
        <v>0</v>
      </c>
    </row>
    <row r="34" spans="1:9" hidden="1">
      <c r="A34" t="str">
        <f ca="1">'Budget by qtr'!N34</f>
        <v>Cash</v>
      </c>
      <c r="C34" s="79">
        <f>'Budget by qtr'!C34</f>
        <v>45474</v>
      </c>
      <c r="D34">
        <f ca="1">'Budget by qtr'!M34</f>
        <v>0</v>
      </c>
      <c r="E34" t="str">
        <f ca="1">'Budget by qtr'!L34</f>
        <v xml:space="preserve">1210: Participant Cash Contribution </v>
      </c>
      <c r="I34" s="1">
        <f ca="1">'Budget by qtr'!T34</f>
        <v>0</v>
      </c>
    </row>
    <row r="35" spans="1:9" hidden="1">
      <c r="A35" t="str">
        <f ca="1">'Budget by qtr'!N35</f>
        <v>Cash</v>
      </c>
      <c r="C35" s="79">
        <f>'Budget by qtr'!C35</f>
        <v>45566</v>
      </c>
      <c r="D35">
        <f ca="1">'Budget by qtr'!M35</f>
        <v>0</v>
      </c>
      <c r="E35" t="str">
        <f ca="1">'Budget by qtr'!L35</f>
        <v xml:space="preserve">1210: Participant Cash Contribution </v>
      </c>
      <c r="I35" s="1">
        <f ca="1">'Budget by qtr'!T35</f>
        <v>0</v>
      </c>
    </row>
    <row r="36" spans="1:9" hidden="1">
      <c r="A36" t="str">
        <f ca="1">'Budget by qtr'!N36</f>
        <v>Cash</v>
      </c>
      <c r="C36" s="79">
        <f>'Budget by qtr'!C36</f>
        <v>45658</v>
      </c>
      <c r="D36">
        <f ca="1">'Budget by qtr'!M36</f>
        <v>0</v>
      </c>
      <c r="E36" t="str">
        <f ca="1">'Budget by qtr'!L36</f>
        <v xml:space="preserve">1210: Participant Cash Contribution </v>
      </c>
      <c r="I36" s="1">
        <f ca="1">'Budget by qtr'!T36</f>
        <v>0</v>
      </c>
    </row>
    <row r="37" spans="1:9" hidden="1">
      <c r="A37" t="str">
        <f ca="1">'Budget by qtr'!N37</f>
        <v>Cash</v>
      </c>
      <c r="C37" s="79">
        <f>'Budget by qtr'!C37</f>
        <v>45748</v>
      </c>
      <c r="D37">
        <f ca="1">'Budget by qtr'!M37</f>
        <v>0</v>
      </c>
      <c r="E37" t="str">
        <f ca="1">'Budget by qtr'!L37</f>
        <v xml:space="preserve">1210: Participant Cash Contribution </v>
      </c>
      <c r="I37" s="1">
        <f ca="1">'Budget by qtr'!T37</f>
        <v>0</v>
      </c>
    </row>
    <row r="38" spans="1:9" hidden="1">
      <c r="A38" t="str">
        <f ca="1">'Budget by qtr'!N38</f>
        <v>Cash</v>
      </c>
      <c r="C38" s="79">
        <f>'Budget by qtr'!C38</f>
        <v>45839</v>
      </c>
      <c r="D38">
        <f ca="1">'Budget by qtr'!M38</f>
        <v>0</v>
      </c>
      <c r="E38" t="str">
        <f ca="1">'Budget by qtr'!L38</f>
        <v xml:space="preserve">1210: Participant Cash Contribution </v>
      </c>
      <c r="I38" s="1">
        <f ca="1">'Budget by qtr'!T38</f>
        <v>0</v>
      </c>
    </row>
    <row r="39" spans="1:9" hidden="1">
      <c r="A39" t="str">
        <f ca="1">'Budget by qtr'!N39</f>
        <v>Cash</v>
      </c>
      <c r="C39" s="79">
        <f>'Budget by qtr'!C39</f>
        <v>45931</v>
      </c>
      <c r="D39">
        <f ca="1">'Budget by qtr'!M39</f>
        <v>0</v>
      </c>
      <c r="E39" t="str">
        <f ca="1">'Budget by qtr'!L39</f>
        <v xml:space="preserve">1210: Participant Cash Contribution </v>
      </c>
      <c r="I39" s="1">
        <f ca="1">'Budget by qtr'!T39</f>
        <v>0</v>
      </c>
    </row>
    <row r="40" spans="1:9" hidden="1">
      <c r="A40" t="str">
        <f ca="1">'Budget by qtr'!N40</f>
        <v>Cash</v>
      </c>
      <c r="C40" s="79">
        <f>'Budget by qtr'!C40</f>
        <v>46023</v>
      </c>
      <c r="D40">
        <f ca="1">'Budget by qtr'!M40</f>
        <v>0</v>
      </c>
      <c r="E40" t="str">
        <f ca="1">'Budget by qtr'!L40</f>
        <v xml:space="preserve">1210: Participant Cash Contribution </v>
      </c>
      <c r="I40" s="1">
        <f ca="1">'Budget by qtr'!T40</f>
        <v>0</v>
      </c>
    </row>
    <row r="41" spans="1:9" hidden="1">
      <c r="A41" t="str">
        <f ca="1">'Budget by qtr'!N41</f>
        <v>Cash</v>
      </c>
      <c r="C41" s="79">
        <f>'Budget by qtr'!C41</f>
        <v>46113</v>
      </c>
      <c r="D41">
        <f ca="1">'Budget by qtr'!M41</f>
        <v>0</v>
      </c>
      <c r="E41" t="str">
        <f ca="1">'Budget by qtr'!L41</f>
        <v xml:space="preserve">1210: Participant Cash Contribution </v>
      </c>
      <c r="I41" s="1">
        <f ca="1">'Budget by qtr'!T41</f>
        <v>0</v>
      </c>
    </row>
    <row r="42" spans="1:9" hidden="1">
      <c r="A42" t="str">
        <f ca="1">'Budget by qtr'!N42</f>
        <v>Cash</v>
      </c>
      <c r="C42" s="79">
        <f>'Budget by qtr'!C42</f>
        <v>46204</v>
      </c>
      <c r="D42">
        <f ca="1">'Budget by qtr'!M42</f>
        <v>0</v>
      </c>
      <c r="E42" t="str">
        <f ca="1">'Budget by qtr'!L42</f>
        <v xml:space="preserve">1210: Participant Cash Contribution </v>
      </c>
      <c r="I42" s="1">
        <f ca="1">'Budget by qtr'!T42</f>
        <v>0</v>
      </c>
    </row>
    <row r="43" spans="1:9" hidden="1">
      <c r="A43" t="str">
        <f ca="1">'Budget by qtr'!N43</f>
        <v>Cash</v>
      </c>
      <c r="C43" s="79">
        <f>'Budget by qtr'!C43</f>
        <v>46296</v>
      </c>
      <c r="D43">
        <f ca="1">'Budget by qtr'!M43</f>
        <v>0</v>
      </c>
      <c r="E43" t="str">
        <f ca="1">'Budget by qtr'!L43</f>
        <v xml:space="preserve">1210: Participant Cash Contribution </v>
      </c>
      <c r="I43" s="1">
        <f ca="1">'Budget by qtr'!T43</f>
        <v>0</v>
      </c>
    </row>
    <row r="44" spans="1:9" hidden="1">
      <c r="A44" t="str">
        <f ca="1">'Budget by qtr'!N44</f>
        <v>Cash</v>
      </c>
      <c r="C44" s="79">
        <f>'Budget by qtr'!C44</f>
        <v>46388</v>
      </c>
      <c r="D44">
        <f ca="1">'Budget by qtr'!M44</f>
        <v>0</v>
      </c>
      <c r="E44" t="str">
        <f ca="1">'Budget by qtr'!L44</f>
        <v xml:space="preserve">1210: Participant Cash Contribution </v>
      </c>
      <c r="I44" s="1">
        <f ca="1">'Budget by qtr'!T44</f>
        <v>0</v>
      </c>
    </row>
    <row r="45" spans="1:9" hidden="1">
      <c r="A45" t="str">
        <f ca="1">'Budget by qtr'!N45</f>
        <v>Cash</v>
      </c>
      <c r="C45" s="79">
        <f>'Budget by qtr'!C45</f>
        <v>46478</v>
      </c>
      <c r="D45">
        <f ca="1">'Budget by qtr'!M45</f>
        <v>0</v>
      </c>
      <c r="E45" t="str">
        <f ca="1">'Budget by qtr'!L45</f>
        <v xml:space="preserve">1210: Participant Cash Contribution </v>
      </c>
      <c r="I45" s="1">
        <f ca="1">'Budget by qtr'!T45</f>
        <v>0</v>
      </c>
    </row>
    <row r="46" spans="1:9" hidden="1">
      <c r="A46" t="str">
        <f ca="1">'Budget by qtr'!N46</f>
        <v>Cash</v>
      </c>
      <c r="C46" s="79">
        <f>'Budget by qtr'!C46</f>
        <v>46569</v>
      </c>
      <c r="D46">
        <f ca="1">'Budget by qtr'!M46</f>
        <v>0</v>
      </c>
      <c r="E46" t="str">
        <f ca="1">'Budget by qtr'!L46</f>
        <v xml:space="preserve">1210: Participant Cash Contribution </v>
      </c>
      <c r="I46" s="1">
        <f ca="1">'Budget by qtr'!T46</f>
        <v>0</v>
      </c>
    </row>
    <row r="47" spans="1:9" hidden="1">
      <c r="A47" t="str">
        <f ca="1">'Budget by qtr'!N47</f>
        <v>Cash</v>
      </c>
      <c r="C47" s="79">
        <f>'Budget by qtr'!C47</f>
        <v>46661</v>
      </c>
      <c r="D47">
        <f ca="1">'Budget by qtr'!M47</f>
        <v>0</v>
      </c>
      <c r="E47" t="str">
        <f ca="1">'Budget by qtr'!L47</f>
        <v xml:space="preserve">1210: Participant Cash Contribution </v>
      </c>
      <c r="I47" s="1">
        <f ca="1">'Budget by qtr'!T47</f>
        <v>0</v>
      </c>
    </row>
    <row r="48" spans="1:9" hidden="1">
      <c r="A48" t="str">
        <f ca="1">'Budget by qtr'!N48</f>
        <v>Cash</v>
      </c>
      <c r="C48" s="79">
        <f>'Budget by qtr'!C48</f>
        <v>46753</v>
      </c>
      <c r="D48">
        <f ca="1">'Budget by qtr'!M48</f>
        <v>0</v>
      </c>
      <c r="E48" t="str">
        <f ca="1">'Budget by qtr'!L48</f>
        <v xml:space="preserve">1210: Participant Cash Contribution </v>
      </c>
      <c r="I48" s="1">
        <f ca="1">'Budget by qtr'!T48</f>
        <v>0</v>
      </c>
    </row>
    <row r="49" spans="1:9" hidden="1">
      <c r="A49" t="str">
        <f ca="1">'Budget by qtr'!N49</f>
        <v>Cash</v>
      </c>
      <c r="C49" s="79">
        <f>'Budget by qtr'!C49</f>
        <v>46844</v>
      </c>
      <c r="D49">
        <f ca="1">'Budget by qtr'!M49</f>
        <v>0</v>
      </c>
      <c r="E49" t="str">
        <f ca="1">'Budget by qtr'!L49</f>
        <v xml:space="preserve">1210: Participant Cash Contribution </v>
      </c>
      <c r="I49" s="1">
        <f ca="1">'Budget by qtr'!T49</f>
        <v>0</v>
      </c>
    </row>
    <row r="50" spans="1:9" hidden="1">
      <c r="A50" t="str">
        <f ca="1">'Budget by qtr'!N50</f>
        <v>Cash</v>
      </c>
      <c r="C50" s="79">
        <f>'Budget by qtr'!C50</f>
        <v>44743</v>
      </c>
      <c r="D50">
        <f ca="1">'Budget by qtr'!M50</f>
        <v>0</v>
      </c>
      <c r="E50" t="str">
        <f ca="1">'Budget by qtr'!L50</f>
        <v xml:space="preserve">1210: Participant Cash Contribution </v>
      </c>
      <c r="I50" s="1">
        <f ca="1">'Budget by qtr'!T50</f>
        <v>0</v>
      </c>
    </row>
    <row r="51" spans="1:9" hidden="1">
      <c r="A51" t="str">
        <f ca="1">'Budget by qtr'!N51</f>
        <v>Cash</v>
      </c>
      <c r="C51" s="79">
        <f>'Budget by qtr'!C51</f>
        <v>44835</v>
      </c>
      <c r="D51">
        <f ca="1">'Budget by qtr'!M51</f>
        <v>0</v>
      </c>
      <c r="E51" t="str">
        <f ca="1">'Budget by qtr'!L51</f>
        <v xml:space="preserve">1210: Participant Cash Contribution </v>
      </c>
      <c r="I51" s="1">
        <f ca="1">'Budget by qtr'!T51</f>
        <v>0</v>
      </c>
    </row>
    <row r="52" spans="1:9" hidden="1">
      <c r="A52" t="str">
        <f ca="1">'Budget by qtr'!N52</f>
        <v>Cash</v>
      </c>
      <c r="C52" s="79">
        <f>'Budget by qtr'!C52</f>
        <v>44927</v>
      </c>
      <c r="D52">
        <f ca="1">'Budget by qtr'!M52</f>
        <v>0</v>
      </c>
      <c r="E52" t="str">
        <f ca="1">'Budget by qtr'!L52</f>
        <v xml:space="preserve">1210: Participant Cash Contribution </v>
      </c>
      <c r="I52" s="1">
        <f ca="1">'Budget by qtr'!T52</f>
        <v>0</v>
      </c>
    </row>
    <row r="53" spans="1:9" hidden="1">
      <c r="A53" t="str">
        <f ca="1">'Budget by qtr'!N53</f>
        <v>Cash</v>
      </c>
      <c r="C53" s="79">
        <f>'Budget by qtr'!C53</f>
        <v>45017</v>
      </c>
      <c r="D53">
        <f ca="1">'Budget by qtr'!M53</f>
        <v>0</v>
      </c>
      <c r="E53" t="str">
        <f ca="1">'Budget by qtr'!L53</f>
        <v xml:space="preserve">1210: Participant Cash Contribution </v>
      </c>
      <c r="I53" s="1">
        <f ca="1">'Budget by qtr'!T53</f>
        <v>0</v>
      </c>
    </row>
    <row r="54" spans="1:9" hidden="1">
      <c r="A54" t="str">
        <f ca="1">'Budget by qtr'!N54</f>
        <v>Cash</v>
      </c>
      <c r="C54" s="79">
        <f>'Budget by qtr'!C54</f>
        <v>45108</v>
      </c>
      <c r="D54">
        <f ca="1">'Budget by qtr'!M54</f>
        <v>0</v>
      </c>
      <c r="E54" t="str">
        <f ca="1">'Budget by qtr'!L54</f>
        <v xml:space="preserve">1210: Participant Cash Contribution </v>
      </c>
      <c r="I54" s="1">
        <f ca="1">'Budget by qtr'!T54</f>
        <v>0</v>
      </c>
    </row>
    <row r="55" spans="1:9">
      <c r="A55" t="str">
        <f ca="1">'Budget by qtr'!N55</f>
        <v>Cash</v>
      </c>
      <c r="C55" s="79">
        <f>'Budget by qtr'!C55</f>
        <v>45200</v>
      </c>
      <c r="D55">
        <f ca="1">'Budget by qtr'!M55</f>
        <v>0</v>
      </c>
      <c r="E55" t="str">
        <f ca="1">'Budget by qtr'!L55</f>
        <v xml:space="preserve">1210: Participant Cash Contribution </v>
      </c>
      <c r="I55" s="1">
        <f ca="1">'Budget by qtr'!T55</f>
        <v>0</v>
      </c>
    </row>
    <row r="56" spans="1:9">
      <c r="A56" t="str">
        <f ca="1">'Budget by qtr'!N56</f>
        <v>Cash</v>
      </c>
      <c r="C56" s="79">
        <f>'Budget by qtr'!C56</f>
        <v>45292</v>
      </c>
      <c r="D56">
        <f ca="1">'Budget by qtr'!M56</f>
        <v>0</v>
      </c>
      <c r="E56" t="str">
        <f ca="1">'Budget by qtr'!L56</f>
        <v xml:space="preserve">1210: Participant Cash Contribution </v>
      </c>
      <c r="I56" s="1">
        <f ca="1">'Budget by qtr'!T56</f>
        <v>0</v>
      </c>
    </row>
    <row r="57" spans="1:9">
      <c r="A57" t="str">
        <f ca="1">'Budget by qtr'!N57</f>
        <v>Cash</v>
      </c>
      <c r="C57" s="79">
        <f>'Budget by qtr'!C57</f>
        <v>45383</v>
      </c>
      <c r="D57">
        <f ca="1">'Budget by qtr'!M57</f>
        <v>0</v>
      </c>
      <c r="E57" t="str">
        <f ca="1">'Budget by qtr'!L57</f>
        <v xml:space="preserve">1210: Participant Cash Contribution </v>
      </c>
      <c r="I57" s="1">
        <f ca="1">'Budget by qtr'!T57</f>
        <v>0</v>
      </c>
    </row>
    <row r="58" spans="1:9">
      <c r="A58" t="str">
        <f ca="1">'Budget by qtr'!N58</f>
        <v>Cash</v>
      </c>
      <c r="C58" s="79">
        <f>'Budget by qtr'!C58</f>
        <v>45474</v>
      </c>
      <c r="D58">
        <f ca="1">'Budget by qtr'!M58</f>
        <v>0</v>
      </c>
      <c r="E58" t="str">
        <f ca="1">'Budget by qtr'!L58</f>
        <v xml:space="preserve">1210: Participant Cash Contribution </v>
      </c>
      <c r="I58" s="1">
        <f ca="1">'Budget by qtr'!T58</f>
        <v>0</v>
      </c>
    </row>
    <row r="59" spans="1:9">
      <c r="A59" t="str">
        <f ca="1">'Budget by qtr'!N59</f>
        <v>Cash</v>
      </c>
      <c r="C59" s="79">
        <f>'Budget by qtr'!C59</f>
        <v>45566</v>
      </c>
      <c r="D59">
        <f ca="1">'Budget by qtr'!M59</f>
        <v>0</v>
      </c>
      <c r="E59" t="str">
        <f ca="1">'Budget by qtr'!L59</f>
        <v xml:space="preserve">1210: Participant Cash Contribution </v>
      </c>
      <c r="I59" s="1">
        <f ca="1">'Budget by qtr'!T59</f>
        <v>0</v>
      </c>
    </row>
    <row r="60" spans="1:9">
      <c r="A60" t="str">
        <f ca="1">'Budget by qtr'!N60</f>
        <v>Cash</v>
      </c>
      <c r="C60" s="79">
        <f>'Budget by qtr'!C60</f>
        <v>45658</v>
      </c>
      <c r="D60">
        <f ca="1">'Budget by qtr'!M60</f>
        <v>0</v>
      </c>
      <c r="E60" t="str">
        <f ca="1">'Budget by qtr'!L60</f>
        <v xml:space="preserve">1210: Participant Cash Contribution </v>
      </c>
      <c r="I60" s="1">
        <f ca="1">'Budget by qtr'!T60</f>
        <v>0</v>
      </c>
    </row>
    <row r="61" spans="1:9">
      <c r="A61" t="str">
        <f ca="1">'Budget by qtr'!N61</f>
        <v>Cash</v>
      </c>
      <c r="C61" s="79">
        <f>'Budget by qtr'!C61</f>
        <v>45748</v>
      </c>
      <c r="D61">
        <f ca="1">'Budget by qtr'!M61</f>
        <v>0</v>
      </c>
      <c r="E61" t="str">
        <f ca="1">'Budget by qtr'!L61</f>
        <v xml:space="preserve">1210: Participant Cash Contribution </v>
      </c>
      <c r="I61" s="1">
        <f ca="1">'Budget by qtr'!T61</f>
        <v>0</v>
      </c>
    </row>
    <row r="62" spans="1:9">
      <c r="A62" t="str">
        <f ca="1">'Budget by qtr'!N62</f>
        <v>Cash</v>
      </c>
      <c r="C62" s="79">
        <f>'Budget by qtr'!C62</f>
        <v>45839</v>
      </c>
      <c r="D62">
        <f ca="1">'Budget by qtr'!M62</f>
        <v>0</v>
      </c>
      <c r="E62" t="str">
        <f ca="1">'Budget by qtr'!L62</f>
        <v xml:space="preserve">1210: Participant Cash Contribution </v>
      </c>
      <c r="I62" s="1">
        <f ca="1">'Budget by qtr'!T62</f>
        <v>0</v>
      </c>
    </row>
    <row r="63" spans="1:9">
      <c r="A63" t="str">
        <f ca="1">'Budget by qtr'!N63</f>
        <v>Cash</v>
      </c>
      <c r="C63" s="79">
        <f>'Budget by qtr'!C63</f>
        <v>45931</v>
      </c>
      <c r="D63">
        <f ca="1">'Budget by qtr'!M63</f>
        <v>0</v>
      </c>
      <c r="E63" t="str">
        <f ca="1">'Budget by qtr'!L63</f>
        <v xml:space="preserve">1210: Participant Cash Contribution </v>
      </c>
      <c r="I63" s="1">
        <f ca="1">'Budget by qtr'!T63</f>
        <v>0</v>
      </c>
    </row>
    <row r="64" spans="1:9">
      <c r="A64" t="str">
        <f ca="1">'Budget by qtr'!N64</f>
        <v>Cash</v>
      </c>
      <c r="C64" s="79">
        <f>'Budget by qtr'!C64</f>
        <v>46023</v>
      </c>
      <c r="D64">
        <f ca="1">'Budget by qtr'!M64</f>
        <v>0</v>
      </c>
      <c r="E64" t="str">
        <f ca="1">'Budget by qtr'!L64</f>
        <v xml:space="preserve">1210: Participant Cash Contribution </v>
      </c>
      <c r="I64" s="1">
        <f ca="1">'Budget by qtr'!T64</f>
        <v>0</v>
      </c>
    </row>
    <row r="65" spans="1:9">
      <c r="A65" t="str">
        <f ca="1">'Budget by qtr'!N65</f>
        <v>Cash</v>
      </c>
      <c r="C65" s="79">
        <f>'Budget by qtr'!C65</f>
        <v>46113</v>
      </c>
      <c r="D65">
        <f ca="1">'Budget by qtr'!M65</f>
        <v>0</v>
      </c>
      <c r="E65" t="str">
        <f ca="1">'Budget by qtr'!L65</f>
        <v xml:space="preserve">1210: Participant Cash Contribution </v>
      </c>
      <c r="I65" s="1">
        <f ca="1">'Budget by qtr'!T65</f>
        <v>0</v>
      </c>
    </row>
    <row r="66" spans="1:9">
      <c r="A66" t="str">
        <f ca="1">'Budget by qtr'!N66</f>
        <v>Cash</v>
      </c>
      <c r="C66" s="79">
        <f>'Budget by qtr'!C66</f>
        <v>46204</v>
      </c>
      <c r="D66">
        <f ca="1">'Budget by qtr'!M66</f>
        <v>0</v>
      </c>
      <c r="E66" t="str">
        <f ca="1">'Budget by qtr'!L66</f>
        <v xml:space="preserve">1210: Participant Cash Contribution </v>
      </c>
      <c r="I66" s="1">
        <f ca="1">'Budget by qtr'!T66</f>
        <v>0</v>
      </c>
    </row>
    <row r="67" spans="1:9" hidden="1">
      <c r="A67" t="str">
        <f ca="1">'Budget by qtr'!N67</f>
        <v>Cash</v>
      </c>
      <c r="C67" s="79">
        <f>'Budget by qtr'!C67</f>
        <v>46296</v>
      </c>
      <c r="D67">
        <f ca="1">'Budget by qtr'!M67</f>
        <v>0</v>
      </c>
      <c r="E67" t="str">
        <f ca="1">'Budget by qtr'!L67</f>
        <v xml:space="preserve">1210: Participant Cash Contribution </v>
      </c>
      <c r="I67" s="1">
        <f ca="1">'Budget by qtr'!T67</f>
        <v>0</v>
      </c>
    </row>
    <row r="68" spans="1:9" hidden="1">
      <c r="A68" t="str">
        <f ca="1">'Budget by qtr'!N68</f>
        <v>Cash</v>
      </c>
      <c r="C68" s="79">
        <f>'Budget by qtr'!C68</f>
        <v>46388</v>
      </c>
      <c r="D68">
        <f ca="1">'Budget by qtr'!M68</f>
        <v>0</v>
      </c>
      <c r="E68" t="str">
        <f ca="1">'Budget by qtr'!L68</f>
        <v xml:space="preserve">1210: Participant Cash Contribution </v>
      </c>
      <c r="I68" s="1">
        <f ca="1">'Budget by qtr'!T68</f>
        <v>0</v>
      </c>
    </row>
    <row r="69" spans="1:9" hidden="1">
      <c r="A69" t="str">
        <f ca="1">'Budget by qtr'!N69</f>
        <v>Cash</v>
      </c>
      <c r="C69" s="79">
        <f>'Budget by qtr'!C69</f>
        <v>46478</v>
      </c>
      <c r="D69">
        <f ca="1">'Budget by qtr'!M69</f>
        <v>0</v>
      </c>
      <c r="E69" t="str">
        <f ca="1">'Budget by qtr'!L69</f>
        <v xml:space="preserve">1210: Participant Cash Contribution </v>
      </c>
      <c r="I69" s="1">
        <f ca="1">'Budget by qtr'!T69</f>
        <v>0</v>
      </c>
    </row>
    <row r="70" spans="1:9" hidden="1">
      <c r="A70" t="str">
        <f ca="1">'Budget by qtr'!N70</f>
        <v>Cash</v>
      </c>
      <c r="C70" s="79">
        <f>'Budget by qtr'!C70</f>
        <v>46569</v>
      </c>
      <c r="D70">
        <f ca="1">'Budget by qtr'!M70</f>
        <v>0</v>
      </c>
      <c r="E70" t="str">
        <f ca="1">'Budget by qtr'!L70</f>
        <v xml:space="preserve">1210: Participant Cash Contribution </v>
      </c>
      <c r="I70" s="1">
        <f ca="1">'Budget by qtr'!T70</f>
        <v>0</v>
      </c>
    </row>
    <row r="71" spans="1:9" hidden="1">
      <c r="A71" t="str">
        <f ca="1">'Budget by qtr'!N71</f>
        <v>Cash</v>
      </c>
      <c r="C71" s="79">
        <f>'Budget by qtr'!C71</f>
        <v>46661</v>
      </c>
      <c r="D71">
        <f ca="1">'Budget by qtr'!M71</f>
        <v>0</v>
      </c>
      <c r="E71" t="str">
        <f ca="1">'Budget by qtr'!L71</f>
        <v xml:space="preserve">1210: Participant Cash Contribution </v>
      </c>
      <c r="I71" s="1">
        <f ca="1">'Budget by qtr'!T71</f>
        <v>0</v>
      </c>
    </row>
    <row r="72" spans="1:9" hidden="1">
      <c r="A72" t="str">
        <f ca="1">'Budget by qtr'!N72</f>
        <v>Cash</v>
      </c>
      <c r="C72" s="79">
        <f>'Budget by qtr'!C72</f>
        <v>46753</v>
      </c>
      <c r="D72">
        <f ca="1">'Budget by qtr'!M72</f>
        <v>0</v>
      </c>
      <c r="E72" t="str">
        <f ca="1">'Budget by qtr'!L72</f>
        <v xml:space="preserve">1210: Participant Cash Contribution </v>
      </c>
      <c r="I72" s="1">
        <f ca="1">'Budget by qtr'!T72</f>
        <v>0</v>
      </c>
    </row>
    <row r="73" spans="1:9" hidden="1">
      <c r="A73" t="str">
        <f ca="1">'Budget by qtr'!N73</f>
        <v>Cash</v>
      </c>
      <c r="C73" s="79">
        <f>'Budget by qtr'!C73</f>
        <v>46844</v>
      </c>
      <c r="D73">
        <f ca="1">'Budget by qtr'!M73</f>
        <v>0</v>
      </c>
      <c r="E73" t="str">
        <f ca="1">'Budget by qtr'!L73</f>
        <v xml:space="preserve">1210: Participant Cash Contribution </v>
      </c>
      <c r="I73" s="1">
        <f ca="1">'Budget by qtr'!T73</f>
        <v>0</v>
      </c>
    </row>
    <row r="74" spans="1:9" hidden="1">
      <c r="A74" t="str">
        <f ca="1">'Budget by qtr'!N74</f>
        <v>Cash</v>
      </c>
      <c r="C74" s="79">
        <f>'Budget by qtr'!C74</f>
        <v>44743</v>
      </c>
      <c r="D74">
        <f ca="1">'Budget by qtr'!M74</f>
        <v>0</v>
      </c>
      <c r="E74" t="str">
        <f ca="1">'Budget by qtr'!L74</f>
        <v xml:space="preserve">1210: Participant Cash Contribution </v>
      </c>
      <c r="I74" s="1">
        <f ca="1">'Budget by qtr'!T74</f>
        <v>0</v>
      </c>
    </row>
    <row r="75" spans="1:9" hidden="1">
      <c r="A75" t="str">
        <f ca="1">'Budget by qtr'!N75</f>
        <v>Cash</v>
      </c>
      <c r="C75" s="79">
        <f>'Budget by qtr'!C75</f>
        <v>44835</v>
      </c>
      <c r="D75">
        <f ca="1">'Budget by qtr'!M75</f>
        <v>0</v>
      </c>
      <c r="E75" t="str">
        <f ca="1">'Budget by qtr'!L75</f>
        <v xml:space="preserve">1210: Participant Cash Contribution </v>
      </c>
      <c r="I75" s="1">
        <f ca="1">'Budget by qtr'!T75</f>
        <v>0</v>
      </c>
    </row>
    <row r="76" spans="1:9" hidden="1">
      <c r="A76" t="str">
        <f ca="1">'Budget by qtr'!N76</f>
        <v>Cash</v>
      </c>
      <c r="C76" s="79">
        <f>'Budget by qtr'!C76</f>
        <v>44927</v>
      </c>
      <c r="D76">
        <f ca="1">'Budget by qtr'!M76</f>
        <v>0</v>
      </c>
      <c r="E76" t="str">
        <f ca="1">'Budget by qtr'!L76</f>
        <v xml:space="preserve">1210: Participant Cash Contribution </v>
      </c>
      <c r="I76" s="1">
        <f ca="1">'Budget by qtr'!T76</f>
        <v>0</v>
      </c>
    </row>
    <row r="77" spans="1:9" hidden="1">
      <c r="A77" t="str">
        <f ca="1">'Budget by qtr'!N77</f>
        <v>Cash</v>
      </c>
      <c r="C77" s="79">
        <f>'Budget by qtr'!C77</f>
        <v>45017</v>
      </c>
      <c r="D77">
        <f ca="1">'Budget by qtr'!M77</f>
        <v>0</v>
      </c>
      <c r="E77" t="str">
        <f ca="1">'Budget by qtr'!L77</f>
        <v xml:space="preserve">1210: Participant Cash Contribution </v>
      </c>
      <c r="I77" s="1">
        <f ca="1">'Budget by qtr'!T77</f>
        <v>0</v>
      </c>
    </row>
    <row r="78" spans="1:9" hidden="1">
      <c r="A78" t="str">
        <f ca="1">'Budget by qtr'!N78</f>
        <v>Cash</v>
      </c>
      <c r="C78" s="79">
        <f>'Budget by qtr'!C78</f>
        <v>45108</v>
      </c>
      <c r="D78">
        <f ca="1">'Budget by qtr'!M78</f>
        <v>0</v>
      </c>
      <c r="E78" t="str">
        <f ca="1">'Budget by qtr'!L78</f>
        <v xml:space="preserve">1210: Participant Cash Contribution </v>
      </c>
      <c r="I78" s="1">
        <f ca="1">'Budget by qtr'!T78</f>
        <v>0</v>
      </c>
    </row>
    <row r="79" spans="1:9">
      <c r="A79" t="str">
        <f ca="1">'Budget by qtr'!N79</f>
        <v>Cash</v>
      </c>
      <c r="C79" s="79">
        <f>'Budget by qtr'!C79</f>
        <v>45200</v>
      </c>
      <c r="D79">
        <f ca="1">'Budget by qtr'!M79</f>
        <v>0</v>
      </c>
      <c r="E79" t="str">
        <f ca="1">'Budget by qtr'!L79</f>
        <v xml:space="preserve">1210: Participant Cash Contribution </v>
      </c>
      <c r="I79" s="1">
        <f ca="1">'Budget by qtr'!T79</f>
        <v>0</v>
      </c>
    </row>
    <row r="80" spans="1:9">
      <c r="A80" t="str">
        <f ca="1">'Budget by qtr'!N80</f>
        <v>Cash</v>
      </c>
      <c r="C80" s="79">
        <f>'Budget by qtr'!C80</f>
        <v>45292</v>
      </c>
      <c r="D80">
        <f ca="1">'Budget by qtr'!M80</f>
        <v>0</v>
      </c>
      <c r="E80" t="str">
        <f ca="1">'Budget by qtr'!L80</f>
        <v xml:space="preserve">1210: Participant Cash Contribution </v>
      </c>
      <c r="I80" s="1">
        <f ca="1">'Budget by qtr'!T80</f>
        <v>0</v>
      </c>
    </row>
    <row r="81" spans="1:9">
      <c r="A81" t="str">
        <f ca="1">'Budget by qtr'!N81</f>
        <v>Cash</v>
      </c>
      <c r="C81" s="79">
        <f>'Budget by qtr'!C81</f>
        <v>45383</v>
      </c>
      <c r="D81">
        <f ca="1">'Budget by qtr'!M81</f>
        <v>0</v>
      </c>
      <c r="E81" t="str">
        <f ca="1">'Budget by qtr'!L81</f>
        <v xml:space="preserve">1210: Participant Cash Contribution </v>
      </c>
      <c r="I81" s="1">
        <f ca="1">'Budget by qtr'!T81</f>
        <v>0</v>
      </c>
    </row>
    <row r="82" spans="1:9">
      <c r="A82" t="str">
        <f ca="1">'Budget by qtr'!N82</f>
        <v>Cash</v>
      </c>
      <c r="C82" s="79">
        <f>'Budget by qtr'!C82</f>
        <v>45474</v>
      </c>
      <c r="D82">
        <f ca="1">'Budget by qtr'!M82</f>
        <v>0</v>
      </c>
      <c r="E82" t="str">
        <f ca="1">'Budget by qtr'!L82</f>
        <v xml:space="preserve">1210: Participant Cash Contribution </v>
      </c>
      <c r="I82" s="1">
        <f ca="1">'Budget by qtr'!T82</f>
        <v>0</v>
      </c>
    </row>
    <row r="83" spans="1:9">
      <c r="A83" t="str">
        <f ca="1">'Budget by qtr'!N83</f>
        <v>Cash</v>
      </c>
      <c r="C83" s="79">
        <f>'Budget by qtr'!C83</f>
        <v>45566</v>
      </c>
      <c r="D83">
        <f ca="1">'Budget by qtr'!M83</f>
        <v>0</v>
      </c>
      <c r="E83" t="str">
        <f ca="1">'Budget by qtr'!L83</f>
        <v xml:space="preserve">1210: Participant Cash Contribution </v>
      </c>
      <c r="I83" s="1">
        <f ca="1">'Budget by qtr'!T83</f>
        <v>0</v>
      </c>
    </row>
    <row r="84" spans="1:9">
      <c r="A84" t="str">
        <f ca="1">'Budget by qtr'!N84</f>
        <v>Cash</v>
      </c>
      <c r="C84" s="79">
        <f>'Budget by qtr'!C84</f>
        <v>45658</v>
      </c>
      <c r="D84">
        <f ca="1">'Budget by qtr'!M84</f>
        <v>0</v>
      </c>
      <c r="E84" t="str">
        <f ca="1">'Budget by qtr'!L84</f>
        <v xml:space="preserve">1210: Participant Cash Contribution </v>
      </c>
      <c r="I84" s="1">
        <f ca="1">'Budget by qtr'!T84</f>
        <v>0</v>
      </c>
    </row>
    <row r="85" spans="1:9">
      <c r="A85" t="str">
        <f ca="1">'Budget by qtr'!N85</f>
        <v>Cash</v>
      </c>
      <c r="C85" s="79">
        <f>'Budget by qtr'!C85</f>
        <v>45748</v>
      </c>
      <c r="D85">
        <f ca="1">'Budget by qtr'!M85</f>
        <v>0</v>
      </c>
      <c r="E85" t="str">
        <f ca="1">'Budget by qtr'!L85</f>
        <v xml:space="preserve">1210: Participant Cash Contribution </v>
      </c>
      <c r="I85" s="1">
        <f ca="1">'Budget by qtr'!T85</f>
        <v>0</v>
      </c>
    </row>
    <row r="86" spans="1:9">
      <c r="A86" t="str">
        <f ca="1">'Budget by qtr'!N86</f>
        <v>Cash</v>
      </c>
      <c r="C86" s="79">
        <f>'Budget by qtr'!C86</f>
        <v>45839</v>
      </c>
      <c r="D86">
        <f ca="1">'Budget by qtr'!M86</f>
        <v>0</v>
      </c>
      <c r="E86" t="str">
        <f ca="1">'Budget by qtr'!L86</f>
        <v xml:space="preserve">1210: Participant Cash Contribution </v>
      </c>
      <c r="I86" s="1">
        <f ca="1">'Budget by qtr'!T86</f>
        <v>0</v>
      </c>
    </row>
    <row r="87" spans="1:9">
      <c r="A87" t="str">
        <f ca="1">'Budget by qtr'!N87</f>
        <v>Cash</v>
      </c>
      <c r="C87" s="79">
        <f>'Budget by qtr'!C87</f>
        <v>45931</v>
      </c>
      <c r="D87">
        <f ca="1">'Budget by qtr'!M87</f>
        <v>0</v>
      </c>
      <c r="E87" t="str">
        <f ca="1">'Budget by qtr'!L87</f>
        <v xml:space="preserve">1210: Participant Cash Contribution </v>
      </c>
      <c r="I87" s="1">
        <f ca="1">'Budget by qtr'!T87</f>
        <v>0</v>
      </c>
    </row>
    <row r="88" spans="1:9">
      <c r="A88" t="str">
        <f ca="1">'Budget by qtr'!N88</f>
        <v>Cash</v>
      </c>
      <c r="C88" s="79">
        <f>'Budget by qtr'!C88</f>
        <v>46023</v>
      </c>
      <c r="D88">
        <f ca="1">'Budget by qtr'!M88</f>
        <v>0</v>
      </c>
      <c r="E88" t="str">
        <f ca="1">'Budget by qtr'!L88</f>
        <v xml:space="preserve">1210: Participant Cash Contribution </v>
      </c>
      <c r="I88" s="1">
        <f ca="1">'Budget by qtr'!T88</f>
        <v>0</v>
      </c>
    </row>
    <row r="89" spans="1:9">
      <c r="A89" t="str">
        <f ca="1">'Budget by qtr'!N89</f>
        <v>Cash</v>
      </c>
      <c r="C89" s="79">
        <f>'Budget by qtr'!C89</f>
        <v>46113</v>
      </c>
      <c r="D89">
        <f ca="1">'Budget by qtr'!M89</f>
        <v>0</v>
      </c>
      <c r="E89" t="str">
        <f ca="1">'Budget by qtr'!L89</f>
        <v xml:space="preserve">1210: Participant Cash Contribution </v>
      </c>
      <c r="I89" s="1">
        <f ca="1">'Budget by qtr'!T89</f>
        <v>0</v>
      </c>
    </row>
    <row r="90" spans="1:9">
      <c r="A90" t="str">
        <f ca="1">'Budget by qtr'!N90</f>
        <v>Cash</v>
      </c>
      <c r="C90" s="79">
        <f>'Budget by qtr'!C90</f>
        <v>46204</v>
      </c>
      <c r="D90">
        <f ca="1">'Budget by qtr'!M90</f>
        <v>0</v>
      </c>
      <c r="E90" t="str">
        <f ca="1">'Budget by qtr'!L90</f>
        <v xml:space="preserve">1210: Participant Cash Contribution </v>
      </c>
      <c r="I90" s="1">
        <f ca="1">'Budget by qtr'!T90</f>
        <v>0</v>
      </c>
    </row>
    <row r="91" spans="1:9" hidden="1">
      <c r="A91" t="str">
        <f ca="1">'Budget by qtr'!N91</f>
        <v>Cash</v>
      </c>
      <c r="C91" s="79">
        <f>'Budget by qtr'!C91</f>
        <v>46296</v>
      </c>
      <c r="D91">
        <f ca="1">'Budget by qtr'!M91</f>
        <v>0</v>
      </c>
      <c r="E91" t="str">
        <f ca="1">'Budget by qtr'!L91</f>
        <v xml:space="preserve">1210: Participant Cash Contribution </v>
      </c>
      <c r="I91" s="1">
        <f ca="1">'Budget by qtr'!T91</f>
        <v>0</v>
      </c>
    </row>
    <row r="92" spans="1:9" hidden="1">
      <c r="A92" t="str">
        <f ca="1">'Budget by qtr'!N92</f>
        <v>Cash</v>
      </c>
      <c r="C92" s="79">
        <f>'Budget by qtr'!C92</f>
        <v>46388</v>
      </c>
      <c r="D92">
        <f ca="1">'Budget by qtr'!M92</f>
        <v>0</v>
      </c>
      <c r="E92" t="str">
        <f ca="1">'Budget by qtr'!L92</f>
        <v xml:space="preserve">1210: Participant Cash Contribution </v>
      </c>
      <c r="I92" s="1">
        <f ca="1">'Budget by qtr'!T92</f>
        <v>0</v>
      </c>
    </row>
    <row r="93" spans="1:9" hidden="1">
      <c r="A93" t="str">
        <f ca="1">'Budget by qtr'!N93</f>
        <v>Cash</v>
      </c>
      <c r="C93" s="79">
        <f>'Budget by qtr'!C93</f>
        <v>46478</v>
      </c>
      <c r="D93">
        <f ca="1">'Budget by qtr'!M93</f>
        <v>0</v>
      </c>
      <c r="E93" t="str">
        <f ca="1">'Budget by qtr'!L93</f>
        <v xml:space="preserve">1210: Participant Cash Contribution </v>
      </c>
      <c r="I93" s="1">
        <f ca="1">'Budget by qtr'!T93</f>
        <v>0</v>
      </c>
    </row>
    <row r="94" spans="1:9" hidden="1">
      <c r="A94" t="str">
        <f ca="1">'Budget by qtr'!N94</f>
        <v>Cash</v>
      </c>
      <c r="C94" s="79">
        <f>'Budget by qtr'!C94</f>
        <v>46569</v>
      </c>
      <c r="D94">
        <f ca="1">'Budget by qtr'!M94</f>
        <v>0</v>
      </c>
      <c r="E94" t="str">
        <f ca="1">'Budget by qtr'!L94</f>
        <v xml:space="preserve">1210: Participant Cash Contribution </v>
      </c>
      <c r="I94" s="1">
        <f ca="1">'Budget by qtr'!T94</f>
        <v>0</v>
      </c>
    </row>
    <row r="95" spans="1:9" hidden="1">
      <c r="A95" t="str">
        <f ca="1">'Budget by qtr'!N95</f>
        <v>Cash</v>
      </c>
      <c r="C95" s="79">
        <f>'Budget by qtr'!C95</f>
        <v>46661</v>
      </c>
      <c r="D95">
        <f ca="1">'Budget by qtr'!M95</f>
        <v>0</v>
      </c>
      <c r="E95" t="str">
        <f ca="1">'Budget by qtr'!L95</f>
        <v xml:space="preserve">1210: Participant Cash Contribution </v>
      </c>
      <c r="I95" s="1">
        <f ca="1">'Budget by qtr'!T95</f>
        <v>0</v>
      </c>
    </row>
    <row r="96" spans="1:9" hidden="1">
      <c r="A96" t="str">
        <f ca="1">'Budget by qtr'!N96</f>
        <v>Cash</v>
      </c>
      <c r="C96" s="79">
        <f>'Budget by qtr'!C96</f>
        <v>46753</v>
      </c>
      <c r="D96">
        <f ca="1">'Budget by qtr'!M96</f>
        <v>0</v>
      </c>
      <c r="E96" t="str">
        <f ca="1">'Budget by qtr'!L96</f>
        <v xml:space="preserve">1210: Participant Cash Contribution </v>
      </c>
      <c r="I96" s="1">
        <f ca="1">'Budget by qtr'!T96</f>
        <v>0</v>
      </c>
    </row>
    <row r="97" spans="1:9" hidden="1">
      <c r="A97" t="str">
        <f ca="1">'Budget by qtr'!N97</f>
        <v>Cash</v>
      </c>
      <c r="C97" s="79">
        <f>'Budget by qtr'!C97</f>
        <v>46844</v>
      </c>
      <c r="D97">
        <f ca="1">'Budget by qtr'!M97</f>
        <v>0</v>
      </c>
      <c r="E97" t="str">
        <f ca="1">'Budget by qtr'!L97</f>
        <v xml:space="preserve">1210: Participant Cash Contribution </v>
      </c>
      <c r="I97" s="1">
        <f ca="1">'Budget by qtr'!T97</f>
        <v>0</v>
      </c>
    </row>
    <row r="98" spans="1:9" hidden="1">
      <c r="A98" t="str">
        <f ca="1">'Budget by qtr'!N98</f>
        <v>Cash</v>
      </c>
      <c r="C98" s="79">
        <f>'Budget by qtr'!C98</f>
        <v>44743</v>
      </c>
      <c r="D98">
        <f ca="1">'Budget by qtr'!M98</f>
        <v>0</v>
      </c>
      <c r="E98" t="str">
        <f ca="1">'Budget by qtr'!L98</f>
        <v xml:space="preserve">1210: Participant Cash Contribution </v>
      </c>
      <c r="I98" s="1">
        <f ca="1">'Budget by qtr'!T98</f>
        <v>0</v>
      </c>
    </row>
    <row r="99" spans="1:9" hidden="1">
      <c r="A99" t="str">
        <f ca="1">'Budget by qtr'!N99</f>
        <v>Cash</v>
      </c>
      <c r="C99" s="79">
        <f>'Budget by qtr'!C99</f>
        <v>44835</v>
      </c>
      <c r="D99">
        <f ca="1">'Budget by qtr'!M99</f>
        <v>0</v>
      </c>
      <c r="E99" t="str">
        <f ca="1">'Budget by qtr'!L99</f>
        <v xml:space="preserve">1210: Participant Cash Contribution </v>
      </c>
      <c r="I99" s="1">
        <f ca="1">'Budget by qtr'!T99</f>
        <v>0</v>
      </c>
    </row>
    <row r="100" spans="1:9" hidden="1">
      <c r="A100" t="str">
        <f ca="1">'Budget by qtr'!N100</f>
        <v>Cash</v>
      </c>
      <c r="C100" s="79">
        <f>'Budget by qtr'!C100</f>
        <v>44927</v>
      </c>
      <c r="D100">
        <f ca="1">'Budget by qtr'!M100</f>
        <v>0</v>
      </c>
      <c r="E100" t="str">
        <f ca="1">'Budget by qtr'!L100</f>
        <v xml:space="preserve">1210: Participant Cash Contribution </v>
      </c>
      <c r="I100" s="1">
        <f ca="1">'Budget by qtr'!T100</f>
        <v>0</v>
      </c>
    </row>
    <row r="101" spans="1:9" hidden="1">
      <c r="A101" t="str">
        <f ca="1">'Budget by qtr'!N101</f>
        <v>Cash</v>
      </c>
      <c r="C101" s="79">
        <f>'Budget by qtr'!C101</f>
        <v>45017</v>
      </c>
      <c r="D101">
        <f ca="1">'Budget by qtr'!M101</f>
        <v>0</v>
      </c>
      <c r="E101" t="str">
        <f ca="1">'Budget by qtr'!L101</f>
        <v xml:space="preserve">1210: Participant Cash Contribution </v>
      </c>
      <c r="I101" s="1">
        <f ca="1">'Budget by qtr'!T101</f>
        <v>0</v>
      </c>
    </row>
    <row r="102" spans="1:9" hidden="1">
      <c r="A102" t="str">
        <f ca="1">'Budget by qtr'!N102</f>
        <v>Cash</v>
      </c>
      <c r="C102" s="79">
        <f>'Budget by qtr'!C102</f>
        <v>45108</v>
      </c>
      <c r="D102">
        <f ca="1">'Budget by qtr'!M102</f>
        <v>0</v>
      </c>
      <c r="E102" t="str">
        <f ca="1">'Budget by qtr'!L102</f>
        <v xml:space="preserve">1210: Participant Cash Contribution </v>
      </c>
      <c r="I102" s="1">
        <f ca="1">'Budget by qtr'!T102</f>
        <v>0</v>
      </c>
    </row>
    <row r="103" spans="1:9" hidden="1">
      <c r="A103" t="str">
        <f ca="1">'Budget by qtr'!N103</f>
        <v>Cash</v>
      </c>
      <c r="C103" s="79">
        <f>'Budget by qtr'!C103</f>
        <v>45200</v>
      </c>
      <c r="D103">
        <f ca="1">'Budget by qtr'!M103</f>
        <v>0</v>
      </c>
      <c r="E103" t="str">
        <f ca="1">'Budget by qtr'!L103</f>
        <v xml:space="preserve">1210: Participant Cash Contribution </v>
      </c>
      <c r="I103" s="1">
        <f ca="1">'Budget by qtr'!T103</f>
        <v>0</v>
      </c>
    </row>
    <row r="104" spans="1:9" hidden="1">
      <c r="A104" t="str">
        <f ca="1">'Budget by qtr'!N104</f>
        <v>Cash</v>
      </c>
      <c r="C104" s="79">
        <f>'Budget by qtr'!C104</f>
        <v>45292</v>
      </c>
      <c r="D104">
        <f ca="1">'Budget by qtr'!M104</f>
        <v>0</v>
      </c>
      <c r="E104" t="str">
        <f ca="1">'Budget by qtr'!L104</f>
        <v xml:space="preserve">1210: Participant Cash Contribution </v>
      </c>
      <c r="I104" s="1">
        <f ca="1">'Budget by qtr'!T104</f>
        <v>0</v>
      </c>
    </row>
    <row r="105" spans="1:9" hidden="1">
      <c r="A105" t="str">
        <f ca="1">'Budget by qtr'!N105</f>
        <v>Cash</v>
      </c>
      <c r="C105" s="79">
        <f>'Budget by qtr'!C105</f>
        <v>45383</v>
      </c>
      <c r="D105">
        <f ca="1">'Budget by qtr'!M105</f>
        <v>0</v>
      </c>
      <c r="E105" t="str">
        <f ca="1">'Budget by qtr'!L105</f>
        <v xml:space="preserve">1210: Participant Cash Contribution </v>
      </c>
      <c r="I105" s="1">
        <f ca="1">'Budget by qtr'!T105</f>
        <v>0</v>
      </c>
    </row>
    <row r="106" spans="1:9" hidden="1">
      <c r="A106" t="str">
        <f ca="1">'Budget by qtr'!N106</f>
        <v>Cash</v>
      </c>
      <c r="C106" s="79">
        <f>'Budget by qtr'!C106</f>
        <v>45474</v>
      </c>
      <c r="D106">
        <f ca="1">'Budget by qtr'!M106</f>
        <v>0</v>
      </c>
      <c r="E106" t="str">
        <f ca="1">'Budget by qtr'!L106</f>
        <v xml:space="preserve">1210: Participant Cash Contribution </v>
      </c>
      <c r="I106" s="1">
        <f ca="1">'Budget by qtr'!T106</f>
        <v>0</v>
      </c>
    </row>
    <row r="107" spans="1:9" hidden="1">
      <c r="A107" t="str">
        <f ca="1">'Budget by qtr'!N107</f>
        <v>Cash</v>
      </c>
      <c r="C107" s="79">
        <f>'Budget by qtr'!C107</f>
        <v>45566</v>
      </c>
      <c r="D107">
        <f ca="1">'Budget by qtr'!M107</f>
        <v>0</v>
      </c>
      <c r="E107" t="str">
        <f ca="1">'Budget by qtr'!L107</f>
        <v xml:space="preserve">1210: Participant Cash Contribution </v>
      </c>
      <c r="I107" s="1">
        <f ca="1">'Budget by qtr'!T107</f>
        <v>0</v>
      </c>
    </row>
    <row r="108" spans="1:9" hidden="1">
      <c r="A108" t="str">
        <f ca="1">'Budget by qtr'!N108</f>
        <v>Cash</v>
      </c>
      <c r="C108" s="79">
        <f>'Budget by qtr'!C108</f>
        <v>45658</v>
      </c>
      <c r="D108">
        <f ca="1">'Budget by qtr'!M108</f>
        <v>0</v>
      </c>
      <c r="E108" t="str">
        <f ca="1">'Budget by qtr'!L108</f>
        <v xml:space="preserve">1210: Participant Cash Contribution </v>
      </c>
      <c r="I108" s="1">
        <f ca="1">'Budget by qtr'!T108</f>
        <v>0</v>
      </c>
    </row>
    <row r="109" spans="1:9" hidden="1">
      <c r="A109" t="str">
        <f ca="1">'Budget by qtr'!N109</f>
        <v>Cash</v>
      </c>
      <c r="C109" s="79">
        <f>'Budget by qtr'!C109</f>
        <v>45748</v>
      </c>
      <c r="D109">
        <f ca="1">'Budget by qtr'!M109</f>
        <v>0</v>
      </c>
      <c r="E109" t="str">
        <f ca="1">'Budget by qtr'!L109</f>
        <v xml:space="preserve">1210: Participant Cash Contribution </v>
      </c>
      <c r="I109" s="1">
        <f ca="1">'Budget by qtr'!T109</f>
        <v>0</v>
      </c>
    </row>
    <row r="110" spans="1:9" hidden="1">
      <c r="A110" t="str">
        <f ca="1">'Budget by qtr'!N110</f>
        <v>Cash</v>
      </c>
      <c r="C110" s="79">
        <f>'Budget by qtr'!C110</f>
        <v>45839</v>
      </c>
      <c r="D110">
        <f ca="1">'Budget by qtr'!M110</f>
        <v>0</v>
      </c>
      <c r="E110" t="str">
        <f ca="1">'Budget by qtr'!L110</f>
        <v xml:space="preserve">1210: Participant Cash Contribution </v>
      </c>
      <c r="I110" s="1">
        <f ca="1">'Budget by qtr'!T110</f>
        <v>0</v>
      </c>
    </row>
    <row r="111" spans="1:9" hidden="1">
      <c r="A111" t="str">
        <f ca="1">'Budget by qtr'!N111</f>
        <v>Cash</v>
      </c>
      <c r="C111" s="79">
        <f>'Budget by qtr'!C111</f>
        <v>45931</v>
      </c>
      <c r="D111">
        <f ca="1">'Budget by qtr'!M111</f>
        <v>0</v>
      </c>
      <c r="E111" t="str">
        <f ca="1">'Budget by qtr'!L111</f>
        <v xml:space="preserve">1210: Participant Cash Contribution </v>
      </c>
      <c r="I111" s="1">
        <f ca="1">'Budget by qtr'!T111</f>
        <v>0</v>
      </c>
    </row>
    <row r="112" spans="1:9" hidden="1">
      <c r="A112" t="str">
        <f ca="1">'Budget by qtr'!N112</f>
        <v>Cash</v>
      </c>
      <c r="C112" s="79">
        <f>'Budget by qtr'!C112</f>
        <v>46023</v>
      </c>
      <c r="D112">
        <f ca="1">'Budget by qtr'!M112</f>
        <v>0</v>
      </c>
      <c r="E112" t="str">
        <f ca="1">'Budget by qtr'!L112</f>
        <v xml:space="preserve">1210: Participant Cash Contribution </v>
      </c>
      <c r="I112" s="1">
        <f ca="1">'Budget by qtr'!T112</f>
        <v>0</v>
      </c>
    </row>
    <row r="113" spans="1:9" hidden="1">
      <c r="A113" t="str">
        <f ca="1">'Budget by qtr'!N113</f>
        <v>Cash</v>
      </c>
      <c r="C113" s="79">
        <f>'Budget by qtr'!C113</f>
        <v>46113</v>
      </c>
      <c r="D113">
        <f ca="1">'Budget by qtr'!M113</f>
        <v>0</v>
      </c>
      <c r="E113" t="str">
        <f ca="1">'Budget by qtr'!L113</f>
        <v xml:space="preserve">1210: Participant Cash Contribution </v>
      </c>
      <c r="I113" s="1">
        <f ca="1">'Budget by qtr'!T113</f>
        <v>0</v>
      </c>
    </row>
    <row r="114" spans="1:9" hidden="1">
      <c r="A114" t="str">
        <f ca="1">'Budget by qtr'!N114</f>
        <v>Cash</v>
      </c>
      <c r="C114" s="79">
        <f>'Budget by qtr'!C114</f>
        <v>46204</v>
      </c>
      <c r="D114">
        <f ca="1">'Budget by qtr'!M114</f>
        <v>0</v>
      </c>
      <c r="E114" t="str">
        <f ca="1">'Budget by qtr'!L114</f>
        <v xml:space="preserve">1210: Participant Cash Contribution </v>
      </c>
      <c r="I114" s="1">
        <f ca="1">'Budget by qtr'!T114</f>
        <v>0</v>
      </c>
    </row>
    <row r="115" spans="1:9" hidden="1">
      <c r="A115" t="str">
        <f ca="1">'Budget by qtr'!N115</f>
        <v>Cash</v>
      </c>
      <c r="C115" s="79">
        <f>'Budget by qtr'!C115</f>
        <v>46296</v>
      </c>
      <c r="D115">
        <f ca="1">'Budget by qtr'!M115</f>
        <v>0</v>
      </c>
      <c r="E115" t="str">
        <f ca="1">'Budget by qtr'!L115</f>
        <v xml:space="preserve">1210: Participant Cash Contribution </v>
      </c>
      <c r="I115" s="1">
        <f ca="1">'Budget by qtr'!T115</f>
        <v>0</v>
      </c>
    </row>
    <row r="116" spans="1:9" hidden="1">
      <c r="A116" t="str">
        <f ca="1">'Budget by qtr'!N116</f>
        <v>Cash</v>
      </c>
      <c r="C116" s="79">
        <f>'Budget by qtr'!C116</f>
        <v>46388</v>
      </c>
      <c r="D116">
        <f ca="1">'Budget by qtr'!M116</f>
        <v>0</v>
      </c>
      <c r="E116" t="str">
        <f ca="1">'Budget by qtr'!L116</f>
        <v xml:space="preserve">1210: Participant Cash Contribution </v>
      </c>
      <c r="I116" s="1">
        <f ca="1">'Budget by qtr'!T116</f>
        <v>0</v>
      </c>
    </row>
    <row r="117" spans="1:9" hidden="1">
      <c r="A117" t="str">
        <f ca="1">'Budget by qtr'!N117</f>
        <v>Cash</v>
      </c>
      <c r="C117" s="79">
        <f>'Budget by qtr'!C117</f>
        <v>46478</v>
      </c>
      <c r="D117">
        <f ca="1">'Budget by qtr'!M117</f>
        <v>0</v>
      </c>
      <c r="E117" t="str">
        <f ca="1">'Budget by qtr'!L117</f>
        <v xml:space="preserve">1210: Participant Cash Contribution </v>
      </c>
      <c r="I117" s="1">
        <f ca="1">'Budget by qtr'!T117</f>
        <v>0</v>
      </c>
    </row>
    <row r="118" spans="1:9" hidden="1">
      <c r="A118" t="str">
        <f ca="1">'Budget by qtr'!N118</f>
        <v>Cash</v>
      </c>
      <c r="C118" s="79">
        <f>'Budget by qtr'!C118</f>
        <v>46569</v>
      </c>
      <c r="D118">
        <f ca="1">'Budget by qtr'!M118</f>
        <v>0</v>
      </c>
      <c r="E118" t="str">
        <f ca="1">'Budget by qtr'!L118</f>
        <v xml:space="preserve">1210: Participant Cash Contribution </v>
      </c>
      <c r="I118" s="1">
        <f ca="1">'Budget by qtr'!T118</f>
        <v>0</v>
      </c>
    </row>
    <row r="119" spans="1:9" hidden="1">
      <c r="A119" t="str">
        <f ca="1">'Budget by qtr'!N119</f>
        <v>Cash</v>
      </c>
      <c r="C119" s="79">
        <f>'Budget by qtr'!C119</f>
        <v>46661</v>
      </c>
      <c r="D119">
        <f ca="1">'Budget by qtr'!M119</f>
        <v>0</v>
      </c>
      <c r="E119" t="str">
        <f ca="1">'Budget by qtr'!L119</f>
        <v xml:space="preserve">1210: Participant Cash Contribution </v>
      </c>
      <c r="I119" s="1">
        <f ca="1">'Budget by qtr'!T119</f>
        <v>0</v>
      </c>
    </row>
    <row r="120" spans="1:9" hidden="1">
      <c r="A120" t="str">
        <f ca="1">'Budget by qtr'!N120</f>
        <v>Cash</v>
      </c>
      <c r="C120" s="79">
        <f>'Budget by qtr'!C120</f>
        <v>46753</v>
      </c>
      <c r="D120">
        <f ca="1">'Budget by qtr'!M120</f>
        <v>0</v>
      </c>
      <c r="E120" t="str">
        <f ca="1">'Budget by qtr'!L120</f>
        <v xml:space="preserve">1210: Participant Cash Contribution </v>
      </c>
      <c r="I120" s="1">
        <f ca="1">'Budget by qtr'!T120</f>
        <v>0</v>
      </c>
    </row>
    <row r="121" spans="1:9" hidden="1">
      <c r="A121" t="str">
        <f ca="1">'Budget by qtr'!N121</f>
        <v>Cash</v>
      </c>
      <c r="C121" s="79">
        <f>'Budget by qtr'!C121</f>
        <v>46844</v>
      </c>
      <c r="D121">
        <f ca="1">'Budget by qtr'!M121</f>
        <v>0</v>
      </c>
      <c r="E121" t="str">
        <f ca="1">'Budget by qtr'!L121</f>
        <v xml:space="preserve">1210: Participant Cash Contribution </v>
      </c>
      <c r="I121" s="1">
        <f ca="1">'Budget by qtr'!T121</f>
        <v>0</v>
      </c>
    </row>
    <row r="122" spans="1:9" hidden="1">
      <c r="A122" t="str">
        <f ca="1">'Budget by qtr'!N122</f>
        <v>Cash</v>
      </c>
      <c r="C122" s="79">
        <f>'Budget by qtr'!C122</f>
        <v>44743</v>
      </c>
      <c r="D122">
        <f ca="1">'Budget by qtr'!M122</f>
        <v>0</v>
      </c>
      <c r="E122" t="str">
        <f ca="1">'Budget by qtr'!L122</f>
        <v xml:space="preserve">1210: Participant Cash Contribution </v>
      </c>
      <c r="I122" s="1">
        <f ca="1">'Budget by qtr'!T122</f>
        <v>0</v>
      </c>
    </row>
    <row r="123" spans="1:9" hidden="1">
      <c r="A123" t="str">
        <f ca="1">'Budget by qtr'!N123</f>
        <v>Cash</v>
      </c>
      <c r="C123" s="79">
        <f>'Budget by qtr'!C123</f>
        <v>44835</v>
      </c>
      <c r="D123">
        <f ca="1">'Budget by qtr'!M123</f>
        <v>0</v>
      </c>
      <c r="E123" t="str">
        <f ca="1">'Budget by qtr'!L123</f>
        <v xml:space="preserve">1210: Participant Cash Contribution </v>
      </c>
      <c r="I123" s="1">
        <f ca="1">'Budget by qtr'!T123</f>
        <v>0</v>
      </c>
    </row>
    <row r="124" spans="1:9" hidden="1">
      <c r="A124" t="str">
        <f ca="1">'Budget by qtr'!N124</f>
        <v>Cash</v>
      </c>
      <c r="C124" s="79">
        <f>'Budget by qtr'!C124</f>
        <v>44927</v>
      </c>
      <c r="D124">
        <f ca="1">'Budget by qtr'!M124</f>
        <v>0</v>
      </c>
      <c r="E124" t="str">
        <f ca="1">'Budget by qtr'!L124</f>
        <v xml:space="preserve">1210: Participant Cash Contribution </v>
      </c>
      <c r="I124" s="1">
        <f ca="1">'Budget by qtr'!T124</f>
        <v>0</v>
      </c>
    </row>
    <row r="125" spans="1:9" hidden="1">
      <c r="A125" t="str">
        <f ca="1">'Budget by qtr'!N125</f>
        <v>Cash</v>
      </c>
      <c r="C125" s="79">
        <f>'Budget by qtr'!C125</f>
        <v>45017</v>
      </c>
      <c r="D125">
        <f ca="1">'Budget by qtr'!M125</f>
        <v>0</v>
      </c>
      <c r="E125" t="str">
        <f ca="1">'Budget by qtr'!L125</f>
        <v xml:space="preserve">1210: Participant Cash Contribution </v>
      </c>
      <c r="I125" s="1">
        <f ca="1">'Budget by qtr'!T125</f>
        <v>0</v>
      </c>
    </row>
    <row r="126" spans="1:9" hidden="1">
      <c r="A126" t="str">
        <f ca="1">'Budget by qtr'!N126</f>
        <v>Cash</v>
      </c>
      <c r="C126" s="79">
        <f>'Budget by qtr'!C126</f>
        <v>45108</v>
      </c>
      <c r="D126">
        <f ca="1">'Budget by qtr'!M126</f>
        <v>0</v>
      </c>
      <c r="E126" t="str">
        <f ca="1">'Budget by qtr'!L126</f>
        <v xml:space="preserve">1210: Participant Cash Contribution </v>
      </c>
      <c r="I126" s="1">
        <f ca="1">'Budget by qtr'!T126</f>
        <v>0</v>
      </c>
    </row>
    <row r="127" spans="1:9" hidden="1">
      <c r="A127" t="str">
        <f ca="1">'Budget by qtr'!N127</f>
        <v>Cash</v>
      </c>
      <c r="C127" s="79">
        <f>'Budget by qtr'!C127</f>
        <v>45200</v>
      </c>
      <c r="D127">
        <f ca="1">'Budget by qtr'!M127</f>
        <v>0</v>
      </c>
      <c r="E127" t="str">
        <f ca="1">'Budget by qtr'!L127</f>
        <v xml:space="preserve">1210: Participant Cash Contribution </v>
      </c>
      <c r="I127" s="1">
        <f ca="1">'Budget by qtr'!T127</f>
        <v>0</v>
      </c>
    </row>
    <row r="128" spans="1:9" hidden="1">
      <c r="A128" t="str">
        <f ca="1">'Budget by qtr'!N128</f>
        <v>Cash</v>
      </c>
      <c r="C128" s="79">
        <f>'Budget by qtr'!C128</f>
        <v>45292</v>
      </c>
      <c r="D128">
        <f ca="1">'Budget by qtr'!M128</f>
        <v>0</v>
      </c>
      <c r="E128" t="str">
        <f ca="1">'Budget by qtr'!L128</f>
        <v xml:space="preserve">1210: Participant Cash Contribution </v>
      </c>
      <c r="I128" s="1">
        <f ca="1">'Budget by qtr'!T128</f>
        <v>0</v>
      </c>
    </row>
    <row r="129" spans="1:9" hidden="1">
      <c r="A129" t="str">
        <f ca="1">'Budget by qtr'!N129</f>
        <v>Cash</v>
      </c>
      <c r="C129" s="79">
        <f>'Budget by qtr'!C129</f>
        <v>45383</v>
      </c>
      <c r="D129">
        <f ca="1">'Budget by qtr'!M129</f>
        <v>0</v>
      </c>
      <c r="E129" t="str">
        <f ca="1">'Budget by qtr'!L129</f>
        <v xml:space="preserve">1210: Participant Cash Contribution </v>
      </c>
      <c r="I129" s="1">
        <f ca="1">'Budget by qtr'!T129</f>
        <v>0</v>
      </c>
    </row>
    <row r="130" spans="1:9" hidden="1">
      <c r="A130" t="str">
        <f ca="1">'Budget by qtr'!N130</f>
        <v>Cash</v>
      </c>
      <c r="C130" s="79">
        <f>'Budget by qtr'!C130</f>
        <v>45474</v>
      </c>
      <c r="D130">
        <f ca="1">'Budget by qtr'!M130</f>
        <v>0</v>
      </c>
      <c r="E130" t="str">
        <f ca="1">'Budget by qtr'!L130</f>
        <v xml:space="preserve">1210: Participant Cash Contribution </v>
      </c>
      <c r="I130" s="1">
        <f ca="1">'Budget by qtr'!T130</f>
        <v>0</v>
      </c>
    </row>
    <row r="131" spans="1:9" hidden="1">
      <c r="A131" t="str">
        <f ca="1">'Budget by qtr'!N131</f>
        <v>Cash</v>
      </c>
      <c r="C131" s="79">
        <f>'Budget by qtr'!C131</f>
        <v>45566</v>
      </c>
      <c r="D131">
        <f ca="1">'Budget by qtr'!M131</f>
        <v>0</v>
      </c>
      <c r="E131" t="str">
        <f ca="1">'Budget by qtr'!L131</f>
        <v xml:space="preserve">1210: Participant Cash Contribution </v>
      </c>
      <c r="I131" s="1">
        <f ca="1">'Budget by qtr'!T131</f>
        <v>0</v>
      </c>
    </row>
    <row r="132" spans="1:9" hidden="1">
      <c r="A132" t="str">
        <f ca="1">'Budget by qtr'!N132</f>
        <v>Cash</v>
      </c>
      <c r="C132" s="79">
        <f>'Budget by qtr'!C132</f>
        <v>45658</v>
      </c>
      <c r="D132">
        <f ca="1">'Budget by qtr'!M132</f>
        <v>0</v>
      </c>
      <c r="E132" t="str">
        <f ca="1">'Budget by qtr'!L132</f>
        <v xml:space="preserve">1210: Participant Cash Contribution </v>
      </c>
      <c r="I132" s="1">
        <f ca="1">'Budget by qtr'!T132</f>
        <v>0</v>
      </c>
    </row>
    <row r="133" spans="1:9" hidden="1">
      <c r="A133" t="str">
        <f ca="1">'Budget by qtr'!N133</f>
        <v>Cash</v>
      </c>
      <c r="C133" s="79">
        <f>'Budget by qtr'!C133</f>
        <v>45748</v>
      </c>
      <c r="D133">
        <f ca="1">'Budget by qtr'!M133</f>
        <v>0</v>
      </c>
      <c r="E133" t="str">
        <f ca="1">'Budget by qtr'!L133</f>
        <v xml:space="preserve">1210: Participant Cash Contribution </v>
      </c>
      <c r="I133" s="1">
        <f ca="1">'Budget by qtr'!T133</f>
        <v>0</v>
      </c>
    </row>
    <row r="134" spans="1:9" hidden="1">
      <c r="A134" t="str">
        <f ca="1">'Budget by qtr'!N134</f>
        <v>Cash</v>
      </c>
      <c r="C134" s="79">
        <f>'Budget by qtr'!C134</f>
        <v>45839</v>
      </c>
      <c r="D134">
        <f ca="1">'Budget by qtr'!M134</f>
        <v>0</v>
      </c>
      <c r="E134" t="str">
        <f ca="1">'Budget by qtr'!L134</f>
        <v xml:space="preserve">1210: Participant Cash Contribution </v>
      </c>
      <c r="I134" s="1">
        <f ca="1">'Budget by qtr'!T134</f>
        <v>0</v>
      </c>
    </row>
    <row r="135" spans="1:9" hidden="1">
      <c r="A135" t="str">
        <f ca="1">'Budget by qtr'!N135</f>
        <v>Cash</v>
      </c>
      <c r="C135" s="79">
        <f>'Budget by qtr'!C135</f>
        <v>45931</v>
      </c>
      <c r="D135">
        <f ca="1">'Budget by qtr'!M135</f>
        <v>0</v>
      </c>
      <c r="E135" t="str">
        <f ca="1">'Budget by qtr'!L135</f>
        <v xml:space="preserve">1210: Participant Cash Contribution </v>
      </c>
      <c r="I135" s="1">
        <f ca="1">'Budget by qtr'!T135</f>
        <v>0</v>
      </c>
    </row>
    <row r="136" spans="1:9" hidden="1">
      <c r="A136" t="str">
        <f ca="1">'Budget by qtr'!N136</f>
        <v>Cash</v>
      </c>
      <c r="C136" s="79">
        <f>'Budget by qtr'!C136</f>
        <v>46023</v>
      </c>
      <c r="D136">
        <f ca="1">'Budget by qtr'!M136</f>
        <v>0</v>
      </c>
      <c r="E136" t="str">
        <f ca="1">'Budget by qtr'!L136</f>
        <v xml:space="preserve">1210: Participant Cash Contribution </v>
      </c>
      <c r="I136" s="1">
        <f ca="1">'Budget by qtr'!T136</f>
        <v>0</v>
      </c>
    </row>
    <row r="137" spans="1:9" hidden="1">
      <c r="A137" t="str">
        <f ca="1">'Budget by qtr'!N137</f>
        <v>Cash</v>
      </c>
      <c r="C137" s="79">
        <f>'Budget by qtr'!C137</f>
        <v>46113</v>
      </c>
      <c r="D137">
        <f ca="1">'Budget by qtr'!M137</f>
        <v>0</v>
      </c>
      <c r="E137" t="str">
        <f ca="1">'Budget by qtr'!L137</f>
        <v xml:space="preserve">1210: Participant Cash Contribution </v>
      </c>
      <c r="I137" s="1">
        <f ca="1">'Budget by qtr'!T137</f>
        <v>0</v>
      </c>
    </row>
    <row r="138" spans="1:9" hidden="1">
      <c r="A138" t="str">
        <f ca="1">'Budget by qtr'!N138</f>
        <v>Cash</v>
      </c>
      <c r="C138" s="79">
        <f>'Budget by qtr'!C138</f>
        <v>46204</v>
      </c>
      <c r="D138">
        <f ca="1">'Budget by qtr'!M138</f>
        <v>0</v>
      </c>
      <c r="E138" t="str">
        <f ca="1">'Budget by qtr'!L138</f>
        <v xml:space="preserve">1210: Participant Cash Contribution </v>
      </c>
      <c r="I138" s="1">
        <f ca="1">'Budget by qtr'!T138</f>
        <v>0</v>
      </c>
    </row>
    <row r="139" spans="1:9" hidden="1">
      <c r="A139" t="str">
        <f ca="1">'Budget by qtr'!N139</f>
        <v>Cash</v>
      </c>
      <c r="C139" s="79">
        <f>'Budget by qtr'!C139</f>
        <v>46296</v>
      </c>
      <c r="D139">
        <f ca="1">'Budget by qtr'!M139</f>
        <v>0</v>
      </c>
      <c r="E139" t="str">
        <f ca="1">'Budget by qtr'!L139</f>
        <v xml:space="preserve">1210: Participant Cash Contribution </v>
      </c>
      <c r="I139" s="1">
        <f ca="1">'Budget by qtr'!T139</f>
        <v>0</v>
      </c>
    </row>
    <row r="140" spans="1:9" hidden="1">
      <c r="A140" t="str">
        <f ca="1">'Budget by qtr'!N140</f>
        <v>Cash</v>
      </c>
      <c r="C140" s="79">
        <f>'Budget by qtr'!C140</f>
        <v>46388</v>
      </c>
      <c r="D140">
        <f ca="1">'Budget by qtr'!M140</f>
        <v>0</v>
      </c>
      <c r="E140" t="str">
        <f ca="1">'Budget by qtr'!L140</f>
        <v xml:space="preserve">1210: Participant Cash Contribution </v>
      </c>
      <c r="I140" s="1">
        <f ca="1">'Budget by qtr'!T140</f>
        <v>0</v>
      </c>
    </row>
    <row r="141" spans="1:9" hidden="1">
      <c r="A141" t="str">
        <f ca="1">'Budget by qtr'!N141</f>
        <v>Cash</v>
      </c>
      <c r="C141" s="79">
        <f>'Budget by qtr'!C141</f>
        <v>46478</v>
      </c>
      <c r="D141">
        <f ca="1">'Budget by qtr'!M141</f>
        <v>0</v>
      </c>
      <c r="E141" t="str">
        <f ca="1">'Budget by qtr'!L141</f>
        <v xml:space="preserve">1210: Participant Cash Contribution </v>
      </c>
      <c r="I141" s="1">
        <f ca="1">'Budget by qtr'!T141</f>
        <v>0</v>
      </c>
    </row>
    <row r="142" spans="1:9" hidden="1">
      <c r="A142" t="str">
        <f ca="1">'Budget by qtr'!N142</f>
        <v>Cash</v>
      </c>
      <c r="C142" s="79">
        <f>'Budget by qtr'!C142</f>
        <v>46569</v>
      </c>
      <c r="D142">
        <f ca="1">'Budget by qtr'!M142</f>
        <v>0</v>
      </c>
      <c r="E142" t="str">
        <f ca="1">'Budget by qtr'!L142</f>
        <v xml:space="preserve">1210: Participant Cash Contribution </v>
      </c>
      <c r="I142" s="1">
        <f ca="1">'Budget by qtr'!T142</f>
        <v>0</v>
      </c>
    </row>
    <row r="143" spans="1:9" hidden="1">
      <c r="A143" t="str">
        <f ca="1">'Budget by qtr'!N143</f>
        <v>Cash</v>
      </c>
      <c r="C143" s="79">
        <f>'Budget by qtr'!C143</f>
        <v>46661</v>
      </c>
      <c r="D143">
        <f ca="1">'Budget by qtr'!M143</f>
        <v>0</v>
      </c>
      <c r="E143" t="str">
        <f ca="1">'Budget by qtr'!L143</f>
        <v xml:space="preserve">1210: Participant Cash Contribution </v>
      </c>
      <c r="I143" s="1">
        <f ca="1">'Budget by qtr'!T143</f>
        <v>0</v>
      </c>
    </row>
    <row r="144" spans="1:9" hidden="1">
      <c r="A144" t="str">
        <f ca="1">'Budget by qtr'!N144</f>
        <v>Cash</v>
      </c>
      <c r="C144" s="79">
        <f>'Budget by qtr'!C144</f>
        <v>46753</v>
      </c>
      <c r="D144">
        <f ca="1">'Budget by qtr'!M144</f>
        <v>0</v>
      </c>
      <c r="E144" t="str">
        <f ca="1">'Budget by qtr'!L144</f>
        <v xml:space="preserve">1210: Participant Cash Contribution </v>
      </c>
      <c r="I144" s="1">
        <f ca="1">'Budget by qtr'!T144</f>
        <v>0</v>
      </c>
    </row>
    <row r="145" spans="1:9" hidden="1">
      <c r="A145" t="str">
        <f ca="1">'Budget by qtr'!N145</f>
        <v>Cash</v>
      </c>
      <c r="C145" s="79">
        <f>'Budget by qtr'!C145</f>
        <v>46844</v>
      </c>
      <c r="D145">
        <f ca="1">'Budget by qtr'!M145</f>
        <v>0</v>
      </c>
      <c r="E145" t="str">
        <f ca="1">'Budget by qtr'!L145</f>
        <v xml:space="preserve">1210: Participant Cash Contribution </v>
      </c>
      <c r="I145" s="1">
        <f ca="1">'Budget by qtr'!T145</f>
        <v>0</v>
      </c>
    </row>
    <row r="146" spans="1:9" hidden="1">
      <c r="A146" t="str">
        <f ca="1">'Budget by qtr'!N146</f>
        <v>Cash</v>
      </c>
      <c r="C146" s="79">
        <f>'Budget by qtr'!C146</f>
        <v>44743</v>
      </c>
      <c r="D146">
        <f ca="1">'Budget by qtr'!M146</f>
        <v>0</v>
      </c>
      <c r="E146" t="str">
        <f ca="1">'Budget by qtr'!L146</f>
        <v xml:space="preserve">1210: Participant Cash Contribution </v>
      </c>
      <c r="I146" s="1">
        <f ca="1">'Budget by qtr'!T146</f>
        <v>0</v>
      </c>
    </row>
    <row r="147" spans="1:9" hidden="1">
      <c r="A147" t="str">
        <f ca="1">'Budget by qtr'!N147</f>
        <v>Cash</v>
      </c>
      <c r="C147" s="79">
        <f>'Budget by qtr'!C147</f>
        <v>44835</v>
      </c>
      <c r="D147">
        <f ca="1">'Budget by qtr'!M147</f>
        <v>0</v>
      </c>
      <c r="E147" t="str">
        <f ca="1">'Budget by qtr'!L147</f>
        <v xml:space="preserve">1210: Participant Cash Contribution </v>
      </c>
      <c r="I147" s="1">
        <f ca="1">'Budget by qtr'!T147</f>
        <v>0</v>
      </c>
    </row>
    <row r="148" spans="1:9" hidden="1">
      <c r="A148" t="str">
        <f ca="1">'Budget by qtr'!N148</f>
        <v>Cash</v>
      </c>
      <c r="C148" s="79">
        <f>'Budget by qtr'!C148</f>
        <v>44927</v>
      </c>
      <c r="D148">
        <f ca="1">'Budget by qtr'!M148</f>
        <v>0</v>
      </c>
      <c r="E148" t="str">
        <f ca="1">'Budget by qtr'!L148</f>
        <v xml:space="preserve">1210: Participant Cash Contribution </v>
      </c>
      <c r="I148" s="1">
        <f ca="1">'Budget by qtr'!T148</f>
        <v>0</v>
      </c>
    </row>
    <row r="149" spans="1:9" hidden="1">
      <c r="A149" t="str">
        <f ca="1">'Budget by qtr'!N149</f>
        <v>Cash</v>
      </c>
      <c r="C149" s="79">
        <f>'Budget by qtr'!C149</f>
        <v>45017</v>
      </c>
      <c r="D149">
        <f ca="1">'Budget by qtr'!M149</f>
        <v>0</v>
      </c>
      <c r="E149" t="str">
        <f ca="1">'Budget by qtr'!L149</f>
        <v xml:space="preserve">1210: Participant Cash Contribution </v>
      </c>
      <c r="I149" s="1">
        <f ca="1">'Budget by qtr'!T149</f>
        <v>0</v>
      </c>
    </row>
    <row r="150" spans="1:9" hidden="1">
      <c r="A150" t="str">
        <f ca="1">'Budget by qtr'!N150</f>
        <v>Cash</v>
      </c>
      <c r="C150" s="79">
        <f>'Budget by qtr'!C150</f>
        <v>45108</v>
      </c>
      <c r="D150">
        <f ca="1">'Budget by qtr'!M150</f>
        <v>0</v>
      </c>
      <c r="E150" t="str">
        <f ca="1">'Budget by qtr'!L150</f>
        <v xml:space="preserve">1210: Participant Cash Contribution </v>
      </c>
      <c r="I150" s="1">
        <f ca="1">'Budget by qtr'!T150</f>
        <v>0</v>
      </c>
    </row>
    <row r="151" spans="1:9" hidden="1">
      <c r="A151" t="str">
        <f ca="1">'Budget by qtr'!N151</f>
        <v>Cash</v>
      </c>
      <c r="C151" s="79">
        <f>'Budget by qtr'!C151</f>
        <v>45200</v>
      </c>
      <c r="D151">
        <f ca="1">'Budget by qtr'!M151</f>
        <v>0</v>
      </c>
      <c r="E151" t="str">
        <f ca="1">'Budget by qtr'!L151</f>
        <v xml:space="preserve">1210: Participant Cash Contribution </v>
      </c>
      <c r="I151" s="1">
        <f ca="1">'Budget by qtr'!T151</f>
        <v>0</v>
      </c>
    </row>
    <row r="152" spans="1:9" hidden="1">
      <c r="A152" t="str">
        <f ca="1">'Budget by qtr'!N152</f>
        <v>Cash</v>
      </c>
      <c r="C152" s="79">
        <f>'Budget by qtr'!C152</f>
        <v>45292</v>
      </c>
      <c r="D152">
        <f ca="1">'Budget by qtr'!M152</f>
        <v>0</v>
      </c>
      <c r="E152" t="str">
        <f ca="1">'Budget by qtr'!L152</f>
        <v xml:space="preserve">1210: Participant Cash Contribution </v>
      </c>
      <c r="I152" s="1">
        <f ca="1">'Budget by qtr'!T152</f>
        <v>0</v>
      </c>
    </row>
    <row r="153" spans="1:9" hidden="1">
      <c r="A153" t="str">
        <f ca="1">'Budget by qtr'!N153</f>
        <v>Cash</v>
      </c>
      <c r="C153" s="79">
        <f>'Budget by qtr'!C153</f>
        <v>45383</v>
      </c>
      <c r="D153">
        <f ca="1">'Budget by qtr'!M153</f>
        <v>0</v>
      </c>
      <c r="E153" t="str">
        <f ca="1">'Budget by qtr'!L153</f>
        <v xml:space="preserve">1210: Participant Cash Contribution </v>
      </c>
      <c r="I153" s="1">
        <f ca="1">'Budget by qtr'!T153</f>
        <v>0</v>
      </c>
    </row>
    <row r="154" spans="1:9" hidden="1">
      <c r="A154" t="str">
        <f ca="1">'Budget by qtr'!N154</f>
        <v>Cash</v>
      </c>
      <c r="C154" s="79">
        <f>'Budget by qtr'!C154</f>
        <v>45474</v>
      </c>
      <c r="D154">
        <f ca="1">'Budget by qtr'!M154</f>
        <v>0</v>
      </c>
      <c r="E154" t="str">
        <f ca="1">'Budget by qtr'!L154</f>
        <v xml:space="preserve">1210: Participant Cash Contribution </v>
      </c>
      <c r="I154" s="1">
        <f ca="1">'Budget by qtr'!T154</f>
        <v>0</v>
      </c>
    </row>
    <row r="155" spans="1:9" hidden="1">
      <c r="A155" t="str">
        <f ca="1">'Budget by qtr'!N155</f>
        <v>Cash</v>
      </c>
      <c r="C155" s="79">
        <f>'Budget by qtr'!C155</f>
        <v>45566</v>
      </c>
      <c r="D155">
        <f ca="1">'Budget by qtr'!M155</f>
        <v>0</v>
      </c>
      <c r="E155" t="str">
        <f ca="1">'Budget by qtr'!L155</f>
        <v xml:space="preserve">1210: Participant Cash Contribution </v>
      </c>
      <c r="I155" s="1">
        <f ca="1">'Budget by qtr'!T155</f>
        <v>0</v>
      </c>
    </row>
    <row r="156" spans="1:9" hidden="1">
      <c r="A156" t="str">
        <f ca="1">'Budget by qtr'!N156</f>
        <v>Cash</v>
      </c>
      <c r="C156" s="79">
        <f>'Budget by qtr'!C156</f>
        <v>45658</v>
      </c>
      <c r="D156">
        <f ca="1">'Budget by qtr'!M156</f>
        <v>0</v>
      </c>
      <c r="E156" t="str">
        <f ca="1">'Budget by qtr'!L156</f>
        <v xml:space="preserve">1210: Participant Cash Contribution </v>
      </c>
      <c r="I156" s="1">
        <f ca="1">'Budget by qtr'!T156</f>
        <v>0</v>
      </c>
    </row>
    <row r="157" spans="1:9" hidden="1">
      <c r="A157" t="str">
        <f ca="1">'Budget by qtr'!N157</f>
        <v>Cash</v>
      </c>
      <c r="C157" s="79">
        <f>'Budget by qtr'!C157</f>
        <v>45748</v>
      </c>
      <c r="D157">
        <f ca="1">'Budget by qtr'!M157</f>
        <v>0</v>
      </c>
      <c r="E157" t="str">
        <f ca="1">'Budget by qtr'!L157</f>
        <v xml:space="preserve">1210: Participant Cash Contribution </v>
      </c>
      <c r="I157" s="1">
        <f ca="1">'Budget by qtr'!T157</f>
        <v>0</v>
      </c>
    </row>
    <row r="158" spans="1:9" hidden="1">
      <c r="A158" t="str">
        <f ca="1">'Budget by qtr'!N158</f>
        <v>Cash</v>
      </c>
      <c r="C158" s="79">
        <f>'Budget by qtr'!C158</f>
        <v>45839</v>
      </c>
      <c r="D158">
        <f ca="1">'Budget by qtr'!M158</f>
        <v>0</v>
      </c>
      <c r="E158" t="str">
        <f ca="1">'Budget by qtr'!L158</f>
        <v xml:space="preserve">1210: Participant Cash Contribution </v>
      </c>
      <c r="I158" s="1">
        <f ca="1">'Budget by qtr'!T158</f>
        <v>0</v>
      </c>
    </row>
    <row r="159" spans="1:9" hidden="1">
      <c r="A159" t="str">
        <f ca="1">'Budget by qtr'!N159</f>
        <v>Cash</v>
      </c>
      <c r="C159" s="79">
        <f>'Budget by qtr'!C159</f>
        <v>45931</v>
      </c>
      <c r="D159">
        <f ca="1">'Budget by qtr'!M159</f>
        <v>0</v>
      </c>
      <c r="E159" t="str">
        <f ca="1">'Budget by qtr'!L159</f>
        <v xml:space="preserve">1210: Participant Cash Contribution </v>
      </c>
      <c r="I159" s="1">
        <f ca="1">'Budget by qtr'!T159</f>
        <v>0</v>
      </c>
    </row>
    <row r="160" spans="1:9" hidden="1">
      <c r="A160" t="str">
        <f ca="1">'Budget by qtr'!N160</f>
        <v>Cash</v>
      </c>
      <c r="C160" s="79">
        <f>'Budget by qtr'!C160</f>
        <v>46023</v>
      </c>
      <c r="D160">
        <f ca="1">'Budget by qtr'!M160</f>
        <v>0</v>
      </c>
      <c r="E160" t="str">
        <f ca="1">'Budget by qtr'!L160</f>
        <v xml:space="preserve">1210: Participant Cash Contribution </v>
      </c>
      <c r="I160" s="1">
        <f ca="1">'Budget by qtr'!T160</f>
        <v>0</v>
      </c>
    </row>
    <row r="161" spans="1:9" hidden="1">
      <c r="A161" t="str">
        <f ca="1">'Budget by qtr'!N161</f>
        <v>Cash</v>
      </c>
      <c r="C161" s="79">
        <f>'Budget by qtr'!C161</f>
        <v>46113</v>
      </c>
      <c r="D161">
        <f ca="1">'Budget by qtr'!M161</f>
        <v>0</v>
      </c>
      <c r="E161" t="str">
        <f ca="1">'Budget by qtr'!L161</f>
        <v xml:space="preserve">1210: Participant Cash Contribution </v>
      </c>
      <c r="I161" s="1">
        <f ca="1">'Budget by qtr'!T161</f>
        <v>0</v>
      </c>
    </row>
    <row r="162" spans="1:9" hidden="1">
      <c r="A162" t="str">
        <f ca="1">'Budget by qtr'!N162</f>
        <v>Cash</v>
      </c>
      <c r="C162" s="79">
        <f>'Budget by qtr'!C162</f>
        <v>46204</v>
      </c>
      <c r="D162">
        <f ca="1">'Budget by qtr'!M162</f>
        <v>0</v>
      </c>
      <c r="E162" t="str">
        <f ca="1">'Budget by qtr'!L162</f>
        <v xml:space="preserve">1210: Participant Cash Contribution </v>
      </c>
      <c r="I162" s="1">
        <f ca="1">'Budget by qtr'!T162</f>
        <v>0</v>
      </c>
    </row>
    <row r="163" spans="1:9" hidden="1">
      <c r="A163" t="str">
        <f ca="1">'Budget by qtr'!N163</f>
        <v>Cash</v>
      </c>
      <c r="C163" s="79">
        <f>'Budget by qtr'!C163</f>
        <v>46296</v>
      </c>
      <c r="D163">
        <f ca="1">'Budget by qtr'!M163</f>
        <v>0</v>
      </c>
      <c r="E163" t="str">
        <f ca="1">'Budget by qtr'!L163</f>
        <v xml:space="preserve">1210: Participant Cash Contribution </v>
      </c>
      <c r="I163" s="1">
        <f ca="1">'Budget by qtr'!T163</f>
        <v>0</v>
      </c>
    </row>
    <row r="164" spans="1:9" hidden="1">
      <c r="A164" t="str">
        <f ca="1">'Budget by qtr'!N164</f>
        <v>Cash</v>
      </c>
      <c r="C164" s="79">
        <f>'Budget by qtr'!C164</f>
        <v>46388</v>
      </c>
      <c r="D164">
        <f ca="1">'Budget by qtr'!M164</f>
        <v>0</v>
      </c>
      <c r="E164" t="str">
        <f ca="1">'Budget by qtr'!L164</f>
        <v xml:space="preserve">1210: Participant Cash Contribution </v>
      </c>
      <c r="I164" s="1">
        <f ca="1">'Budget by qtr'!T164</f>
        <v>0</v>
      </c>
    </row>
    <row r="165" spans="1:9" hidden="1">
      <c r="A165" t="str">
        <f ca="1">'Budget by qtr'!N165</f>
        <v>Cash</v>
      </c>
      <c r="C165" s="79">
        <f>'Budget by qtr'!C165</f>
        <v>46478</v>
      </c>
      <c r="D165">
        <f ca="1">'Budget by qtr'!M165</f>
        <v>0</v>
      </c>
      <c r="E165" t="str">
        <f ca="1">'Budget by qtr'!L165</f>
        <v xml:space="preserve">1210: Participant Cash Contribution </v>
      </c>
      <c r="I165" s="1">
        <f ca="1">'Budget by qtr'!T165</f>
        <v>0</v>
      </c>
    </row>
    <row r="166" spans="1:9" hidden="1">
      <c r="A166" t="str">
        <f ca="1">'Budget by qtr'!N166</f>
        <v>Cash</v>
      </c>
      <c r="C166" s="79">
        <f>'Budget by qtr'!C166</f>
        <v>46569</v>
      </c>
      <c r="D166">
        <f ca="1">'Budget by qtr'!M166</f>
        <v>0</v>
      </c>
      <c r="E166" t="str">
        <f ca="1">'Budget by qtr'!L166</f>
        <v xml:space="preserve">1210: Participant Cash Contribution </v>
      </c>
      <c r="I166" s="1">
        <f ca="1">'Budget by qtr'!T166</f>
        <v>0</v>
      </c>
    </row>
    <row r="167" spans="1:9" hidden="1">
      <c r="A167" t="str">
        <f ca="1">'Budget by qtr'!N167</f>
        <v>Cash</v>
      </c>
      <c r="C167" s="79">
        <f>'Budget by qtr'!C167</f>
        <v>46661</v>
      </c>
      <c r="D167">
        <f ca="1">'Budget by qtr'!M167</f>
        <v>0</v>
      </c>
      <c r="E167" t="str">
        <f ca="1">'Budget by qtr'!L167</f>
        <v xml:space="preserve">1210: Participant Cash Contribution </v>
      </c>
      <c r="I167" s="1">
        <f ca="1">'Budget by qtr'!T167</f>
        <v>0</v>
      </c>
    </row>
    <row r="168" spans="1:9" hidden="1">
      <c r="A168" t="str">
        <f ca="1">'Budget by qtr'!N168</f>
        <v>Cash</v>
      </c>
      <c r="C168" s="79">
        <f>'Budget by qtr'!C168</f>
        <v>46753</v>
      </c>
      <c r="D168">
        <f ca="1">'Budget by qtr'!M168</f>
        <v>0</v>
      </c>
      <c r="E168" t="str">
        <f ca="1">'Budget by qtr'!L168</f>
        <v xml:space="preserve">1210: Participant Cash Contribution </v>
      </c>
      <c r="I168" s="1">
        <f ca="1">'Budget by qtr'!T168</f>
        <v>0</v>
      </c>
    </row>
    <row r="169" spans="1:9" hidden="1">
      <c r="A169" t="str">
        <f ca="1">'Budget by qtr'!N169</f>
        <v>Cash</v>
      </c>
      <c r="C169" s="79">
        <f>'Budget by qtr'!C169</f>
        <v>46844</v>
      </c>
      <c r="D169">
        <f ca="1">'Budget by qtr'!M169</f>
        <v>0</v>
      </c>
      <c r="E169" t="str">
        <f ca="1">'Budget by qtr'!L169</f>
        <v xml:space="preserve">1210: Participant Cash Contribution </v>
      </c>
      <c r="I169" s="1">
        <f ca="1">'Budget by qtr'!T169</f>
        <v>0</v>
      </c>
    </row>
    <row r="170" spans="1:9" hidden="1">
      <c r="A170" t="str">
        <f ca="1">'Budget by qtr'!N170</f>
        <v>Cash</v>
      </c>
      <c r="C170" s="79">
        <f>'Budget by qtr'!C170</f>
        <v>44743</v>
      </c>
      <c r="D170">
        <f ca="1">'Budget by qtr'!M170</f>
        <v>0</v>
      </c>
      <c r="E170" t="str">
        <f ca="1">'Budget by qtr'!L170</f>
        <v xml:space="preserve">1210: Participant Cash Contribution </v>
      </c>
      <c r="I170" s="1">
        <f ca="1">'Budget by qtr'!T170</f>
        <v>0</v>
      </c>
    </row>
    <row r="171" spans="1:9" hidden="1">
      <c r="A171" t="str">
        <f ca="1">'Budget by qtr'!N171</f>
        <v>Cash</v>
      </c>
      <c r="C171" s="79">
        <f>'Budget by qtr'!C171</f>
        <v>44835</v>
      </c>
      <c r="D171">
        <f ca="1">'Budget by qtr'!M171</f>
        <v>0</v>
      </c>
      <c r="E171" t="str">
        <f ca="1">'Budget by qtr'!L171</f>
        <v xml:space="preserve">1210: Participant Cash Contribution </v>
      </c>
      <c r="I171" s="1">
        <f ca="1">'Budget by qtr'!T171</f>
        <v>0</v>
      </c>
    </row>
    <row r="172" spans="1:9" hidden="1">
      <c r="A172" t="str">
        <f ca="1">'Budget by qtr'!N172</f>
        <v>Cash</v>
      </c>
      <c r="C172" s="79">
        <f>'Budget by qtr'!C172</f>
        <v>44927</v>
      </c>
      <c r="D172">
        <f ca="1">'Budget by qtr'!M172</f>
        <v>0</v>
      </c>
      <c r="E172" t="str">
        <f ca="1">'Budget by qtr'!L172</f>
        <v xml:space="preserve">1210: Participant Cash Contribution </v>
      </c>
      <c r="I172" s="1">
        <f ca="1">'Budget by qtr'!T172</f>
        <v>0</v>
      </c>
    </row>
    <row r="173" spans="1:9" hidden="1">
      <c r="A173" t="str">
        <f ca="1">'Budget by qtr'!N173</f>
        <v>Cash</v>
      </c>
      <c r="C173" s="79">
        <f>'Budget by qtr'!C173</f>
        <v>45017</v>
      </c>
      <c r="D173">
        <f ca="1">'Budget by qtr'!M173</f>
        <v>0</v>
      </c>
      <c r="E173" t="str">
        <f ca="1">'Budget by qtr'!L173</f>
        <v xml:space="preserve">1210: Participant Cash Contribution </v>
      </c>
      <c r="I173" s="1">
        <f ca="1">'Budget by qtr'!T173</f>
        <v>0</v>
      </c>
    </row>
    <row r="174" spans="1:9" hidden="1">
      <c r="A174" t="str">
        <f ca="1">'Budget by qtr'!N174</f>
        <v>Cash</v>
      </c>
      <c r="C174" s="79">
        <f>'Budget by qtr'!C174</f>
        <v>45108</v>
      </c>
      <c r="D174">
        <f ca="1">'Budget by qtr'!M174</f>
        <v>0</v>
      </c>
      <c r="E174" t="str">
        <f ca="1">'Budget by qtr'!L174</f>
        <v xml:space="preserve">1210: Participant Cash Contribution </v>
      </c>
      <c r="I174" s="1">
        <f ca="1">'Budget by qtr'!T174</f>
        <v>0</v>
      </c>
    </row>
    <row r="175" spans="1:9" hidden="1">
      <c r="A175" t="str">
        <f ca="1">'Budget by qtr'!N175</f>
        <v>Cash</v>
      </c>
      <c r="C175" s="79">
        <f>'Budget by qtr'!C175</f>
        <v>45200</v>
      </c>
      <c r="D175">
        <f ca="1">'Budget by qtr'!M175</f>
        <v>0</v>
      </c>
      <c r="E175" t="str">
        <f ca="1">'Budget by qtr'!L175</f>
        <v xml:space="preserve">1210: Participant Cash Contribution </v>
      </c>
      <c r="I175" s="1">
        <f ca="1">'Budget by qtr'!T175</f>
        <v>0</v>
      </c>
    </row>
    <row r="176" spans="1:9" hidden="1">
      <c r="A176" t="str">
        <f ca="1">'Budget by qtr'!N176</f>
        <v>Cash</v>
      </c>
      <c r="C176" s="79">
        <f>'Budget by qtr'!C176</f>
        <v>45292</v>
      </c>
      <c r="D176">
        <f ca="1">'Budget by qtr'!M176</f>
        <v>0</v>
      </c>
      <c r="E176" t="str">
        <f ca="1">'Budget by qtr'!L176</f>
        <v xml:space="preserve">1210: Participant Cash Contribution </v>
      </c>
      <c r="I176" s="1">
        <f ca="1">'Budget by qtr'!T176</f>
        <v>0</v>
      </c>
    </row>
    <row r="177" spans="1:9" hidden="1">
      <c r="A177" t="str">
        <f ca="1">'Budget by qtr'!N177</f>
        <v>Cash</v>
      </c>
      <c r="C177" s="79">
        <f>'Budget by qtr'!C177</f>
        <v>45383</v>
      </c>
      <c r="D177">
        <f ca="1">'Budget by qtr'!M177</f>
        <v>0</v>
      </c>
      <c r="E177" t="str">
        <f ca="1">'Budget by qtr'!L177</f>
        <v xml:space="preserve">1210: Participant Cash Contribution </v>
      </c>
      <c r="I177" s="1">
        <f ca="1">'Budget by qtr'!T177</f>
        <v>0</v>
      </c>
    </row>
    <row r="178" spans="1:9" hidden="1">
      <c r="A178" t="str">
        <f ca="1">'Budget by qtr'!N178</f>
        <v>Cash</v>
      </c>
      <c r="C178" s="79">
        <f>'Budget by qtr'!C178</f>
        <v>45474</v>
      </c>
      <c r="D178">
        <f ca="1">'Budget by qtr'!M178</f>
        <v>0</v>
      </c>
      <c r="E178" t="str">
        <f ca="1">'Budget by qtr'!L178</f>
        <v xml:space="preserve">1210: Participant Cash Contribution </v>
      </c>
      <c r="I178" s="1">
        <f ca="1">'Budget by qtr'!T178</f>
        <v>0</v>
      </c>
    </row>
    <row r="179" spans="1:9" hidden="1">
      <c r="A179" t="str">
        <f ca="1">'Budget by qtr'!N179</f>
        <v>Cash</v>
      </c>
      <c r="C179" s="79">
        <f>'Budget by qtr'!C179</f>
        <v>45566</v>
      </c>
      <c r="D179">
        <f ca="1">'Budget by qtr'!M179</f>
        <v>0</v>
      </c>
      <c r="E179" t="str">
        <f ca="1">'Budget by qtr'!L179</f>
        <v xml:space="preserve">1210: Participant Cash Contribution </v>
      </c>
      <c r="I179" s="1">
        <f ca="1">'Budget by qtr'!T179</f>
        <v>0</v>
      </c>
    </row>
    <row r="180" spans="1:9" hidden="1">
      <c r="A180" t="str">
        <f ca="1">'Budget by qtr'!N180</f>
        <v>Cash</v>
      </c>
      <c r="C180" s="79">
        <f>'Budget by qtr'!C180</f>
        <v>45658</v>
      </c>
      <c r="D180">
        <f ca="1">'Budget by qtr'!M180</f>
        <v>0</v>
      </c>
      <c r="E180" t="str">
        <f ca="1">'Budget by qtr'!L180</f>
        <v xml:space="preserve">1210: Participant Cash Contribution </v>
      </c>
      <c r="I180" s="1">
        <f ca="1">'Budget by qtr'!T180</f>
        <v>0</v>
      </c>
    </row>
    <row r="181" spans="1:9" hidden="1">
      <c r="A181" t="str">
        <f ca="1">'Budget by qtr'!N181</f>
        <v>Cash</v>
      </c>
      <c r="C181" s="79">
        <f>'Budget by qtr'!C181</f>
        <v>45748</v>
      </c>
      <c r="D181">
        <f ca="1">'Budget by qtr'!M181</f>
        <v>0</v>
      </c>
      <c r="E181" t="str">
        <f ca="1">'Budget by qtr'!L181</f>
        <v xml:space="preserve">1210: Participant Cash Contribution </v>
      </c>
      <c r="I181" s="1">
        <f ca="1">'Budget by qtr'!T181</f>
        <v>0</v>
      </c>
    </row>
    <row r="182" spans="1:9" hidden="1">
      <c r="A182" t="str">
        <f ca="1">'Budget by qtr'!N182</f>
        <v>Cash</v>
      </c>
      <c r="C182" s="79">
        <f>'Budget by qtr'!C182</f>
        <v>45839</v>
      </c>
      <c r="D182">
        <f ca="1">'Budget by qtr'!M182</f>
        <v>0</v>
      </c>
      <c r="E182" t="str">
        <f ca="1">'Budget by qtr'!L182</f>
        <v xml:space="preserve">1210: Participant Cash Contribution </v>
      </c>
      <c r="I182" s="1">
        <f ca="1">'Budget by qtr'!T182</f>
        <v>0</v>
      </c>
    </row>
    <row r="183" spans="1:9" hidden="1">
      <c r="A183" t="str">
        <f ca="1">'Budget by qtr'!N183</f>
        <v>Cash</v>
      </c>
      <c r="C183" s="79">
        <f>'Budget by qtr'!C183</f>
        <v>45931</v>
      </c>
      <c r="D183">
        <f ca="1">'Budget by qtr'!M183</f>
        <v>0</v>
      </c>
      <c r="E183" t="str">
        <f ca="1">'Budget by qtr'!L183</f>
        <v xml:space="preserve">1210: Participant Cash Contribution </v>
      </c>
      <c r="I183" s="1">
        <f ca="1">'Budget by qtr'!T183</f>
        <v>0</v>
      </c>
    </row>
    <row r="184" spans="1:9" hidden="1">
      <c r="A184" t="str">
        <f ca="1">'Budget by qtr'!N184</f>
        <v>Cash</v>
      </c>
      <c r="C184" s="79">
        <f>'Budget by qtr'!C184</f>
        <v>46023</v>
      </c>
      <c r="D184">
        <f ca="1">'Budget by qtr'!M184</f>
        <v>0</v>
      </c>
      <c r="E184" t="str">
        <f ca="1">'Budget by qtr'!L184</f>
        <v xml:space="preserve">1210: Participant Cash Contribution </v>
      </c>
      <c r="I184" s="1">
        <f ca="1">'Budget by qtr'!T184</f>
        <v>0</v>
      </c>
    </row>
    <row r="185" spans="1:9" hidden="1">
      <c r="A185" t="str">
        <f ca="1">'Budget by qtr'!N185</f>
        <v>Cash</v>
      </c>
      <c r="C185" s="79">
        <f>'Budget by qtr'!C185</f>
        <v>46113</v>
      </c>
      <c r="D185">
        <f ca="1">'Budget by qtr'!M185</f>
        <v>0</v>
      </c>
      <c r="E185" t="str">
        <f ca="1">'Budget by qtr'!L185</f>
        <v xml:space="preserve">1210: Participant Cash Contribution </v>
      </c>
      <c r="I185" s="1">
        <f ca="1">'Budget by qtr'!T185</f>
        <v>0</v>
      </c>
    </row>
    <row r="186" spans="1:9" hidden="1">
      <c r="A186" t="str">
        <f ca="1">'Budget by qtr'!N186</f>
        <v>Cash</v>
      </c>
      <c r="C186" s="79">
        <f>'Budget by qtr'!C186</f>
        <v>46204</v>
      </c>
      <c r="D186">
        <f ca="1">'Budget by qtr'!M186</f>
        <v>0</v>
      </c>
      <c r="E186" t="str">
        <f ca="1">'Budget by qtr'!L186</f>
        <v xml:space="preserve">1210: Participant Cash Contribution </v>
      </c>
      <c r="I186" s="1">
        <f ca="1">'Budget by qtr'!T186</f>
        <v>0</v>
      </c>
    </row>
    <row r="187" spans="1:9" hidden="1">
      <c r="A187" t="str">
        <f ca="1">'Budget by qtr'!N187</f>
        <v>Cash</v>
      </c>
      <c r="C187" s="79">
        <f>'Budget by qtr'!C187</f>
        <v>46296</v>
      </c>
      <c r="D187">
        <f ca="1">'Budget by qtr'!M187</f>
        <v>0</v>
      </c>
      <c r="E187" t="str">
        <f ca="1">'Budget by qtr'!L187</f>
        <v xml:space="preserve">1210: Participant Cash Contribution </v>
      </c>
      <c r="I187" s="1">
        <f ca="1">'Budget by qtr'!T187</f>
        <v>0</v>
      </c>
    </row>
    <row r="188" spans="1:9" hidden="1">
      <c r="A188" t="str">
        <f ca="1">'Budget by qtr'!N188</f>
        <v>Cash</v>
      </c>
      <c r="C188" s="79">
        <f>'Budget by qtr'!C188</f>
        <v>46388</v>
      </c>
      <c r="D188">
        <f ca="1">'Budget by qtr'!M188</f>
        <v>0</v>
      </c>
      <c r="E188" t="str">
        <f ca="1">'Budget by qtr'!L188</f>
        <v xml:space="preserve">1210: Participant Cash Contribution </v>
      </c>
      <c r="I188" s="1">
        <f ca="1">'Budget by qtr'!T188</f>
        <v>0</v>
      </c>
    </row>
    <row r="189" spans="1:9" hidden="1">
      <c r="A189" t="str">
        <f ca="1">'Budget by qtr'!N189</f>
        <v>Cash</v>
      </c>
      <c r="C189" s="79">
        <f>'Budget by qtr'!C189</f>
        <v>46478</v>
      </c>
      <c r="D189">
        <f ca="1">'Budget by qtr'!M189</f>
        <v>0</v>
      </c>
      <c r="E189" t="str">
        <f ca="1">'Budget by qtr'!L189</f>
        <v xml:space="preserve">1210: Participant Cash Contribution </v>
      </c>
      <c r="I189" s="1">
        <f ca="1">'Budget by qtr'!T189</f>
        <v>0</v>
      </c>
    </row>
    <row r="190" spans="1:9" hidden="1">
      <c r="A190" t="str">
        <f ca="1">'Budget by qtr'!N190</f>
        <v>Cash</v>
      </c>
      <c r="C190" s="79">
        <f>'Budget by qtr'!C190</f>
        <v>46569</v>
      </c>
      <c r="D190">
        <f ca="1">'Budget by qtr'!M190</f>
        <v>0</v>
      </c>
      <c r="E190" t="str">
        <f ca="1">'Budget by qtr'!L190</f>
        <v xml:space="preserve">1210: Participant Cash Contribution </v>
      </c>
      <c r="I190" s="1">
        <f ca="1">'Budget by qtr'!T190</f>
        <v>0</v>
      </c>
    </row>
    <row r="191" spans="1:9" hidden="1">
      <c r="A191" t="str">
        <f ca="1">'Budget by qtr'!N191</f>
        <v>Cash</v>
      </c>
      <c r="C191" s="79">
        <f>'Budget by qtr'!C191</f>
        <v>46661</v>
      </c>
      <c r="D191">
        <f ca="1">'Budget by qtr'!M191</f>
        <v>0</v>
      </c>
      <c r="E191" t="str">
        <f ca="1">'Budget by qtr'!L191</f>
        <v xml:space="preserve">1210: Participant Cash Contribution </v>
      </c>
      <c r="I191" s="1">
        <f ca="1">'Budget by qtr'!T191</f>
        <v>0</v>
      </c>
    </row>
    <row r="192" spans="1:9" hidden="1">
      <c r="A192" t="str">
        <f ca="1">'Budget by qtr'!N192</f>
        <v>Cash</v>
      </c>
      <c r="C192" s="79">
        <f>'Budget by qtr'!C192</f>
        <v>46753</v>
      </c>
      <c r="D192">
        <f ca="1">'Budget by qtr'!M192</f>
        <v>0</v>
      </c>
      <c r="E192" t="str">
        <f ca="1">'Budget by qtr'!L192</f>
        <v xml:space="preserve">1210: Participant Cash Contribution </v>
      </c>
      <c r="I192" s="1">
        <f ca="1">'Budget by qtr'!T192</f>
        <v>0</v>
      </c>
    </row>
    <row r="193" spans="1:9" hidden="1">
      <c r="A193" t="str">
        <f ca="1">'Budget by qtr'!N193</f>
        <v>Cash</v>
      </c>
      <c r="C193" s="79">
        <f>'Budget by qtr'!C193</f>
        <v>46844</v>
      </c>
      <c r="D193">
        <f ca="1">'Budget by qtr'!M193</f>
        <v>0</v>
      </c>
      <c r="E193" t="str">
        <f ca="1">'Budget by qtr'!L193</f>
        <v xml:space="preserve">1210: Participant Cash Contribution </v>
      </c>
      <c r="I193" s="1">
        <f ca="1">'Budget by qtr'!T193</f>
        <v>0</v>
      </c>
    </row>
    <row r="194" spans="1:9" hidden="1">
      <c r="A194" t="str">
        <f ca="1">'Budget by qtr'!N194</f>
        <v>Cash</v>
      </c>
      <c r="C194" s="79">
        <f>'Budget by qtr'!C194</f>
        <v>44743</v>
      </c>
      <c r="D194">
        <f ca="1">'Budget by qtr'!M194</f>
        <v>0</v>
      </c>
      <c r="E194" t="str">
        <f ca="1">'Budget by qtr'!L194</f>
        <v xml:space="preserve">1210: Participant Cash Contribution </v>
      </c>
      <c r="I194" s="1">
        <f ca="1">'Budget by qtr'!T194</f>
        <v>0</v>
      </c>
    </row>
    <row r="195" spans="1:9" hidden="1">
      <c r="A195" t="str">
        <f ca="1">'Budget by qtr'!N195</f>
        <v>Cash</v>
      </c>
      <c r="C195" s="79">
        <f>'Budget by qtr'!C195</f>
        <v>44835</v>
      </c>
      <c r="D195">
        <f ca="1">'Budget by qtr'!M195</f>
        <v>0</v>
      </c>
      <c r="E195" t="str">
        <f ca="1">'Budget by qtr'!L195</f>
        <v xml:space="preserve">1210: Participant Cash Contribution </v>
      </c>
      <c r="I195" s="1">
        <f ca="1">'Budget by qtr'!T195</f>
        <v>0</v>
      </c>
    </row>
    <row r="196" spans="1:9" hidden="1">
      <c r="A196" t="str">
        <f ca="1">'Budget by qtr'!N196</f>
        <v>Cash</v>
      </c>
      <c r="C196" s="79">
        <f>'Budget by qtr'!C196</f>
        <v>44927</v>
      </c>
      <c r="D196">
        <f ca="1">'Budget by qtr'!M196</f>
        <v>0</v>
      </c>
      <c r="E196" t="str">
        <f ca="1">'Budget by qtr'!L196</f>
        <v xml:space="preserve">1210: Participant Cash Contribution </v>
      </c>
      <c r="I196" s="1">
        <f ca="1">'Budget by qtr'!T196</f>
        <v>0</v>
      </c>
    </row>
    <row r="197" spans="1:9" hidden="1">
      <c r="A197" t="str">
        <f ca="1">'Budget by qtr'!N197</f>
        <v>Cash</v>
      </c>
      <c r="C197" s="79">
        <f>'Budget by qtr'!C197</f>
        <v>45017</v>
      </c>
      <c r="D197">
        <f ca="1">'Budget by qtr'!M197</f>
        <v>0</v>
      </c>
      <c r="E197" t="str">
        <f ca="1">'Budget by qtr'!L197</f>
        <v xml:space="preserve">1210: Participant Cash Contribution </v>
      </c>
      <c r="I197" s="1">
        <f ca="1">'Budget by qtr'!T197</f>
        <v>0</v>
      </c>
    </row>
    <row r="198" spans="1:9" hidden="1">
      <c r="A198" t="str">
        <f ca="1">'Budget by qtr'!N198</f>
        <v>Cash</v>
      </c>
      <c r="C198" s="79">
        <f>'Budget by qtr'!C198</f>
        <v>45108</v>
      </c>
      <c r="D198">
        <f ca="1">'Budget by qtr'!M198</f>
        <v>0</v>
      </c>
      <c r="E198" t="str">
        <f ca="1">'Budget by qtr'!L198</f>
        <v xml:space="preserve">1210: Participant Cash Contribution </v>
      </c>
      <c r="I198" s="1">
        <f ca="1">'Budget by qtr'!T198</f>
        <v>0</v>
      </c>
    </row>
    <row r="199" spans="1:9" hidden="1">
      <c r="A199" t="str">
        <f ca="1">'Budget by qtr'!N199</f>
        <v>Cash</v>
      </c>
      <c r="C199" s="79">
        <f>'Budget by qtr'!C199</f>
        <v>45200</v>
      </c>
      <c r="D199">
        <f ca="1">'Budget by qtr'!M199</f>
        <v>0</v>
      </c>
      <c r="E199" t="str">
        <f ca="1">'Budget by qtr'!L199</f>
        <v xml:space="preserve">1210: Participant Cash Contribution </v>
      </c>
      <c r="I199" s="1">
        <f ca="1">'Budget by qtr'!T199</f>
        <v>0</v>
      </c>
    </row>
    <row r="200" spans="1:9" hidden="1">
      <c r="A200" t="str">
        <f ca="1">'Budget by qtr'!N200</f>
        <v>Cash</v>
      </c>
      <c r="C200" s="79">
        <f>'Budget by qtr'!C200</f>
        <v>45292</v>
      </c>
      <c r="D200">
        <f ca="1">'Budget by qtr'!M200</f>
        <v>0</v>
      </c>
      <c r="E200" t="str">
        <f ca="1">'Budget by qtr'!L200</f>
        <v xml:space="preserve">1210: Participant Cash Contribution </v>
      </c>
      <c r="I200" s="1">
        <f ca="1">'Budget by qtr'!T200</f>
        <v>0</v>
      </c>
    </row>
    <row r="201" spans="1:9" hidden="1">
      <c r="A201" t="str">
        <f ca="1">'Budget by qtr'!N201</f>
        <v>Cash</v>
      </c>
      <c r="C201" s="79">
        <f>'Budget by qtr'!C201</f>
        <v>45383</v>
      </c>
      <c r="D201">
        <f ca="1">'Budget by qtr'!M201</f>
        <v>0</v>
      </c>
      <c r="E201" t="str">
        <f ca="1">'Budget by qtr'!L201</f>
        <v xml:space="preserve">1210: Participant Cash Contribution </v>
      </c>
      <c r="I201" s="1">
        <f ca="1">'Budget by qtr'!T201</f>
        <v>0</v>
      </c>
    </row>
    <row r="202" spans="1:9" hidden="1">
      <c r="A202" t="str">
        <f ca="1">'Budget by qtr'!N202</f>
        <v>Cash</v>
      </c>
      <c r="C202" s="79">
        <f>'Budget by qtr'!C202</f>
        <v>45474</v>
      </c>
      <c r="D202">
        <f ca="1">'Budget by qtr'!M202</f>
        <v>0</v>
      </c>
      <c r="E202" t="str">
        <f ca="1">'Budget by qtr'!L202</f>
        <v xml:space="preserve">1210: Participant Cash Contribution </v>
      </c>
      <c r="I202" s="1">
        <f ca="1">'Budget by qtr'!T202</f>
        <v>0</v>
      </c>
    </row>
    <row r="203" spans="1:9" hidden="1">
      <c r="A203" t="str">
        <f ca="1">'Budget by qtr'!N203</f>
        <v>Cash</v>
      </c>
      <c r="C203" s="79">
        <f>'Budget by qtr'!C203</f>
        <v>45566</v>
      </c>
      <c r="D203">
        <f ca="1">'Budget by qtr'!M203</f>
        <v>0</v>
      </c>
      <c r="E203" t="str">
        <f ca="1">'Budget by qtr'!L203</f>
        <v xml:space="preserve">1210: Participant Cash Contribution </v>
      </c>
      <c r="I203" s="1">
        <f ca="1">'Budget by qtr'!T203</f>
        <v>0</v>
      </c>
    </row>
    <row r="204" spans="1:9" hidden="1">
      <c r="A204" t="str">
        <f ca="1">'Budget by qtr'!N204</f>
        <v>Cash</v>
      </c>
      <c r="C204" s="79">
        <f>'Budget by qtr'!C204</f>
        <v>45658</v>
      </c>
      <c r="D204">
        <f ca="1">'Budget by qtr'!M204</f>
        <v>0</v>
      </c>
      <c r="E204" t="str">
        <f ca="1">'Budget by qtr'!L204</f>
        <v xml:space="preserve">1210: Participant Cash Contribution </v>
      </c>
      <c r="I204" s="1">
        <f ca="1">'Budget by qtr'!T204</f>
        <v>0</v>
      </c>
    </row>
    <row r="205" spans="1:9" hidden="1">
      <c r="A205" t="str">
        <f ca="1">'Budget by qtr'!N205</f>
        <v>Cash</v>
      </c>
      <c r="C205" s="79">
        <f>'Budget by qtr'!C205</f>
        <v>45748</v>
      </c>
      <c r="D205">
        <f ca="1">'Budget by qtr'!M205</f>
        <v>0</v>
      </c>
      <c r="E205" t="str">
        <f ca="1">'Budget by qtr'!L205</f>
        <v xml:space="preserve">1210: Participant Cash Contribution </v>
      </c>
      <c r="I205" s="1">
        <f ca="1">'Budget by qtr'!T205</f>
        <v>0</v>
      </c>
    </row>
    <row r="206" spans="1:9" hidden="1">
      <c r="A206" t="str">
        <f ca="1">'Budget by qtr'!N206</f>
        <v>Cash</v>
      </c>
      <c r="C206" s="79">
        <f>'Budget by qtr'!C206</f>
        <v>45839</v>
      </c>
      <c r="D206">
        <f ca="1">'Budget by qtr'!M206</f>
        <v>0</v>
      </c>
      <c r="E206" t="str">
        <f ca="1">'Budget by qtr'!L206</f>
        <v xml:space="preserve">1210: Participant Cash Contribution </v>
      </c>
      <c r="I206" s="1">
        <f ca="1">'Budget by qtr'!T206</f>
        <v>0</v>
      </c>
    </row>
    <row r="207" spans="1:9" hidden="1">
      <c r="A207" t="str">
        <f ca="1">'Budget by qtr'!N207</f>
        <v>Cash</v>
      </c>
      <c r="C207" s="79">
        <f>'Budget by qtr'!C207</f>
        <v>45931</v>
      </c>
      <c r="D207">
        <f ca="1">'Budget by qtr'!M207</f>
        <v>0</v>
      </c>
      <c r="E207" t="str">
        <f ca="1">'Budget by qtr'!L207</f>
        <v xml:space="preserve">1210: Participant Cash Contribution </v>
      </c>
      <c r="I207" s="1">
        <f ca="1">'Budget by qtr'!T207</f>
        <v>0</v>
      </c>
    </row>
    <row r="208" spans="1:9" hidden="1">
      <c r="A208" t="str">
        <f ca="1">'Budget by qtr'!N208</f>
        <v>Cash</v>
      </c>
      <c r="C208" s="79">
        <f>'Budget by qtr'!C208</f>
        <v>46023</v>
      </c>
      <c r="D208">
        <f ca="1">'Budget by qtr'!M208</f>
        <v>0</v>
      </c>
      <c r="E208" t="str">
        <f ca="1">'Budget by qtr'!L208</f>
        <v xml:space="preserve">1210: Participant Cash Contribution </v>
      </c>
      <c r="I208" s="1">
        <f ca="1">'Budget by qtr'!T208</f>
        <v>0</v>
      </c>
    </row>
    <row r="209" spans="1:9" hidden="1">
      <c r="A209" t="str">
        <f ca="1">'Budget by qtr'!N209</f>
        <v>Cash</v>
      </c>
      <c r="C209" s="79">
        <f>'Budget by qtr'!C209</f>
        <v>46113</v>
      </c>
      <c r="D209">
        <f ca="1">'Budget by qtr'!M209</f>
        <v>0</v>
      </c>
      <c r="E209" t="str">
        <f ca="1">'Budget by qtr'!L209</f>
        <v xml:space="preserve">1210: Participant Cash Contribution </v>
      </c>
      <c r="I209" s="1">
        <f ca="1">'Budget by qtr'!T209</f>
        <v>0</v>
      </c>
    </row>
    <row r="210" spans="1:9" hidden="1">
      <c r="A210" t="str">
        <f ca="1">'Budget by qtr'!N210</f>
        <v>Cash</v>
      </c>
      <c r="C210" s="79">
        <f>'Budget by qtr'!C210</f>
        <v>46204</v>
      </c>
      <c r="D210">
        <f ca="1">'Budget by qtr'!M210</f>
        <v>0</v>
      </c>
      <c r="E210" t="str">
        <f ca="1">'Budget by qtr'!L210</f>
        <v xml:space="preserve">1210: Participant Cash Contribution </v>
      </c>
      <c r="I210" s="1">
        <f ca="1">'Budget by qtr'!T210</f>
        <v>0</v>
      </c>
    </row>
    <row r="211" spans="1:9" hidden="1">
      <c r="A211" t="str">
        <f ca="1">'Budget by qtr'!N211</f>
        <v>Cash</v>
      </c>
      <c r="C211" s="79">
        <f>'Budget by qtr'!C211</f>
        <v>46296</v>
      </c>
      <c r="D211">
        <f ca="1">'Budget by qtr'!M211</f>
        <v>0</v>
      </c>
      <c r="E211" t="str">
        <f ca="1">'Budget by qtr'!L211</f>
        <v xml:space="preserve">1210: Participant Cash Contribution </v>
      </c>
      <c r="I211" s="1">
        <f ca="1">'Budget by qtr'!T211</f>
        <v>0</v>
      </c>
    </row>
    <row r="212" spans="1:9" hidden="1">
      <c r="A212" t="str">
        <f ca="1">'Budget by qtr'!N212</f>
        <v>Cash</v>
      </c>
      <c r="C212" s="79">
        <f>'Budget by qtr'!C212</f>
        <v>46388</v>
      </c>
      <c r="D212">
        <f ca="1">'Budget by qtr'!M212</f>
        <v>0</v>
      </c>
      <c r="E212" t="str">
        <f ca="1">'Budget by qtr'!L212</f>
        <v xml:space="preserve">1210: Participant Cash Contribution </v>
      </c>
      <c r="I212" s="1">
        <f ca="1">'Budget by qtr'!T212</f>
        <v>0</v>
      </c>
    </row>
    <row r="213" spans="1:9" hidden="1">
      <c r="A213" t="str">
        <f ca="1">'Budget by qtr'!N213</f>
        <v>Cash</v>
      </c>
      <c r="C213" s="79">
        <f>'Budget by qtr'!C213</f>
        <v>46478</v>
      </c>
      <c r="D213">
        <f ca="1">'Budget by qtr'!M213</f>
        <v>0</v>
      </c>
      <c r="E213" t="str">
        <f ca="1">'Budget by qtr'!L213</f>
        <v xml:space="preserve">1210: Participant Cash Contribution </v>
      </c>
      <c r="I213" s="1">
        <f ca="1">'Budget by qtr'!T213</f>
        <v>0</v>
      </c>
    </row>
    <row r="214" spans="1:9" hidden="1">
      <c r="A214" t="str">
        <f ca="1">'Budget by qtr'!N214</f>
        <v>Cash</v>
      </c>
      <c r="C214" s="79">
        <f>'Budget by qtr'!C214</f>
        <v>46569</v>
      </c>
      <c r="D214">
        <f ca="1">'Budget by qtr'!M214</f>
        <v>0</v>
      </c>
      <c r="E214" t="str">
        <f ca="1">'Budget by qtr'!L214</f>
        <v xml:space="preserve">1210: Participant Cash Contribution </v>
      </c>
      <c r="I214" s="1">
        <f ca="1">'Budget by qtr'!T214</f>
        <v>0</v>
      </c>
    </row>
    <row r="215" spans="1:9" hidden="1">
      <c r="A215" t="str">
        <f ca="1">'Budget by qtr'!N215</f>
        <v>Cash</v>
      </c>
      <c r="C215" s="79">
        <f>'Budget by qtr'!C215</f>
        <v>46661</v>
      </c>
      <c r="D215">
        <f ca="1">'Budget by qtr'!M215</f>
        <v>0</v>
      </c>
      <c r="E215" t="str">
        <f ca="1">'Budget by qtr'!L215</f>
        <v xml:space="preserve">1210: Participant Cash Contribution </v>
      </c>
      <c r="I215" s="1">
        <f ca="1">'Budget by qtr'!T215</f>
        <v>0</v>
      </c>
    </row>
    <row r="216" spans="1:9" hidden="1">
      <c r="A216" t="str">
        <f ca="1">'Budget by qtr'!N216</f>
        <v>Cash</v>
      </c>
      <c r="C216" s="79">
        <f>'Budget by qtr'!C216</f>
        <v>46753</v>
      </c>
      <c r="D216">
        <f ca="1">'Budget by qtr'!M216</f>
        <v>0</v>
      </c>
      <c r="E216" t="str">
        <f ca="1">'Budget by qtr'!L216</f>
        <v xml:space="preserve">1210: Participant Cash Contribution </v>
      </c>
      <c r="I216" s="1">
        <f ca="1">'Budget by qtr'!T216</f>
        <v>0</v>
      </c>
    </row>
    <row r="217" spans="1:9" hidden="1">
      <c r="A217" t="str">
        <f ca="1">'Budget by qtr'!N217</f>
        <v>Cash</v>
      </c>
      <c r="C217" s="79">
        <f>'Budget by qtr'!C217</f>
        <v>46844</v>
      </c>
      <c r="D217">
        <f ca="1">'Budget by qtr'!M217</f>
        <v>0</v>
      </c>
      <c r="E217" t="str">
        <f ca="1">'Budget by qtr'!L217</f>
        <v xml:space="preserve">1210: Participant Cash Contribution </v>
      </c>
      <c r="I217" s="1">
        <f ca="1">'Budget by qtr'!T217</f>
        <v>0</v>
      </c>
    </row>
    <row r="218" spans="1:9" hidden="1">
      <c r="A218" t="str">
        <f ca="1">'Budget by qtr'!N218</f>
        <v xml:space="preserve"> - </v>
      </c>
      <c r="C218" s="79">
        <f>'Budget by qtr'!C218</f>
        <v>44743</v>
      </c>
      <c r="D218">
        <f ca="1">'Budget by qtr'!M218</f>
        <v>0</v>
      </c>
      <c r="E218" t="str">
        <f ca="1">'Budget by qtr'!L218</f>
        <v>3100: Salary In-kind</v>
      </c>
      <c r="I218" s="1">
        <f ca="1">'Budget by qtr'!T218</f>
        <v>0</v>
      </c>
    </row>
    <row r="219" spans="1:9" hidden="1">
      <c r="A219" t="str">
        <f ca="1">'Budget by qtr'!N219</f>
        <v xml:space="preserve"> - </v>
      </c>
      <c r="C219" s="79">
        <f>'Budget by qtr'!C219</f>
        <v>44835</v>
      </c>
      <c r="D219">
        <f ca="1">'Budget by qtr'!M219</f>
        <v>0</v>
      </c>
      <c r="E219" t="str">
        <f ca="1">'Budget by qtr'!L219</f>
        <v>3100: Salary In-kind</v>
      </c>
      <c r="I219" s="1">
        <f ca="1">'Budget by qtr'!T219</f>
        <v>0</v>
      </c>
    </row>
    <row r="220" spans="1:9" hidden="1">
      <c r="A220" t="str">
        <f ca="1">'Budget by qtr'!N220</f>
        <v xml:space="preserve"> - </v>
      </c>
      <c r="C220" s="79">
        <f>'Budget by qtr'!C220</f>
        <v>44927</v>
      </c>
      <c r="D220">
        <f ca="1">'Budget by qtr'!M220</f>
        <v>0</v>
      </c>
      <c r="E220" t="str">
        <f ca="1">'Budget by qtr'!L220</f>
        <v>3100: Salary In-kind</v>
      </c>
      <c r="I220" s="1">
        <f ca="1">'Budget by qtr'!T220</f>
        <v>0</v>
      </c>
    </row>
    <row r="221" spans="1:9" hidden="1">
      <c r="A221" t="str">
        <f ca="1">'Budget by qtr'!N221</f>
        <v xml:space="preserve"> - </v>
      </c>
      <c r="C221" s="79">
        <f>'Budget by qtr'!C221</f>
        <v>45017</v>
      </c>
      <c r="D221">
        <f ca="1">'Budget by qtr'!M221</f>
        <v>0</v>
      </c>
      <c r="E221" t="str">
        <f ca="1">'Budget by qtr'!L221</f>
        <v>3100: Salary In-kind</v>
      </c>
      <c r="I221" s="1">
        <f ca="1">'Budget by qtr'!T221</f>
        <v>0</v>
      </c>
    </row>
    <row r="222" spans="1:9" hidden="1">
      <c r="A222" t="str">
        <f ca="1">'Budget by qtr'!N222</f>
        <v xml:space="preserve"> - </v>
      </c>
      <c r="C222" s="79">
        <f>'Budget by qtr'!C222</f>
        <v>45108</v>
      </c>
      <c r="D222">
        <f ca="1">'Budget by qtr'!M222</f>
        <v>0</v>
      </c>
      <c r="E222" t="str">
        <f ca="1">'Budget by qtr'!L222</f>
        <v>3100: Salary In-kind</v>
      </c>
      <c r="I222" s="1">
        <f ca="1">'Budget by qtr'!T222</f>
        <v>0</v>
      </c>
    </row>
    <row r="223" spans="1:9">
      <c r="A223" t="str">
        <f ca="1">'Budget by qtr'!N223</f>
        <v xml:space="preserve"> - </v>
      </c>
      <c r="C223" s="79">
        <f>'Budget by qtr'!C223</f>
        <v>45200</v>
      </c>
      <c r="D223">
        <f ca="1">'Budget by qtr'!M223</f>
        <v>0</v>
      </c>
      <c r="E223" t="str">
        <f ca="1">'Budget by qtr'!L223</f>
        <v>3100: Salary In-kind</v>
      </c>
      <c r="I223" s="1">
        <f ca="1">'Budget by qtr'!T223</f>
        <v>0</v>
      </c>
    </row>
    <row r="224" spans="1:9">
      <c r="A224" t="str">
        <f ca="1">'Budget by qtr'!N224</f>
        <v xml:space="preserve"> - </v>
      </c>
      <c r="C224" s="79">
        <f>'Budget by qtr'!C224</f>
        <v>45292</v>
      </c>
      <c r="D224">
        <f ca="1">'Budget by qtr'!M224</f>
        <v>0</v>
      </c>
      <c r="E224" t="str">
        <f ca="1">'Budget by qtr'!L224</f>
        <v>3100: Salary In-kind</v>
      </c>
      <c r="I224" s="1">
        <f ca="1">'Budget by qtr'!T224</f>
        <v>0</v>
      </c>
    </row>
    <row r="225" spans="1:9">
      <c r="A225" t="str">
        <f ca="1">'Budget by qtr'!N225</f>
        <v xml:space="preserve"> - </v>
      </c>
      <c r="C225" s="79">
        <f>'Budget by qtr'!C225</f>
        <v>45383</v>
      </c>
      <c r="D225">
        <f ca="1">'Budget by qtr'!M225</f>
        <v>0</v>
      </c>
      <c r="E225" t="str">
        <f ca="1">'Budget by qtr'!L225</f>
        <v>3100: Salary In-kind</v>
      </c>
      <c r="I225" s="1">
        <f ca="1">'Budget by qtr'!T225</f>
        <v>0</v>
      </c>
    </row>
    <row r="226" spans="1:9">
      <c r="A226" t="str">
        <f ca="1">'Budget by qtr'!N226</f>
        <v xml:space="preserve"> - </v>
      </c>
      <c r="C226" s="79">
        <f>'Budget by qtr'!C226</f>
        <v>45474</v>
      </c>
      <c r="D226">
        <f ca="1">'Budget by qtr'!M226</f>
        <v>0</v>
      </c>
      <c r="E226" t="str">
        <f ca="1">'Budget by qtr'!L226</f>
        <v>3100: Salary In-kind</v>
      </c>
      <c r="I226" s="1">
        <f ca="1">'Budget by qtr'!T226</f>
        <v>0</v>
      </c>
    </row>
    <row r="227" spans="1:9">
      <c r="A227" t="str">
        <f ca="1">'Budget by qtr'!N227</f>
        <v xml:space="preserve"> - </v>
      </c>
      <c r="C227" s="79">
        <f>'Budget by qtr'!C227</f>
        <v>45566</v>
      </c>
      <c r="D227">
        <f ca="1">'Budget by qtr'!M227</f>
        <v>0</v>
      </c>
      <c r="E227" t="str">
        <f ca="1">'Budget by qtr'!L227</f>
        <v>3100: Salary In-kind</v>
      </c>
      <c r="I227" s="1">
        <f ca="1">'Budget by qtr'!T227</f>
        <v>0</v>
      </c>
    </row>
    <row r="228" spans="1:9">
      <c r="A228" t="str">
        <f ca="1">'Budget by qtr'!N228</f>
        <v xml:space="preserve"> - </v>
      </c>
      <c r="C228" s="79">
        <f>'Budget by qtr'!C228</f>
        <v>45658</v>
      </c>
      <c r="D228">
        <f ca="1">'Budget by qtr'!M228</f>
        <v>0</v>
      </c>
      <c r="E228" t="str">
        <f ca="1">'Budget by qtr'!L228</f>
        <v>3100: Salary In-kind</v>
      </c>
      <c r="I228" s="1">
        <f ca="1">'Budget by qtr'!T228</f>
        <v>0</v>
      </c>
    </row>
    <row r="229" spans="1:9">
      <c r="A229" t="str">
        <f ca="1">'Budget by qtr'!N229</f>
        <v xml:space="preserve"> - </v>
      </c>
      <c r="C229" s="79">
        <f>'Budget by qtr'!C229</f>
        <v>45748</v>
      </c>
      <c r="D229">
        <f ca="1">'Budget by qtr'!M229</f>
        <v>0</v>
      </c>
      <c r="E229" t="str">
        <f ca="1">'Budget by qtr'!L229</f>
        <v>3100: Salary In-kind</v>
      </c>
      <c r="I229" s="1">
        <f ca="1">'Budget by qtr'!T229</f>
        <v>0</v>
      </c>
    </row>
    <row r="230" spans="1:9">
      <c r="A230" t="str">
        <f ca="1">'Budget by qtr'!N230</f>
        <v xml:space="preserve"> - </v>
      </c>
      <c r="C230" s="79">
        <f>'Budget by qtr'!C230</f>
        <v>45839</v>
      </c>
      <c r="D230">
        <f ca="1">'Budget by qtr'!M230</f>
        <v>0</v>
      </c>
      <c r="E230" t="str">
        <f ca="1">'Budget by qtr'!L230</f>
        <v>3100: Salary In-kind</v>
      </c>
      <c r="I230" s="1">
        <f ca="1">'Budget by qtr'!T230</f>
        <v>0</v>
      </c>
    </row>
    <row r="231" spans="1:9">
      <c r="A231" t="str">
        <f ca="1">'Budget by qtr'!N231</f>
        <v xml:space="preserve"> - </v>
      </c>
      <c r="C231" s="79">
        <f>'Budget by qtr'!C231</f>
        <v>45931</v>
      </c>
      <c r="D231">
        <f ca="1">'Budget by qtr'!M231</f>
        <v>0</v>
      </c>
      <c r="E231" t="str">
        <f ca="1">'Budget by qtr'!L231</f>
        <v>3100: Salary In-kind</v>
      </c>
      <c r="I231" s="1">
        <f ca="1">'Budget by qtr'!T231</f>
        <v>0</v>
      </c>
    </row>
    <row r="232" spans="1:9">
      <c r="A232" t="str">
        <f ca="1">'Budget by qtr'!N232</f>
        <v xml:space="preserve"> - </v>
      </c>
      <c r="C232" s="79">
        <f>'Budget by qtr'!C232</f>
        <v>46023</v>
      </c>
      <c r="D232">
        <f ca="1">'Budget by qtr'!M232</f>
        <v>0</v>
      </c>
      <c r="E232" t="str">
        <f ca="1">'Budget by qtr'!L232</f>
        <v>3100: Salary In-kind</v>
      </c>
      <c r="I232" s="1">
        <f ca="1">'Budget by qtr'!T232</f>
        <v>0</v>
      </c>
    </row>
    <row r="233" spans="1:9">
      <c r="A233" t="str">
        <f ca="1">'Budget by qtr'!N233</f>
        <v xml:space="preserve"> - </v>
      </c>
      <c r="C233" s="79">
        <f>'Budget by qtr'!C233</f>
        <v>46113</v>
      </c>
      <c r="D233">
        <f ca="1">'Budget by qtr'!M233</f>
        <v>0</v>
      </c>
      <c r="E233" t="str">
        <f ca="1">'Budget by qtr'!L233</f>
        <v>3100: Salary In-kind</v>
      </c>
      <c r="I233" s="1">
        <f ca="1">'Budget by qtr'!T233</f>
        <v>0</v>
      </c>
    </row>
    <row r="234" spans="1:9">
      <c r="A234" t="str">
        <f ca="1">'Budget by qtr'!N234</f>
        <v xml:space="preserve"> - </v>
      </c>
      <c r="C234" s="79">
        <f>'Budget by qtr'!C234</f>
        <v>46204</v>
      </c>
      <c r="D234">
        <f ca="1">'Budget by qtr'!M234</f>
        <v>0</v>
      </c>
      <c r="E234" t="str">
        <f ca="1">'Budget by qtr'!L234</f>
        <v>3100: Salary In-kind</v>
      </c>
      <c r="I234" s="1">
        <f ca="1">'Budget by qtr'!T234</f>
        <v>0</v>
      </c>
    </row>
    <row r="235" spans="1:9">
      <c r="A235" t="str">
        <f ca="1">'Budget by qtr'!N235</f>
        <v xml:space="preserve"> - </v>
      </c>
      <c r="C235" s="79">
        <f>'Budget by qtr'!C235</f>
        <v>46296</v>
      </c>
      <c r="D235">
        <f ca="1">'Budget by qtr'!M235</f>
        <v>0</v>
      </c>
      <c r="E235" t="str">
        <f ca="1">'Budget by qtr'!L235</f>
        <v>3100: Salary In-kind</v>
      </c>
      <c r="I235" s="1">
        <f ca="1">'Budget by qtr'!T235</f>
        <v>0</v>
      </c>
    </row>
    <row r="236" spans="1:9">
      <c r="A236" t="str">
        <f ca="1">'Budget by qtr'!N236</f>
        <v xml:space="preserve"> - </v>
      </c>
      <c r="C236" s="79">
        <f>'Budget by qtr'!C236</f>
        <v>46388</v>
      </c>
      <c r="D236">
        <f ca="1">'Budget by qtr'!M236</f>
        <v>0</v>
      </c>
      <c r="E236" t="str">
        <f ca="1">'Budget by qtr'!L236</f>
        <v>3100: Salary In-kind</v>
      </c>
      <c r="I236" s="1">
        <f ca="1">'Budget by qtr'!T236</f>
        <v>0</v>
      </c>
    </row>
    <row r="237" spans="1:9" hidden="1">
      <c r="A237" t="str">
        <f ca="1">'Budget by qtr'!N237</f>
        <v xml:space="preserve"> - </v>
      </c>
      <c r="C237" s="79">
        <f>'Budget by qtr'!C237</f>
        <v>46478</v>
      </c>
      <c r="D237">
        <f ca="1">'Budget by qtr'!M237</f>
        <v>0</v>
      </c>
      <c r="E237" t="str">
        <f ca="1">'Budget by qtr'!L237</f>
        <v>3100: Salary In-kind</v>
      </c>
      <c r="I237" s="1">
        <f ca="1">'Budget by qtr'!T237</f>
        <v>0</v>
      </c>
    </row>
    <row r="238" spans="1:9" hidden="1">
      <c r="A238" t="str">
        <f ca="1">'Budget by qtr'!N238</f>
        <v xml:space="preserve"> - </v>
      </c>
      <c r="C238" s="79">
        <f>'Budget by qtr'!C238</f>
        <v>46569</v>
      </c>
      <c r="D238">
        <f ca="1">'Budget by qtr'!M238</f>
        <v>0</v>
      </c>
      <c r="E238" t="str">
        <f ca="1">'Budget by qtr'!L238</f>
        <v>3100: Salary In-kind</v>
      </c>
      <c r="I238" s="1">
        <f ca="1">'Budget by qtr'!T238</f>
        <v>0</v>
      </c>
    </row>
    <row r="239" spans="1:9" hidden="1">
      <c r="A239" t="str">
        <f ca="1">'Budget by qtr'!N239</f>
        <v xml:space="preserve"> - </v>
      </c>
      <c r="C239" s="79">
        <f>'Budget by qtr'!C239</f>
        <v>46661</v>
      </c>
      <c r="D239">
        <f ca="1">'Budget by qtr'!M239</f>
        <v>0</v>
      </c>
      <c r="E239" t="str">
        <f ca="1">'Budget by qtr'!L239</f>
        <v>3100: Salary In-kind</v>
      </c>
      <c r="I239" s="1">
        <f ca="1">'Budget by qtr'!T239</f>
        <v>0</v>
      </c>
    </row>
    <row r="240" spans="1:9" hidden="1">
      <c r="A240" t="str">
        <f ca="1">'Budget by qtr'!N240</f>
        <v xml:space="preserve"> - </v>
      </c>
      <c r="C240" s="79">
        <f>'Budget by qtr'!C240</f>
        <v>46753</v>
      </c>
      <c r="D240">
        <f ca="1">'Budget by qtr'!M240</f>
        <v>0</v>
      </c>
      <c r="E240" t="str">
        <f ca="1">'Budget by qtr'!L240</f>
        <v>3100: Salary In-kind</v>
      </c>
      <c r="I240" s="1">
        <f ca="1">'Budget by qtr'!T240</f>
        <v>0</v>
      </c>
    </row>
    <row r="241" spans="1:9" hidden="1">
      <c r="A241" t="str">
        <f ca="1">'Budget by qtr'!N241</f>
        <v xml:space="preserve"> - </v>
      </c>
      <c r="C241" s="79">
        <f>'Budget by qtr'!C241</f>
        <v>46844</v>
      </c>
      <c r="D241">
        <f ca="1">'Budget by qtr'!M241</f>
        <v>0</v>
      </c>
      <c r="E241" t="str">
        <f ca="1">'Budget by qtr'!L241</f>
        <v>3100: Salary In-kind</v>
      </c>
      <c r="I241" s="1">
        <f ca="1">'Budget by qtr'!T241</f>
        <v>0</v>
      </c>
    </row>
    <row r="242" spans="1:9" hidden="1">
      <c r="A242" t="str">
        <f ca="1">'Budget by qtr'!N242</f>
        <v xml:space="preserve"> - </v>
      </c>
      <c r="C242" s="79">
        <f>'Budget by qtr'!C242</f>
        <v>44743</v>
      </c>
      <c r="D242">
        <f ca="1">'Budget by qtr'!M242</f>
        <v>0</v>
      </c>
      <c r="E242" t="str">
        <f ca="1">'Budget by qtr'!L242</f>
        <v>3100: Salary In-kind</v>
      </c>
      <c r="I242" s="1">
        <f ca="1">'Budget by qtr'!T242</f>
        <v>0</v>
      </c>
    </row>
    <row r="243" spans="1:9" hidden="1">
      <c r="A243" t="str">
        <f ca="1">'Budget by qtr'!N243</f>
        <v xml:space="preserve"> - </v>
      </c>
      <c r="C243" s="79">
        <f>'Budget by qtr'!C243</f>
        <v>44835</v>
      </c>
      <c r="D243">
        <f ca="1">'Budget by qtr'!M243</f>
        <v>0</v>
      </c>
      <c r="E243" t="str">
        <f ca="1">'Budget by qtr'!L243</f>
        <v>3100: Salary In-kind</v>
      </c>
      <c r="I243" s="1">
        <f ca="1">'Budget by qtr'!T243</f>
        <v>0</v>
      </c>
    </row>
    <row r="244" spans="1:9" hidden="1">
      <c r="A244" t="str">
        <f ca="1">'Budget by qtr'!N244</f>
        <v xml:space="preserve"> - </v>
      </c>
      <c r="C244" s="79">
        <f>'Budget by qtr'!C244</f>
        <v>44927</v>
      </c>
      <c r="D244">
        <f ca="1">'Budget by qtr'!M244</f>
        <v>0</v>
      </c>
      <c r="E244" t="str">
        <f ca="1">'Budget by qtr'!L244</f>
        <v>3100: Salary In-kind</v>
      </c>
      <c r="I244" s="1">
        <f ca="1">'Budget by qtr'!T244</f>
        <v>0</v>
      </c>
    </row>
    <row r="245" spans="1:9" hidden="1">
      <c r="A245" t="str">
        <f ca="1">'Budget by qtr'!N245</f>
        <v xml:space="preserve"> - </v>
      </c>
      <c r="C245" s="79">
        <f>'Budget by qtr'!C245</f>
        <v>45017</v>
      </c>
      <c r="D245">
        <f ca="1">'Budget by qtr'!M245</f>
        <v>0</v>
      </c>
      <c r="E245" t="str">
        <f ca="1">'Budget by qtr'!L245</f>
        <v>3100: Salary In-kind</v>
      </c>
      <c r="I245" s="1">
        <f ca="1">'Budget by qtr'!T245</f>
        <v>0</v>
      </c>
    </row>
    <row r="246" spans="1:9" hidden="1">
      <c r="A246" t="str">
        <f ca="1">'Budget by qtr'!N246</f>
        <v xml:space="preserve"> - </v>
      </c>
      <c r="C246" s="79">
        <f>'Budget by qtr'!C246</f>
        <v>45108</v>
      </c>
      <c r="D246">
        <f ca="1">'Budget by qtr'!M246</f>
        <v>0</v>
      </c>
      <c r="E246" t="str">
        <f ca="1">'Budget by qtr'!L246</f>
        <v>3100: Salary In-kind</v>
      </c>
      <c r="I246" s="1">
        <f ca="1">'Budget by qtr'!T246</f>
        <v>0</v>
      </c>
    </row>
    <row r="247" spans="1:9">
      <c r="A247" t="str">
        <f ca="1">'Budget by qtr'!N247</f>
        <v xml:space="preserve"> - </v>
      </c>
      <c r="C247" s="79">
        <f>'Budget by qtr'!C247</f>
        <v>45200</v>
      </c>
      <c r="D247">
        <f ca="1">'Budget by qtr'!M247</f>
        <v>0</v>
      </c>
      <c r="E247" t="str">
        <f ca="1">'Budget by qtr'!L247</f>
        <v>3100: Salary In-kind</v>
      </c>
      <c r="I247" s="1">
        <f ca="1">'Budget by qtr'!T247</f>
        <v>0</v>
      </c>
    </row>
    <row r="248" spans="1:9">
      <c r="A248" t="str">
        <f ca="1">'Budget by qtr'!N248</f>
        <v xml:space="preserve"> - </v>
      </c>
      <c r="C248" s="79">
        <f>'Budget by qtr'!C248</f>
        <v>45292</v>
      </c>
      <c r="D248">
        <f ca="1">'Budget by qtr'!M248</f>
        <v>0</v>
      </c>
      <c r="E248" t="str">
        <f ca="1">'Budget by qtr'!L248</f>
        <v>3100: Salary In-kind</v>
      </c>
      <c r="I248" s="1">
        <f ca="1">'Budget by qtr'!T248</f>
        <v>0</v>
      </c>
    </row>
    <row r="249" spans="1:9">
      <c r="A249" t="str">
        <f ca="1">'Budget by qtr'!N249</f>
        <v xml:space="preserve"> - </v>
      </c>
      <c r="C249" s="79">
        <f>'Budget by qtr'!C249</f>
        <v>45383</v>
      </c>
      <c r="D249">
        <f ca="1">'Budget by qtr'!M249</f>
        <v>0</v>
      </c>
      <c r="E249" t="str">
        <f ca="1">'Budget by qtr'!L249</f>
        <v>3100: Salary In-kind</v>
      </c>
      <c r="I249" s="1">
        <f ca="1">'Budget by qtr'!T249</f>
        <v>0</v>
      </c>
    </row>
    <row r="250" spans="1:9">
      <c r="A250" t="str">
        <f ca="1">'Budget by qtr'!N250</f>
        <v xml:space="preserve"> - </v>
      </c>
      <c r="C250" s="79">
        <f>'Budget by qtr'!C250</f>
        <v>45474</v>
      </c>
      <c r="D250">
        <f ca="1">'Budget by qtr'!M250</f>
        <v>0</v>
      </c>
      <c r="E250" t="str">
        <f ca="1">'Budget by qtr'!L250</f>
        <v>3100: Salary In-kind</v>
      </c>
      <c r="I250" s="1">
        <f ca="1">'Budget by qtr'!T250</f>
        <v>0</v>
      </c>
    </row>
    <row r="251" spans="1:9">
      <c r="A251" t="str">
        <f ca="1">'Budget by qtr'!N251</f>
        <v xml:space="preserve"> - </v>
      </c>
      <c r="C251" s="79">
        <f>'Budget by qtr'!C251</f>
        <v>45566</v>
      </c>
      <c r="D251">
        <f ca="1">'Budget by qtr'!M251</f>
        <v>0</v>
      </c>
      <c r="E251" t="str">
        <f ca="1">'Budget by qtr'!L251</f>
        <v>3100: Salary In-kind</v>
      </c>
      <c r="I251" s="1">
        <f ca="1">'Budget by qtr'!T251</f>
        <v>0</v>
      </c>
    </row>
    <row r="252" spans="1:9">
      <c r="A252" t="str">
        <f ca="1">'Budget by qtr'!N252</f>
        <v xml:space="preserve"> - </v>
      </c>
      <c r="C252" s="79">
        <f>'Budget by qtr'!C252</f>
        <v>45658</v>
      </c>
      <c r="D252">
        <f ca="1">'Budget by qtr'!M252</f>
        <v>0</v>
      </c>
      <c r="E252" t="str">
        <f ca="1">'Budget by qtr'!L252</f>
        <v>3100: Salary In-kind</v>
      </c>
      <c r="I252" s="1">
        <f ca="1">'Budget by qtr'!T252</f>
        <v>0</v>
      </c>
    </row>
    <row r="253" spans="1:9">
      <c r="A253" t="str">
        <f ca="1">'Budget by qtr'!N253</f>
        <v xml:space="preserve"> - </v>
      </c>
      <c r="C253" s="79">
        <f>'Budget by qtr'!C253</f>
        <v>45748</v>
      </c>
      <c r="D253">
        <f ca="1">'Budget by qtr'!M253</f>
        <v>0</v>
      </c>
      <c r="E253" t="str">
        <f ca="1">'Budget by qtr'!L253</f>
        <v>3100: Salary In-kind</v>
      </c>
      <c r="I253" s="1">
        <f ca="1">'Budget by qtr'!T253</f>
        <v>0</v>
      </c>
    </row>
    <row r="254" spans="1:9">
      <c r="A254" t="str">
        <f ca="1">'Budget by qtr'!N254</f>
        <v xml:space="preserve"> - </v>
      </c>
      <c r="C254" s="79">
        <f>'Budget by qtr'!C254</f>
        <v>45839</v>
      </c>
      <c r="D254">
        <f ca="1">'Budget by qtr'!M254</f>
        <v>0</v>
      </c>
      <c r="E254" t="str">
        <f ca="1">'Budget by qtr'!L254</f>
        <v>3100: Salary In-kind</v>
      </c>
      <c r="I254" s="1">
        <f ca="1">'Budget by qtr'!T254</f>
        <v>0</v>
      </c>
    </row>
    <row r="255" spans="1:9">
      <c r="A255" t="str">
        <f ca="1">'Budget by qtr'!N255</f>
        <v xml:space="preserve"> - </v>
      </c>
      <c r="C255" s="79">
        <f>'Budget by qtr'!C255</f>
        <v>45931</v>
      </c>
      <c r="D255">
        <f ca="1">'Budget by qtr'!M255</f>
        <v>0</v>
      </c>
      <c r="E255" t="str">
        <f ca="1">'Budget by qtr'!L255</f>
        <v>3100: Salary In-kind</v>
      </c>
      <c r="I255" s="1">
        <f ca="1">'Budget by qtr'!T255</f>
        <v>0</v>
      </c>
    </row>
    <row r="256" spans="1:9">
      <c r="A256" t="str">
        <f ca="1">'Budget by qtr'!N256</f>
        <v xml:space="preserve"> - </v>
      </c>
      <c r="C256" s="79">
        <f>'Budget by qtr'!C256</f>
        <v>46023</v>
      </c>
      <c r="D256">
        <f ca="1">'Budget by qtr'!M256</f>
        <v>0</v>
      </c>
      <c r="E256" t="str">
        <f ca="1">'Budget by qtr'!L256</f>
        <v>3100: Salary In-kind</v>
      </c>
      <c r="I256" s="1">
        <f ca="1">'Budget by qtr'!T256</f>
        <v>0</v>
      </c>
    </row>
    <row r="257" spans="1:9">
      <c r="A257" t="str">
        <f ca="1">'Budget by qtr'!N257</f>
        <v xml:space="preserve"> - </v>
      </c>
      <c r="C257" s="79">
        <f>'Budget by qtr'!C257</f>
        <v>46113</v>
      </c>
      <c r="D257">
        <f ca="1">'Budget by qtr'!M257</f>
        <v>0</v>
      </c>
      <c r="E257" t="str">
        <f ca="1">'Budget by qtr'!L257</f>
        <v>3100: Salary In-kind</v>
      </c>
      <c r="I257" s="1">
        <f ca="1">'Budget by qtr'!T257</f>
        <v>0</v>
      </c>
    </row>
    <row r="258" spans="1:9">
      <c r="A258" t="str">
        <f ca="1">'Budget by qtr'!N258</f>
        <v xml:space="preserve"> - </v>
      </c>
      <c r="C258" s="79">
        <f>'Budget by qtr'!C258</f>
        <v>46204</v>
      </c>
      <c r="D258">
        <f ca="1">'Budget by qtr'!M258</f>
        <v>0</v>
      </c>
      <c r="E258" t="str">
        <f ca="1">'Budget by qtr'!L258</f>
        <v>3100: Salary In-kind</v>
      </c>
      <c r="I258" s="1">
        <f ca="1">'Budget by qtr'!T258</f>
        <v>0</v>
      </c>
    </row>
    <row r="259" spans="1:9">
      <c r="A259" t="str">
        <f ca="1">'Budget by qtr'!N259</f>
        <v xml:space="preserve"> - </v>
      </c>
      <c r="C259" s="79">
        <f>'Budget by qtr'!C259</f>
        <v>46296</v>
      </c>
      <c r="D259">
        <f ca="1">'Budget by qtr'!M259</f>
        <v>0</v>
      </c>
      <c r="E259" t="str">
        <f ca="1">'Budget by qtr'!L259</f>
        <v>3100: Salary In-kind</v>
      </c>
      <c r="I259" s="1">
        <f ca="1">'Budget by qtr'!T259</f>
        <v>0</v>
      </c>
    </row>
    <row r="260" spans="1:9">
      <c r="A260" t="str">
        <f ca="1">'Budget by qtr'!N260</f>
        <v xml:space="preserve"> - </v>
      </c>
      <c r="C260" s="79">
        <f>'Budget by qtr'!C260</f>
        <v>46388</v>
      </c>
      <c r="D260">
        <f ca="1">'Budget by qtr'!M260</f>
        <v>0</v>
      </c>
      <c r="E260" t="str">
        <f ca="1">'Budget by qtr'!L260</f>
        <v>3100: Salary In-kind</v>
      </c>
      <c r="I260" s="1">
        <f ca="1">'Budget by qtr'!T260</f>
        <v>0</v>
      </c>
    </row>
    <row r="261" spans="1:9" hidden="1">
      <c r="A261" t="str">
        <f ca="1">'Budget by qtr'!N261</f>
        <v xml:space="preserve"> - </v>
      </c>
      <c r="C261" s="79">
        <f>'Budget by qtr'!C261</f>
        <v>46478</v>
      </c>
      <c r="D261">
        <f ca="1">'Budget by qtr'!M261</f>
        <v>0</v>
      </c>
      <c r="E261" t="str">
        <f ca="1">'Budget by qtr'!L261</f>
        <v>3100: Salary In-kind</v>
      </c>
      <c r="I261" s="1">
        <f ca="1">'Budget by qtr'!T261</f>
        <v>0</v>
      </c>
    </row>
    <row r="262" spans="1:9" hidden="1">
      <c r="A262" t="str">
        <f ca="1">'Budget by qtr'!N262</f>
        <v xml:space="preserve"> - </v>
      </c>
      <c r="C262" s="79">
        <f>'Budget by qtr'!C262</f>
        <v>46569</v>
      </c>
      <c r="D262">
        <f ca="1">'Budget by qtr'!M262</f>
        <v>0</v>
      </c>
      <c r="E262" t="str">
        <f ca="1">'Budget by qtr'!L262</f>
        <v>3100: Salary In-kind</v>
      </c>
      <c r="I262" s="1">
        <f ca="1">'Budget by qtr'!T262</f>
        <v>0</v>
      </c>
    </row>
    <row r="263" spans="1:9" hidden="1">
      <c r="A263" t="str">
        <f ca="1">'Budget by qtr'!N263</f>
        <v xml:space="preserve"> - </v>
      </c>
      <c r="C263" s="79">
        <f>'Budget by qtr'!C263</f>
        <v>46661</v>
      </c>
      <c r="D263">
        <f ca="1">'Budget by qtr'!M263</f>
        <v>0</v>
      </c>
      <c r="E263" t="str">
        <f ca="1">'Budget by qtr'!L263</f>
        <v>3100: Salary In-kind</v>
      </c>
      <c r="I263" s="1">
        <f ca="1">'Budget by qtr'!T263</f>
        <v>0</v>
      </c>
    </row>
    <row r="264" spans="1:9" hidden="1">
      <c r="A264" t="str">
        <f ca="1">'Budget by qtr'!N264</f>
        <v xml:space="preserve"> - </v>
      </c>
      <c r="C264" s="79">
        <f>'Budget by qtr'!C264</f>
        <v>46753</v>
      </c>
      <c r="D264">
        <f ca="1">'Budget by qtr'!M264</f>
        <v>0</v>
      </c>
      <c r="E264" t="str">
        <f ca="1">'Budget by qtr'!L264</f>
        <v>3100: Salary In-kind</v>
      </c>
      <c r="I264" s="1">
        <f ca="1">'Budget by qtr'!T264</f>
        <v>0</v>
      </c>
    </row>
    <row r="265" spans="1:9" hidden="1">
      <c r="A265" t="str">
        <f ca="1">'Budget by qtr'!N265</f>
        <v xml:space="preserve"> - </v>
      </c>
      <c r="C265" s="79">
        <f>'Budget by qtr'!C265</f>
        <v>46844</v>
      </c>
      <c r="D265">
        <f ca="1">'Budget by qtr'!M265</f>
        <v>0</v>
      </c>
      <c r="E265" t="str">
        <f ca="1">'Budget by qtr'!L265</f>
        <v>3100: Salary In-kind</v>
      </c>
      <c r="I265" s="1">
        <f ca="1">'Budget by qtr'!T265</f>
        <v>0</v>
      </c>
    </row>
    <row r="266" spans="1:9" hidden="1">
      <c r="A266" t="str">
        <f ca="1">'Budget by qtr'!N266</f>
        <v xml:space="preserve"> - </v>
      </c>
      <c r="C266" s="79">
        <f>'Budget by qtr'!C266</f>
        <v>44743</v>
      </c>
      <c r="D266">
        <f ca="1">'Budget by qtr'!M266</f>
        <v>0</v>
      </c>
      <c r="E266" t="str">
        <f ca="1">'Budget by qtr'!L266</f>
        <v>3100: Salary In-kind</v>
      </c>
      <c r="I266" s="1">
        <f ca="1">'Budget by qtr'!T266</f>
        <v>0</v>
      </c>
    </row>
    <row r="267" spans="1:9" hidden="1">
      <c r="A267" t="str">
        <f ca="1">'Budget by qtr'!N267</f>
        <v xml:space="preserve"> - </v>
      </c>
      <c r="C267" s="79">
        <f>'Budget by qtr'!C267</f>
        <v>44835</v>
      </c>
      <c r="D267">
        <f ca="1">'Budget by qtr'!M267</f>
        <v>0</v>
      </c>
      <c r="E267" t="str">
        <f ca="1">'Budget by qtr'!L267</f>
        <v>3100: Salary In-kind</v>
      </c>
      <c r="I267" s="1">
        <f ca="1">'Budget by qtr'!T267</f>
        <v>0</v>
      </c>
    </row>
    <row r="268" spans="1:9" hidden="1">
      <c r="A268" t="str">
        <f ca="1">'Budget by qtr'!N268</f>
        <v xml:space="preserve"> - </v>
      </c>
      <c r="C268" s="79">
        <f>'Budget by qtr'!C268</f>
        <v>44927</v>
      </c>
      <c r="D268">
        <f ca="1">'Budget by qtr'!M268</f>
        <v>0</v>
      </c>
      <c r="E268" t="str">
        <f ca="1">'Budget by qtr'!L268</f>
        <v>3100: Salary In-kind</v>
      </c>
      <c r="I268" s="1">
        <f ca="1">'Budget by qtr'!T268</f>
        <v>0</v>
      </c>
    </row>
    <row r="269" spans="1:9" hidden="1">
      <c r="A269" t="str">
        <f ca="1">'Budget by qtr'!N269</f>
        <v xml:space="preserve"> - </v>
      </c>
      <c r="C269" s="79">
        <f>'Budget by qtr'!C269</f>
        <v>45017</v>
      </c>
      <c r="D269">
        <f ca="1">'Budget by qtr'!M269</f>
        <v>0</v>
      </c>
      <c r="E269" t="str">
        <f ca="1">'Budget by qtr'!L269</f>
        <v>3100: Salary In-kind</v>
      </c>
      <c r="I269" s="1">
        <f ca="1">'Budget by qtr'!T269</f>
        <v>0</v>
      </c>
    </row>
    <row r="270" spans="1:9" hidden="1">
      <c r="A270" t="str">
        <f ca="1">'Budget by qtr'!N270</f>
        <v xml:space="preserve"> - </v>
      </c>
      <c r="C270" s="79">
        <f>'Budget by qtr'!C270</f>
        <v>45108</v>
      </c>
      <c r="D270">
        <f ca="1">'Budget by qtr'!M270</f>
        <v>0</v>
      </c>
      <c r="E270" t="str">
        <f ca="1">'Budget by qtr'!L270</f>
        <v>3100: Salary In-kind</v>
      </c>
      <c r="I270" s="1">
        <f ca="1">'Budget by qtr'!T270</f>
        <v>0</v>
      </c>
    </row>
    <row r="271" spans="1:9">
      <c r="A271" t="str">
        <f ca="1">'Budget by qtr'!N271</f>
        <v xml:space="preserve"> - </v>
      </c>
      <c r="C271" s="79">
        <f>'Budget by qtr'!C271</f>
        <v>45200</v>
      </c>
      <c r="D271">
        <f ca="1">'Budget by qtr'!M271</f>
        <v>0</v>
      </c>
      <c r="E271" t="str">
        <f ca="1">'Budget by qtr'!L271</f>
        <v>3100: Salary In-kind</v>
      </c>
      <c r="I271" s="1">
        <f ca="1">'Budget by qtr'!T271</f>
        <v>0</v>
      </c>
    </row>
    <row r="272" spans="1:9">
      <c r="A272" t="str">
        <f ca="1">'Budget by qtr'!N272</f>
        <v xml:space="preserve"> - </v>
      </c>
      <c r="C272" s="79">
        <f>'Budget by qtr'!C272</f>
        <v>45292</v>
      </c>
      <c r="D272">
        <f ca="1">'Budget by qtr'!M272</f>
        <v>0</v>
      </c>
      <c r="E272" t="str">
        <f ca="1">'Budget by qtr'!L272</f>
        <v>3100: Salary In-kind</v>
      </c>
      <c r="I272" s="1">
        <f ca="1">'Budget by qtr'!T272</f>
        <v>0</v>
      </c>
    </row>
    <row r="273" spans="1:9">
      <c r="A273" t="str">
        <f ca="1">'Budget by qtr'!N273</f>
        <v xml:space="preserve"> - </v>
      </c>
      <c r="C273" s="79">
        <f>'Budget by qtr'!C273</f>
        <v>45383</v>
      </c>
      <c r="D273">
        <f ca="1">'Budget by qtr'!M273</f>
        <v>0</v>
      </c>
      <c r="E273" t="str">
        <f ca="1">'Budget by qtr'!L273</f>
        <v>3100: Salary In-kind</v>
      </c>
      <c r="I273" s="1">
        <f ca="1">'Budget by qtr'!T273</f>
        <v>0</v>
      </c>
    </row>
    <row r="274" spans="1:9">
      <c r="A274" t="str">
        <f ca="1">'Budget by qtr'!N274</f>
        <v xml:space="preserve"> - </v>
      </c>
      <c r="C274" s="79">
        <f>'Budget by qtr'!C274</f>
        <v>45474</v>
      </c>
      <c r="D274">
        <f ca="1">'Budget by qtr'!M274</f>
        <v>0</v>
      </c>
      <c r="E274" t="str">
        <f ca="1">'Budget by qtr'!L274</f>
        <v>3100: Salary In-kind</v>
      </c>
      <c r="I274" s="1">
        <f ca="1">'Budget by qtr'!T274</f>
        <v>0</v>
      </c>
    </row>
    <row r="275" spans="1:9">
      <c r="A275" t="str">
        <f ca="1">'Budget by qtr'!N275</f>
        <v xml:space="preserve"> - </v>
      </c>
      <c r="C275" s="79">
        <f>'Budget by qtr'!C275</f>
        <v>45566</v>
      </c>
      <c r="D275">
        <f ca="1">'Budget by qtr'!M275</f>
        <v>0</v>
      </c>
      <c r="E275" t="str">
        <f ca="1">'Budget by qtr'!L275</f>
        <v>3100: Salary In-kind</v>
      </c>
      <c r="I275" s="1">
        <f ca="1">'Budget by qtr'!T275</f>
        <v>0</v>
      </c>
    </row>
    <row r="276" spans="1:9">
      <c r="A276" t="str">
        <f ca="1">'Budget by qtr'!N276</f>
        <v xml:space="preserve"> - </v>
      </c>
      <c r="C276" s="79">
        <f>'Budget by qtr'!C276</f>
        <v>45658</v>
      </c>
      <c r="D276">
        <f ca="1">'Budget by qtr'!M276</f>
        <v>0</v>
      </c>
      <c r="E276" t="str">
        <f ca="1">'Budget by qtr'!L276</f>
        <v>3100: Salary In-kind</v>
      </c>
      <c r="I276" s="1">
        <f ca="1">'Budget by qtr'!T276</f>
        <v>0</v>
      </c>
    </row>
    <row r="277" spans="1:9">
      <c r="A277" t="str">
        <f ca="1">'Budget by qtr'!N277</f>
        <v xml:space="preserve"> - </v>
      </c>
      <c r="C277" s="79">
        <f>'Budget by qtr'!C277</f>
        <v>45748</v>
      </c>
      <c r="D277">
        <f ca="1">'Budget by qtr'!M277</f>
        <v>0</v>
      </c>
      <c r="E277" t="str">
        <f ca="1">'Budget by qtr'!L277</f>
        <v>3100: Salary In-kind</v>
      </c>
      <c r="I277" s="1">
        <f ca="1">'Budget by qtr'!T277</f>
        <v>0</v>
      </c>
    </row>
    <row r="278" spans="1:9">
      <c r="A278" t="str">
        <f ca="1">'Budget by qtr'!N278</f>
        <v xml:space="preserve"> - </v>
      </c>
      <c r="C278" s="79">
        <f>'Budget by qtr'!C278</f>
        <v>45839</v>
      </c>
      <c r="D278">
        <f ca="1">'Budget by qtr'!M278</f>
        <v>0</v>
      </c>
      <c r="E278" t="str">
        <f ca="1">'Budget by qtr'!L278</f>
        <v>3100: Salary In-kind</v>
      </c>
      <c r="I278" s="1">
        <f ca="1">'Budget by qtr'!T278</f>
        <v>0</v>
      </c>
    </row>
    <row r="279" spans="1:9">
      <c r="A279" t="str">
        <f ca="1">'Budget by qtr'!N279</f>
        <v xml:space="preserve"> - </v>
      </c>
      <c r="C279" s="79">
        <f>'Budget by qtr'!C279</f>
        <v>45931</v>
      </c>
      <c r="D279">
        <f ca="1">'Budget by qtr'!M279</f>
        <v>0</v>
      </c>
      <c r="E279" t="str">
        <f ca="1">'Budget by qtr'!L279</f>
        <v>3100: Salary In-kind</v>
      </c>
      <c r="I279" s="1">
        <f ca="1">'Budget by qtr'!T279</f>
        <v>0</v>
      </c>
    </row>
    <row r="280" spans="1:9">
      <c r="A280" t="str">
        <f ca="1">'Budget by qtr'!N280</f>
        <v xml:space="preserve"> - </v>
      </c>
      <c r="C280" s="79">
        <f>'Budget by qtr'!C280</f>
        <v>46023</v>
      </c>
      <c r="D280">
        <f ca="1">'Budget by qtr'!M280</f>
        <v>0</v>
      </c>
      <c r="E280" t="str">
        <f ca="1">'Budget by qtr'!L280</f>
        <v>3100: Salary In-kind</v>
      </c>
      <c r="I280" s="1">
        <f ca="1">'Budget by qtr'!T280</f>
        <v>0</v>
      </c>
    </row>
    <row r="281" spans="1:9">
      <c r="A281" t="str">
        <f ca="1">'Budget by qtr'!N281</f>
        <v xml:space="preserve"> - </v>
      </c>
      <c r="C281" s="79">
        <f>'Budget by qtr'!C281</f>
        <v>46113</v>
      </c>
      <c r="D281">
        <f ca="1">'Budget by qtr'!M281</f>
        <v>0</v>
      </c>
      <c r="E281" t="str">
        <f ca="1">'Budget by qtr'!L281</f>
        <v>3100: Salary In-kind</v>
      </c>
      <c r="I281" s="1">
        <f ca="1">'Budget by qtr'!T281</f>
        <v>0</v>
      </c>
    </row>
    <row r="282" spans="1:9">
      <c r="A282" t="str">
        <f ca="1">'Budget by qtr'!N282</f>
        <v xml:space="preserve"> - </v>
      </c>
      <c r="C282" s="79">
        <f>'Budget by qtr'!C282</f>
        <v>46204</v>
      </c>
      <c r="D282">
        <f ca="1">'Budget by qtr'!M282</f>
        <v>0</v>
      </c>
      <c r="E282" t="str">
        <f ca="1">'Budget by qtr'!L282</f>
        <v>3100: Salary In-kind</v>
      </c>
      <c r="I282" s="1">
        <f ca="1">'Budget by qtr'!T282</f>
        <v>0</v>
      </c>
    </row>
    <row r="283" spans="1:9">
      <c r="A283" t="str">
        <f ca="1">'Budget by qtr'!N283</f>
        <v xml:space="preserve"> - </v>
      </c>
      <c r="C283" s="79">
        <f>'Budget by qtr'!C283</f>
        <v>46296</v>
      </c>
      <c r="D283">
        <f ca="1">'Budget by qtr'!M283</f>
        <v>0</v>
      </c>
      <c r="E283" t="str">
        <f ca="1">'Budget by qtr'!L283</f>
        <v>3100: Salary In-kind</v>
      </c>
      <c r="I283" s="1">
        <f ca="1">'Budget by qtr'!T283</f>
        <v>0</v>
      </c>
    </row>
    <row r="284" spans="1:9">
      <c r="A284" t="str">
        <f ca="1">'Budget by qtr'!N284</f>
        <v xml:space="preserve"> - </v>
      </c>
      <c r="C284" s="79">
        <f>'Budget by qtr'!C284</f>
        <v>46388</v>
      </c>
      <c r="D284">
        <f ca="1">'Budget by qtr'!M284</f>
        <v>0</v>
      </c>
      <c r="E284" t="str">
        <f ca="1">'Budget by qtr'!L284</f>
        <v>3100: Salary In-kind</v>
      </c>
      <c r="I284" s="1">
        <f ca="1">'Budget by qtr'!T284</f>
        <v>0</v>
      </c>
    </row>
    <row r="285" spans="1:9" hidden="1">
      <c r="A285" t="str">
        <f ca="1">'Budget by qtr'!N285</f>
        <v xml:space="preserve"> - </v>
      </c>
      <c r="C285" s="79">
        <f>'Budget by qtr'!C285</f>
        <v>46478</v>
      </c>
      <c r="D285">
        <f ca="1">'Budget by qtr'!M285</f>
        <v>0</v>
      </c>
      <c r="E285" t="str">
        <f ca="1">'Budget by qtr'!L285</f>
        <v>3100: Salary In-kind</v>
      </c>
      <c r="I285" s="1">
        <f ca="1">'Budget by qtr'!T285</f>
        <v>0</v>
      </c>
    </row>
    <row r="286" spans="1:9" hidden="1">
      <c r="A286" t="str">
        <f ca="1">'Budget by qtr'!N286</f>
        <v xml:space="preserve"> - </v>
      </c>
      <c r="C286" s="79">
        <f>'Budget by qtr'!C286</f>
        <v>46569</v>
      </c>
      <c r="D286">
        <f ca="1">'Budget by qtr'!M286</f>
        <v>0</v>
      </c>
      <c r="E286" t="str">
        <f ca="1">'Budget by qtr'!L286</f>
        <v>3100: Salary In-kind</v>
      </c>
      <c r="I286" s="1">
        <f ca="1">'Budget by qtr'!T286</f>
        <v>0</v>
      </c>
    </row>
    <row r="287" spans="1:9" hidden="1">
      <c r="A287" t="str">
        <f ca="1">'Budget by qtr'!N287</f>
        <v xml:space="preserve"> - </v>
      </c>
      <c r="C287" s="79">
        <f>'Budget by qtr'!C287</f>
        <v>46661</v>
      </c>
      <c r="D287">
        <f ca="1">'Budget by qtr'!M287</f>
        <v>0</v>
      </c>
      <c r="E287" t="str">
        <f ca="1">'Budget by qtr'!L287</f>
        <v>3100: Salary In-kind</v>
      </c>
      <c r="I287" s="1">
        <f ca="1">'Budget by qtr'!T287</f>
        <v>0</v>
      </c>
    </row>
    <row r="288" spans="1:9" hidden="1">
      <c r="A288" t="str">
        <f ca="1">'Budget by qtr'!N288</f>
        <v xml:space="preserve"> - </v>
      </c>
      <c r="C288" s="79">
        <f>'Budget by qtr'!C288</f>
        <v>46753</v>
      </c>
      <c r="D288">
        <f ca="1">'Budget by qtr'!M288</f>
        <v>0</v>
      </c>
      <c r="E288" t="str">
        <f ca="1">'Budget by qtr'!L288</f>
        <v>3100: Salary In-kind</v>
      </c>
      <c r="I288" s="1">
        <f ca="1">'Budget by qtr'!T288</f>
        <v>0</v>
      </c>
    </row>
    <row r="289" spans="1:9" hidden="1">
      <c r="A289" t="str">
        <f ca="1">'Budget by qtr'!N289</f>
        <v xml:space="preserve"> - </v>
      </c>
      <c r="C289" s="79">
        <f>'Budget by qtr'!C289</f>
        <v>46844</v>
      </c>
      <c r="D289">
        <f ca="1">'Budget by qtr'!M289</f>
        <v>0</v>
      </c>
      <c r="E289" t="str">
        <f ca="1">'Budget by qtr'!L289</f>
        <v>3100: Salary In-kind</v>
      </c>
      <c r="I289" s="1">
        <f ca="1">'Budget by qtr'!T289</f>
        <v>0</v>
      </c>
    </row>
    <row r="290" spans="1:9" hidden="1">
      <c r="A290" t="str">
        <f ca="1">'Budget by qtr'!N290</f>
        <v xml:space="preserve"> - </v>
      </c>
      <c r="C290" s="79">
        <f>'Budget by qtr'!C290</f>
        <v>44743</v>
      </c>
      <c r="D290">
        <f ca="1">'Budget by qtr'!M290</f>
        <v>0</v>
      </c>
      <c r="E290" t="str">
        <f ca="1">'Budget by qtr'!L290</f>
        <v>3100: Salary In-kind</v>
      </c>
      <c r="I290" s="1">
        <f ca="1">'Budget by qtr'!T290</f>
        <v>0</v>
      </c>
    </row>
    <row r="291" spans="1:9" hidden="1">
      <c r="A291" t="str">
        <f ca="1">'Budget by qtr'!N291</f>
        <v xml:space="preserve"> - </v>
      </c>
      <c r="C291" s="79">
        <f>'Budget by qtr'!C291</f>
        <v>44835</v>
      </c>
      <c r="D291">
        <f ca="1">'Budget by qtr'!M291</f>
        <v>0</v>
      </c>
      <c r="E291" t="str">
        <f ca="1">'Budget by qtr'!L291</f>
        <v>3100: Salary In-kind</v>
      </c>
      <c r="I291" s="1">
        <f ca="1">'Budget by qtr'!T291</f>
        <v>0</v>
      </c>
    </row>
    <row r="292" spans="1:9" hidden="1">
      <c r="A292" t="str">
        <f ca="1">'Budget by qtr'!N292</f>
        <v xml:space="preserve"> - </v>
      </c>
      <c r="C292" s="79">
        <f>'Budget by qtr'!C292</f>
        <v>44927</v>
      </c>
      <c r="D292">
        <f ca="1">'Budget by qtr'!M292</f>
        <v>0</v>
      </c>
      <c r="E292" t="str">
        <f ca="1">'Budget by qtr'!L292</f>
        <v>3100: Salary In-kind</v>
      </c>
      <c r="I292" s="1">
        <f ca="1">'Budget by qtr'!T292</f>
        <v>0</v>
      </c>
    </row>
    <row r="293" spans="1:9" hidden="1">
      <c r="A293" t="str">
        <f ca="1">'Budget by qtr'!N293</f>
        <v xml:space="preserve"> - </v>
      </c>
      <c r="C293" s="79">
        <f>'Budget by qtr'!C293</f>
        <v>45017</v>
      </c>
      <c r="D293">
        <f ca="1">'Budget by qtr'!M293</f>
        <v>0</v>
      </c>
      <c r="E293" t="str">
        <f ca="1">'Budget by qtr'!L293</f>
        <v>3100: Salary In-kind</v>
      </c>
      <c r="I293" s="1">
        <f ca="1">'Budget by qtr'!T293</f>
        <v>0</v>
      </c>
    </row>
    <row r="294" spans="1:9" hidden="1">
      <c r="A294" t="str">
        <f ca="1">'Budget by qtr'!N294</f>
        <v xml:space="preserve"> - </v>
      </c>
      <c r="C294" s="79">
        <f>'Budget by qtr'!C294</f>
        <v>45108</v>
      </c>
      <c r="D294">
        <f ca="1">'Budget by qtr'!M294</f>
        <v>0</v>
      </c>
      <c r="E294" t="str">
        <f ca="1">'Budget by qtr'!L294</f>
        <v>3100: Salary In-kind</v>
      </c>
      <c r="I294" s="1">
        <f ca="1">'Budget by qtr'!T294</f>
        <v>0</v>
      </c>
    </row>
    <row r="295" spans="1:9">
      <c r="A295" t="str">
        <f ca="1">'Budget by qtr'!N295</f>
        <v xml:space="preserve"> - </v>
      </c>
      <c r="C295" s="79">
        <f>'Budget by qtr'!C295</f>
        <v>45200</v>
      </c>
      <c r="D295">
        <f ca="1">'Budget by qtr'!M295</f>
        <v>0</v>
      </c>
      <c r="E295" t="str">
        <f ca="1">'Budget by qtr'!L295</f>
        <v>3100: Salary In-kind</v>
      </c>
      <c r="I295" s="1">
        <f ca="1">'Budget by qtr'!T295</f>
        <v>0</v>
      </c>
    </row>
    <row r="296" spans="1:9">
      <c r="A296" t="str">
        <f ca="1">'Budget by qtr'!N296</f>
        <v xml:space="preserve"> - </v>
      </c>
      <c r="C296" s="79">
        <f>'Budget by qtr'!C296</f>
        <v>45292</v>
      </c>
      <c r="D296">
        <f ca="1">'Budget by qtr'!M296</f>
        <v>0</v>
      </c>
      <c r="E296" t="str">
        <f ca="1">'Budget by qtr'!L296</f>
        <v>3100: Salary In-kind</v>
      </c>
      <c r="I296" s="1">
        <f ca="1">'Budget by qtr'!T296</f>
        <v>0</v>
      </c>
    </row>
    <row r="297" spans="1:9">
      <c r="A297" t="str">
        <f ca="1">'Budget by qtr'!N297</f>
        <v xml:space="preserve"> - </v>
      </c>
      <c r="C297" s="79">
        <f>'Budget by qtr'!C297</f>
        <v>45383</v>
      </c>
      <c r="D297">
        <f ca="1">'Budget by qtr'!M297</f>
        <v>0</v>
      </c>
      <c r="E297" t="str">
        <f ca="1">'Budget by qtr'!L297</f>
        <v>3100: Salary In-kind</v>
      </c>
      <c r="I297" s="1">
        <f ca="1">'Budget by qtr'!T297</f>
        <v>0</v>
      </c>
    </row>
    <row r="298" spans="1:9">
      <c r="A298" t="str">
        <f ca="1">'Budget by qtr'!N298</f>
        <v xml:space="preserve"> - </v>
      </c>
      <c r="C298" s="79">
        <f>'Budget by qtr'!C298</f>
        <v>45474</v>
      </c>
      <c r="D298">
        <f ca="1">'Budget by qtr'!M298</f>
        <v>0</v>
      </c>
      <c r="E298" t="str">
        <f ca="1">'Budget by qtr'!L298</f>
        <v>3100: Salary In-kind</v>
      </c>
      <c r="I298" s="1">
        <f ca="1">'Budget by qtr'!T298</f>
        <v>0</v>
      </c>
    </row>
    <row r="299" spans="1:9">
      <c r="A299" t="str">
        <f ca="1">'Budget by qtr'!N299</f>
        <v xml:space="preserve"> - </v>
      </c>
      <c r="C299" s="79">
        <f>'Budget by qtr'!C299</f>
        <v>45566</v>
      </c>
      <c r="D299">
        <f ca="1">'Budget by qtr'!M299</f>
        <v>0</v>
      </c>
      <c r="E299" t="str">
        <f ca="1">'Budget by qtr'!L299</f>
        <v>3100: Salary In-kind</v>
      </c>
      <c r="I299" s="1">
        <f ca="1">'Budget by qtr'!T299</f>
        <v>0</v>
      </c>
    </row>
    <row r="300" spans="1:9">
      <c r="A300" t="str">
        <f ca="1">'Budget by qtr'!N300</f>
        <v xml:space="preserve"> - </v>
      </c>
      <c r="C300" s="79">
        <f>'Budget by qtr'!C300</f>
        <v>45658</v>
      </c>
      <c r="D300">
        <f ca="1">'Budget by qtr'!M300</f>
        <v>0</v>
      </c>
      <c r="E300" t="str">
        <f ca="1">'Budget by qtr'!L300</f>
        <v>3100: Salary In-kind</v>
      </c>
      <c r="I300" s="1">
        <f ca="1">'Budget by qtr'!T300</f>
        <v>0</v>
      </c>
    </row>
    <row r="301" spans="1:9">
      <c r="A301" t="str">
        <f ca="1">'Budget by qtr'!N301</f>
        <v xml:space="preserve"> - </v>
      </c>
      <c r="C301" s="79">
        <f>'Budget by qtr'!C301</f>
        <v>45748</v>
      </c>
      <c r="D301">
        <f ca="1">'Budget by qtr'!M301</f>
        <v>0</v>
      </c>
      <c r="E301" t="str">
        <f ca="1">'Budget by qtr'!L301</f>
        <v>3100: Salary In-kind</v>
      </c>
      <c r="I301" s="1">
        <f ca="1">'Budget by qtr'!T301</f>
        <v>0</v>
      </c>
    </row>
    <row r="302" spans="1:9">
      <c r="A302" t="str">
        <f ca="1">'Budget by qtr'!N302</f>
        <v xml:space="preserve"> - </v>
      </c>
      <c r="C302" s="79">
        <f>'Budget by qtr'!C302</f>
        <v>45839</v>
      </c>
      <c r="D302">
        <f ca="1">'Budget by qtr'!M302</f>
        <v>0</v>
      </c>
      <c r="E302" t="str">
        <f ca="1">'Budget by qtr'!L302</f>
        <v>3100: Salary In-kind</v>
      </c>
      <c r="I302" s="1">
        <f ca="1">'Budget by qtr'!T302</f>
        <v>0</v>
      </c>
    </row>
    <row r="303" spans="1:9">
      <c r="A303" t="str">
        <f ca="1">'Budget by qtr'!N303</f>
        <v xml:space="preserve"> - </v>
      </c>
      <c r="C303" s="79">
        <f>'Budget by qtr'!C303</f>
        <v>45931</v>
      </c>
      <c r="D303">
        <f ca="1">'Budget by qtr'!M303</f>
        <v>0</v>
      </c>
      <c r="E303" t="str">
        <f ca="1">'Budget by qtr'!L303</f>
        <v>3100: Salary In-kind</v>
      </c>
      <c r="I303" s="1">
        <f ca="1">'Budget by qtr'!T303</f>
        <v>0</v>
      </c>
    </row>
    <row r="304" spans="1:9">
      <c r="A304" t="str">
        <f ca="1">'Budget by qtr'!N304</f>
        <v xml:space="preserve"> - </v>
      </c>
      <c r="C304" s="79">
        <f>'Budget by qtr'!C304</f>
        <v>46023</v>
      </c>
      <c r="D304">
        <f ca="1">'Budget by qtr'!M304</f>
        <v>0</v>
      </c>
      <c r="E304" t="str">
        <f ca="1">'Budget by qtr'!L304</f>
        <v>3100: Salary In-kind</v>
      </c>
      <c r="I304" s="1">
        <f ca="1">'Budget by qtr'!T304</f>
        <v>0</v>
      </c>
    </row>
    <row r="305" spans="1:9">
      <c r="A305" t="str">
        <f ca="1">'Budget by qtr'!N305</f>
        <v xml:space="preserve"> - </v>
      </c>
      <c r="C305" s="79">
        <f>'Budget by qtr'!C305</f>
        <v>46113</v>
      </c>
      <c r="D305">
        <f ca="1">'Budget by qtr'!M305</f>
        <v>0</v>
      </c>
      <c r="E305" t="str">
        <f ca="1">'Budget by qtr'!L305</f>
        <v>3100: Salary In-kind</v>
      </c>
      <c r="I305" s="1">
        <f ca="1">'Budget by qtr'!T305</f>
        <v>0</v>
      </c>
    </row>
    <row r="306" spans="1:9">
      <c r="A306" t="str">
        <f ca="1">'Budget by qtr'!N306</f>
        <v xml:space="preserve"> - </v>
      </c>
      <c r="C306" s="79">
        <f>'Budget by qtr'!C306</f>
        <v>46204</v>
      </c>
      <c r="D306">
        <f ca="1">'Budget by qtr'!M306</f>
        <v>0</v>
      </c>
      <c r="E306" t="str">
        <f ca="1">'Budget by qtr'!L306</f>
        <v>3100: Salary In-kind</v>
      </c>
      <c r="I306" s="1">
        <f ca="1">'Budget by qtr'!T306</f>
        <v>0</v>
      </c>
    </row>
    <row r="307" spans="1:9">
      <c r="A307" t="str">
        <f ca="1">'Budget by qtr'!N307</f>
        <v xml:space="preserve"> - </v>
      </c>
      <c r="C307" s="79">
        <f>'Budget by qtr'!C307</f>
        <v>46296</v>
      </c>
      <c r="D307">
        <f ca="1">'Budget by qtr'!M307</f>
        <v>0</v>
      </c>
      <c r="E307" t="str">
        <f ca="1">'Budget by qtr'!L307</f>
        <v>3100: Salary In-kind</v>
      </c>
      <c r="I307" s="1">
        <f ca="1">'Budget by qtr'!T307</f>
        <v>0</v>
      </c>
    </row>
    <row r="308" spans="1:9">
      <c r="A308" t="str">
        <f ca="1">'Budget by qtr'!N308</f>
        <v xml:space="preserve"> - </v>
      </c>
      <c r="C308" s="79">
        <f>'Budget by qtr'!C308</f>
        <v>46388</v>
      </c>
      <c r="D308">
        <f ca="1">'Budget by qtr'!M308</f>
        <v>0</v>
      </c>
      <c r="E308" t="str">
        <f ca="1">'Budget by qtr'!L308</f>
        <v>3100: Salary In-kind</v>
      </c>
      <c r="I308" s="1">
        <f ca="1">'Budget by qtr'!T308</f>
        <v>0</v>
      </c>
    </row>
    <row r="309" spans="1:9" hidden="1">
      <c r="A309" t="str">
        <f ca="1">'Budget by qtr'!N309</f>
        <v xml:space="preserve"> - </v>
      </c>
      <c r="C309" s="79">
        <f>'Budget by qtr'!C309</f>
        <v>46478</v>
      </c>
      <c r="D309">
        <f ca="1">'Budget by qtr'!M309</f>
        <v>0</v>
      </c>
      <c r="E309" t="str">
        <f ca="1">'Budget by qtr'!L309</f>
        <v>3100: Salary In-kind</v>
      </c>
      <c r="I309" s="1">
        <f ca="1">'Budget by qtr'!T309</f>
        <v>0</v>
      </c>
    </row>
    <row r="310" spans="1:9" hidden="1">
      <c r="A310" t="str">
        <f ca="1">'Budget by qtr'!N310</f>
        <v xml:space="preserve"> - </v>
      </c>
      <c r="C310" s="79">
        <f>'Budget by qtr'!C310</f>
        <v>46569</v>
      </c>
      <c r="D310">
        <f ca="1">'Budget by qtr'!M310</f>
        <v>0</v>
      </c>
      <c r="E310" t="str">
        <f ca="1">'Budget by qtr'!L310</f>
        <v>3100: Salary In-kind</v>
      </c>
      <c r="I310" s="1">
        <f ca="1">'Budget by qtr'!T310</f>
        <v>0</v>
      </c>
    </row>
    <row r="311" spans="1:9" hidden="1">
      <c r="A311" t="str">
        <f ca="1">'Budget by qtr'!N311</f>
        <v xml:space="preserve"> - </v>
      </c>
      <c r="C311" s="79">
        <f>'Budget by qtr'!C311</f>
        <v>46661</v>
      </c>
      <c r="D311">
        <f ca="1">'Budget by qtr'!M311</f>
        <v>0</v>
      </c>
      <c r="E311" t="str">
        <f ca="1">'Budget by qtr'!L311</f>
        <v>3100: Salary In-kind</v>
      </c>
      <c r="I311" s="1">
        <f ca="1">'Budget by qtr'!T311</f>
        <v>0</v>
      </c>
    </row>
    <row r="312" spans="1:9" hidden="1">
      <c r="A312" t="str">
        <f ca="1">'Budget by qtr'!N312</f>
        <v xml:space="preserve"> - </v>
      </c>
      <c r="C312" s="79">
        <f>'Budget by qtr'!C312</f>
        <v>46753</v>
      </c>
      <c r="D312">
        <f ca="1">'Budget by qtr'!M312</f>
        <v>0</v>
      </c>
      <c r="E312" t="str">
        <f ca="1">'Budget by qtr'!L312</f>
        <v>3100: Salary In-kind</v>
      </c>
      <c r="I312" s="1">
        <f ca="1">'Budget by qtr'!T312</f>
        <v>0</v>
      </c>
    </row>
    <row r="313" spans="1:9" hidden="1">
      <c r="A313" t="str">
        <f ca="1">'Budget by qtr'!N313</f>
        <v xml:space="preserve"> - </v>
      </c>
      <c r="C313" s="79">
        <f>'Budget by qtr'!C313</f>
        <v>46844</v>
      </c>
      <c r="D313">
        <f ca="1">'Budget by qtr'!M313</f>
        <v>0</v>
      </c>
      <c r="E313" t="str">
        <f ca="1">'Budget by qtr'!L313</f>
        <v>3100: Salary In-kind</v>
      </c>
      <c r="I313" s="1">
        <f ca="1">'Budget by qtr'!T313</f>
        <v>0</v>
      </c>
    </row>
    <row r="314" spans="1:9" hidden="1">
      <c r="A314" t="str">
        <f ca="1">'Budget by qtr'!N314</f>
        <v xml:space="preserve"> - </v>
      </c>
      <c r="C314" s="79">
        <f>'Budget by qtr'!C314</f>
        <v>44743</v>
      </c>
      <c r="D314">
        <f ca="1">'Budget by qtr'!M314</f>
        <v>0</v>
      </c>
      <c r="E314" t="str">
        <f ca="1">'Budget by qtr'!L314</f>
        <v>3100: Salary In-kind</v>
      </c>
      <c r="I314" s="1">
        <f ca="1">'Budget by qtr'!T314</f>
        <v>0</v>
      </c>
    </row>
    <row r="315" spans="1:9" hidden="1">
      <c r="A315" t="str">
        <f ca="1">'Budget by qtr'!N315</f>
        <v xml:space="preserve"> - </v>
      </c>
      <c r="C315" s="79">
        <f>'Budget by qtr'!C315</f>
        <v>44835</v>
      </c>
      <c r="D315">
        <f ca="1">'Budget by qtr'!M315</f>
        <v>0</v>
      </c>
      <c r="E315" t="str">
        <f ca="1">'Budget by qtr'!L315</f>
        <v>3100: Salary In-kind</v>
      </c>
      <c r="I315" s="1">
        <f ca="1">'Budget by qtr'!T315</f>
        <v>0</v>
      </c>
    </row>
    <row r="316" spans="1:9" hidden="1">
      <c r="A316" t="str">
        <f ca="1">'Budget by qtr'!N316</f>
        <v xml:space="preserve"> - </v>
      </c>
      <c r="C316" s="79">
        <f>'Budget by qtr'!C316</f>
        <v>44927</v>
      </c>
      <c r="D316">
        <f ca="1">'Budget by qtr'!M316</f>
        <v>0</v>
      </c>
      <c r="E316" t="str">
        <f ca="1">'Budget by qtr'!L316</f>
        <v>3100: Salary In-kind</v>
      </c>
      <c r="I316" s="1">
        <f ca="1">'Budget by qtr'!T316</f>
        <v>0</v>
      </c>
    </row>
    <row r="317" spans="1:9" hidden="1">
      <c r="A317" t="str">
        <f ca="1">'Budget by qtr'!N317</f>
        <v xml:space="preserve"> - </v>
      </c>
      <c r="C317" s="79">
        <f>'Budget by qtr'!C317</f>
        <v>45017</v>
      </c>
      <c r="D317">
        <f ca="1">'Budget by qtr'!M317</f>
        <v>0</v>
      </c>
      <c r="E317" t="str">
        <f ca="1">'Budget by qtr'!L317</f>
        <v>3100: Salary In-kind</v>
      </c>
      <c r="I317" s="1">
        <f ca="1">'Budget by qtr'!T317</f>
        <v>0</v>
      </c>
    </row>
    <row r="318" spans="1:9" hidden="1">
      <c r="A318" t="str">
        <f ca="1">'Budget by qtr'!N318</f>
        <v xml:space="preserve"> - </v>
      </c>
      <c r="C318" s="79">
        <f>'Budget by qtr'!C318</f>
        <v>45108</v>
      </c>
      <c r="D318">
        <f ca="1">'Budget by qtr'!M318</f>
        <v>0</v>
      </c>
      <c r="E318" t="str">
        <f ca="1">'Budget by qtr'!L318</f>
        <v>3100: Salary In-kind</v>
      </c>
      <c r="I318" s="1">
        <f ca="1">'Budget by qtr'!T318</f>
        <v>0</v>
      </c>
    </row>
    <row r="319" spans="1:9">
      <c r="A319" t="str">
        <f ca="1">'Budget by qtr'!N319</f>
        <v xml:space="preserve"> - </v>
      </c>
      <c r="C319" s="79">
        <f>'Budget by qtr'!C319</f>
        <v>45200</v>
      </c>
      <c r="D319">
        <f ca="1">'Budget by qtr'!M319</f>
        <v>0</v>
      </c>
      <c r="E319" t="str">
        <f ca="1">'Budget by qtr'!L319</f>
        <v>3100: Salary In-kind</v>
      </c>
      <c r="I319" s="1">
        <f ca="1">'Budget by qtr'!T319</f>
        <v>0</v>
      </c>
    </row>
    <row r="320" spans="1:9">
      <c r="A320" t="str">
        <f ca="1">'Budget by qtr'!N320</f>
        <v xml:space="preserve"> - </v>
      </c>
      <c r="C320" s="79">
        <f>'Budget by qtr'!C320</f>
        <v>45292</v>
      </c>
      <c r="D320">
        <f ca="1">'Budget by qtr'!M320</f>
        <v>0</v>
      </c>
      <c r="E320" t="str">
        <f ca="1">'Budget by qtr'!L320</f>
        <v>3100: Salary In-kind</v>
      </c>
      <c r="I320" s="1">
        <f ca="1">'Budget by qtr'!T320</f>
        <v>0</v>
      </c>
    </row>
    <row r="321" spans="1:9">
      <c r="A321" t="str">
        <f ca="1">'Budget by qtr'!N321</f>
        <v xml:space="preserve"> - </v>
      </c>
      <c r="C321" s="79">
        <f>'Budget by qtr'!C321</f>
        <v>45383</v>
      </c>
      <c r="D321">
        <f ca="1">'Budget by qtr'!M321</f>
        <v>0</v>
      </c>
      <c r="E321" t="str">
        <f ca="1">'Budget by qtr'!L321</f>
        <v>3100: Salary In-kind</v>
      </c>
      <c r="I321" s="1">
        <f ca="1">'Budget by qtr'!T321</f>
        <v>0</v>
      </c>
    </row>
    <row r="322" spans="1:9">
      <c r="A322" t="str">
        <f ca="1">'Budget by qtr'!N322</f>
        <v xml:space="preserve"> - </v>
      </c>
      <c r="C322" s="79">
        <f>'Budget by qtr'!C322</f>
        <v>45474</v>
      </c>
      <c r="D322">
        <f ca="1">'Budget by qtr'!M322</f>
        <v>0</v>
      </c>
      <c r="E322" t="str">
        <f ca="1">'Budget by qtr'!L322</f>
        <v>3100: Salary In-kind</v>
      </c>
      <c r="I322" s="1">
        <f ca="1">'Budget by qtr'!T322</f>
        <v>0</v>
      </c>
    </row>
    <row r="323" spans="1:9">
      <c r="A323" t="str">
        <f ca="1">'Budget by qtr'!N323</f>
        <v xml:space="preserve"> - </v>
      </c>
      <c r="C323" s="79">
        <f>'Budget by qtr'!C323</f>
        <v>45566</v>
      </c>
      <c r="D323">
        <f ca="1">'Budget by qtr'!M323</f>
        <v>0</v>
      </c>
      <c r="E323" t="str">
        <f ca="1">'Budget by qtr'!L323</f>
        <v>3100: Salary In-kind</v>
      </c>
      <c r="I323" s="1">
        <f ca="1">'Budget by qtr'!T323</f>
        <v>0</v>
      </c>
    </row>
    <row r="324" spans="1:9">
      <c r="A324" t="str">
        <f ca="1">'Budget by qtr'!N324</f>
        <v xml:space="preserve"> - </v>
      </c>
      <c r="C324" s="79">
        <f>'Budget by qtr'!C324</f>
        <v>45658</v>
      </c>
      <c r="D324">
        <f ca="1">'Budget by qtr'!M324</f>
        <v>0</v>
      </c>
      <c r="E324" t="str">
        <f ca="1">'Budget by qtr'!L324</f>
        <v>3100: Salary In-kind</v>
      </c>
      <c r="I324" s="1">
        <f ca="1">'Budget by qtr'!T324</f>
        <v>0</v>
      </c>
    </row>
    <row r="325" spans="1:9">
      <c r="A325" t="str">
        <f ca="1">'Budget by qtr'!N325</f>
        <v xml:space="preserve"> - </v>
      </c>
      <c r="C325" s="79">
        <f>'Budget by qtr'!C325</f>
        <v>45748</v>
      </c>
      <c r="D325">
        <f ca="1">'Budget by qtr'!M325</f>
        <v>0</v>
      </c>
      <c r="E325" t="str">
        <f ca="1">'Budget by qtr'!L325</f>
        <v>3100: Salary In-kind</v>
      </c>
      <c r="I325" s="1">
        <f ca="1">'Budget by qtr'!T325</f>
        <v>0</v>
      </c>
    </row>
    <row r="326" spans="1:9">
      <c r="A326" t="str">
        <f ca="1">'Budget by qtr'!N326</f>
        <v xml:space="preserve"> - </v>
      </c>
      <c r="C326" s="79">
        <f>'Budget by qtr'!C326</f>
        <v>45839</v>
      </c>
      <c r="D326">
        <f ca="1">'Budget by qtr'!M326</f>
        <v>0</v>
      </c>
      <c r="E326" t="str">
        <f ca="1">'Budget by qtr'!L326</f>
        <v>3100: Salary In-kind</v>
      </c>
      <c r="I326" s="1">
        <f ca="1">'Budget by qtr'!T326</f>
        <v>0</v>
      </c>
    </row>
    <row r="327" spans="1:9">
      <c r="A327" t="str">
        <f ca="1">'Budget by qtr'!N327</f>
        <v xml:space="preserve"> - </v>
      </c>
      <c r="C327" s="79">
        <f>'Budget by qtr'!C327</f>
        <v>45931</v>
      </c>
      <c r="D327">
        <f ca="1">'Budget by qtr'!M327</f>
        <v>0</v>
      </c>
      <c r="E327" t="str">
        <f ca="1">'Budget by qtr'!L327</f>
        <v>3100: Salary In-kind</v>
      </c>
      <c r="I327" s="1">
        <f ca="1">'Budget by qtr'!T327</f>
        <v>0</v>
      </c>
    </row>
    <row r="328" spans="1:9">
      <c r="A328" t="str">
        <f ca="1">'Budget by qtr'!N328</f>
        <v xml:space="preserve"> - </v>
      </c>
      <c r="C328" s="79">
        <f>'Budget by qtr'!C328</f>
        <v>46023</v>
      </c>
      <c r="D328">
        <f ca="1">'Budget by qtr'!M328</f>
        <v>0</v>
      </c>
      <c r="E328" t="str">
        <f ca="1">'Budget by qtr'!L328</f>
        <v>3100: Salary In-kind</v>
      </c>
      <c r="I328" s="1">
        <f ca="1">'Budget by qtr'!T328</f>
        <v>0</v>
      </c>
    </row>
    <row r="329" spans="1:9">
      <c r="A329" t="str">
        <f ca="1">'Budget by qtr'!N329</f>
        <v xml:space="preserve"> - </v>
      </c>
      <c r="C329" s="79">
        <f>'Budget by qtr'!C329</f>
        <v>46113</v>
      </c>
      <c r="D329">
        <f ca="1">'Budget by qtr'!M329</f>
        <v>0</v>
      </c>
      <c r="E329" t="str">
        <f ca="1">'Budget by qtr'!L329</f>
        <v>3100: Salary In-kind</v>
      </c>
      <c r="I329" s="1">
        <f ca="1">'Budget by qtr'!T329</f>
        <v>0</v>
      </c>
    </row>
    <row r="330" spans="1:9">
      <c r="A330" t="str">
        <f ca="1">'Budget by qtr'!N330</f>
        <v xml:space="preserve"> - </v>
      </c>
      <c r="C330" s="79">
        <f>'Budget by qtr'!C330</f>
        <v>46204</v>
      </c>
      <c r="D330">
        <f ca="1">'Budget by qtr'!M330</f>
        <v>0</v>
      </c>
      <c r="E330" t="str">
        <f ca="1">'Budget by qtr'!L330</f>
        <v>3100: Salary In-kind</v>
      </c>
      <c r="I330" s="1">
        <f ca="1">'Budget by qtr'!T330</f>
        <v>0</v>
      </c>
    </row>
    <row r="331" spans="1:9">
      <c r="A331" t="str">
        <f ca="1">'Budget by qtr'!N331</f>
        <v xml:space="preserve"> - </v>
      </c>
      <c r="C331" s="79">
        <f>'Budget by qtr'!C331</f>
        <v>46296</v>
      </c>
      <c r="D331">
        <f ca="1">'Budget by qtr'!M331</f>
        <v>0</v>
      </c>
      <c r="E331" t="str">
        <f ca="1">'Budget by qtr'!L331</f>
        <v>3100: Salary In-kind</v>
      </c>
      <c r="I331" s="1">
        <f ca="1">'Budget by qtr'!T331</f>
        <v>0</v>
      </c>
    </row>
    <row r="332" spans="1:9">
      <c r="A332" t="str">
        <f ca="1">'Budget by qtr'!N332</f>
        <v xml:space="preserve"> - </v>
      </c>
      <c r="C332" s="79">
        <f>'Budget by qtr'!C332</f>
        <v>46388</v>
      </c>
      <c r="D332">
        <f ca="1">'Budget by qtr'!M332</f>
        <v>0</v>
      </c>
      <c r="E332" t="str">
        <f ca="1">'Budget by qtr'!L332</f>
        <v>3100: Salary In-kind</v>
      </c>
      <c r="I332" s="1">
        <f ca="1">'Budget by qtr'!T332</f>
        <v>0</v>
      </c>
    </row>
    <row r="333" spans="1:9" hidden="1">
      <c r="A333" t="str">
        <f ca="1">'Budget by qtr'!N333</f>
        <v xml:space="preserve"> - </v>
      </c>
      <c r="C333" s="79">
        <f>'Budget by qtr'!C333</f>
        <v>46478</v>
      </c>
      <c r="D333">
        <f ca="1">'Budget by qtr'!M333</f>
        <v>0</v>
      </c>
      <c r="E333" t="str">
        <f ca="1">'Budget by qtr'!L333</f>
        <v>3100: Salary In-kind</v>
      </c>
      <c r="I333" s="1">
        <f ca="1">'Budget by qtr'!T333</f>
        <v>0</v>
      </c>
    </row>
    <row r="334" spans="1:9" hidden="1">
      <c r="A334" t="str">
        <f ca="1">'Budget by qtr'!N334</f>
        <v xml:space="preserve"> - </v>
      </c>
      <c r="C334" s="79">
        <f>'Budget by qtr'!C334</f>
        <v>46569</v>
      </c>
      <c r="D334">
        <f ca="1">'Budget by qtr'!M334</f>
        <v>0</v>
      </c>
      <c r="E334" t="str">
        <f ca="1">'Budget by qtr'!L334</f>
        <v>3100: Salary In-kind</v>
      </c>
      <c r="I334" s="1">
        <f ca="1">'Budget by qtr'!T334</f>
        <v>0</v>
      </c>
    </row>
    <row r="335" spans="1:9" hidden="1">
      <c r="A335" t="str">
        <f ca="1">'Budget by qtr'!N335</f>
        <v xml:space="preserve"> - </v>
      </c>
      <c r="C335" s="79">
        <f>'Budget by qtr'!C335</f>
        <v>46661</v>
      </c>
      <c r="D335">
        <f ca="1">'Budget by qtr'!M335</f>
        <v>0</v>
      </c>
      <c r="E335" t="str">
        <f ca="1">'Budget by qtr'!L335</f>
        <v>3100: Salary In-kind</v>
      </c>
      <c r="I335" s="1">
        <f ca="1">'Budget by qtr'!T335</f>
        <v>0</v>
      </c>
    </row>
    <row r="336" spans="1:9" hidden="1">
      <c r="A336" t="str">
        <f ca="1">'Budget by qtr'!N336</f>
        <v xml:space="preserve"> - </v>
      </c>
      <c r="C336" s="79">
        <f>'Budget by qtr'!C336</f>
        <v>46753</v>
      </c>
      <c r="D336">
        <f ca="1">'Budget by qtr'!M336</f>
        <v>0</v>
      </c>
      <c r="E336" t="str">
        <f ca="1">'Budget by qtr'!L336</f>
        <v>3100: Salary In-kind</v>
      </c>
      <c r="I336" s="1">
        <f ca="1">'Budget by qtr'!T336</f>
        <v>0</v>
      </c>
    </row>
    <row r="337" spans="1:9" hidden="1">
      <c r="A337" t="str">
        <f ca="1">'Budget by qtr'!N337</f>
        <v xml:space="preserve"> - </v>
      </c>
      <c r="C337" s="79">
        <f>'Budget by qtr'!C337</f>
        <v>46844</v>
      </c>
      <c r="D337">
        <f ca="1">'Budget by qtr'!M337</f>
        <v>0</v>
      </c>
      <c r="E337" t="str">
        <f ca="1">'Budget by qtr'!L337</f>
        <v>3100: Salary In-kind</v>
      </c>
      <c r="I337" s="1">
        <f ca="1">'Budget by qtr'!T337</f>
        <v>0</v>
      </c>
    </row>
    <row r="338" spans="1:9" hidden="1">
      <c r="A338" t="str">
        <f ca="1">'Budget by qtr'!N338</f>
        <v xml:space="preserve"> - </v>
      </c>
      <c r="C338" s="79">
        <f>'Budget by qtr'!C338</f>
        <v>44743</v>
      </c>
      <c r="D338">
        <f ca="1">'Budget by qtr'!M338</f>
        <v>0</v>
      </c>
      <c r="E338" t="str">
        <f ca="1">'Budget by qtr'!L338</f>
        <v>3100: Salary In-kind</v>
      </c>
      <c r="I338" s="1">
        <f ca="1">'Budget by qtr'!T338</f>
        <v>0</v>
      </c>
    </row>
    <row r="339" spans="1:9" hidden="1">
      <c r="A339" t="str">
        <f ca="1">'Budget by qtr'!N339</f>
        <v xml:space="preserve"> - </v>
      </c>
      <c r="C339" s="79">
        <f>'Budget by qtr'!C339</f>
        <v>44835</v>
      </c>
      <c r="D339">
        <f ca="1">'Budget by qtr'!M339</f>
        <v>0</v>
      </c>
      <c r="E339" t="str">
        <f ca="1">'Budget by qtr'!L339</f>
        <v>3100: Salary In-kind</v>
      </c>
      <c r="I339" s="1">
        <f ca="1">'Budget by qtr'!T339</f>
        <v>0</v>
      </c>
    </row>
    <row r="340" spans="1:9" hidden="1">
      <c r="A340" t="str">
        <f ca="1">'Budget by qtr'!N340</f>
        <v xml:space="preserve"> - </v>
      </c>
      <c r="C340" s="79">
        <f>'Budget by qtr'!C340</f>
        <v>44927</v>
      </c>
      <c r="D340">
        <f ca="1">'Budget by qtr'!M340</f>
        <v>0</v>
      </c>
      <c r="E340" t="str">
        <f ca="1">'Budget by qtr'!L340</f>
        <v>3100: Salary In-kind</v>
      </c>
      <c r="I340" s="1">
        <f ca="1">'Budget by qtr'!T340</f>
        <v>0</v>
      </c>
    </row>
    <row r="341" spans="1:9" hidden="1">
      <c r="A341" t="str">
        <f ca="1">'Budget by qtr'!N341</f>
        <v xml:space="preserve"> - </v>
      </c>
      <c r="C341" s="79">
        <f>'Budget by qtr'!C341</f>
        <v>45017</v>
      </c>
      <c r="D341">
        <f ca="1">'Budget by qtr'!M341</f>
        <v>0</v>
      </c>
      <c r="E341" t="str">
        <f ca="1">'Budget by qtr'!L341</f>
        <v>3100: Salary In-kind</v>
      </c>
      <c r="I341" s="1">
        <f ca="1">'Budget by qtr'!T341</f>
        <v>0</v>
      </c>
    </row>
    <row r="342" spans="1:9" hidden="1">
      <c r="A342" t="str">
        <f ca="1">'Budget by qtr'!N342</f>
        <v xml:space="preserve"> - </v>
      </c>
      <c r="C342" s="79">
        <f>'Budget by qtr'!C342</f>
        <v>45108</v>
      </c>
      <c r="D342">
        <f ca="1">'Budget by qtr'!M342</f>
        <v>0</v>
      </c>
      <c r="E342" t="str">
        <f ca="1">'Budget by qtr'!L342</f>
        <v>3100: Salary In-kind</v>
      </c>
      <c r="I342" s="1">
        <f ca="1">'Budget by qtr'!T342</f>
        <v>0</v>
      </c>
    </row>
    <row r="343" spans="1:9">
      <c r="A343" t="str">
        <f ca="1">'Budget by qtr'!N343</f>
        <v xml:space="preserve"> - </v>
      </c>
      <c r="C343" s="79">
        <f>'Budget by qtr'!C343</f>
        <v>45200</v>
      </c>
      <c r="D343">
        <f ca="1">'Budget by qtr'!M343</f>
        <v>0</v>
      </c>
      <c r="E343" t="str">
        <f ca="1">'Budget by qtr'!L343</f>
        <v>3100: Salary In-kind</v>
      </c>
      <c r="I343" s="1">
        <f ca="1">'Budget by qtr'!T343</f>
        <v>0</v>
      </c>
    </row>
    <row r="344" spans="1:9">
      <c r="A344" t="str">
        <f ca="1">'Budget by qtr'!N344</f>
        <v xml:space="preserve"> - </v>
      </c>
      <c r="C344" s="79">
        <f>'Budget by qtr'!C344</f>
        <v>45292</v>
      </c>
      <c r="D344">
        <f ca="1">'Budget by qtr'!M344</f>
        <v>0</v>
      </c>
      <c r="E344" t="str">
        <f ca="1">'Budget by qtr'!L344</f>
        <v>3100: Salary In-kind</v>
      </c>
      <c r="I344" s="1">
        <f ca="1">'Budget by qtr'!T344</f>
        <v>0</v>
      </c>
    </row>
    <row r="345" spans="1:9">
      <c r="A345" t="str">
        <f ca="1">'Budget by qtr'!N345</f>
        <v xml:space="preserve"> - </v>
      </c>
      <c r="C345" s="79">
        <f>'Budget by qtr'!C345</f>
        <v>45383</v>
      </c>
      <c r="D345">
        <f ca="1">'Budget by qtr'!M345</f>
        <v>0</v>
      </c>
      <c r="E345" t="str">
        <f ca="1">'Budget by qtr'!L345</f>
        <v>3100: Salary In-kind</v>
      </c>
      <c r="I345" s="1">
        <f ca="1">'Budget by qtr'!T345</f>
        <v>0</v>
      </c>
    </row>
    <row r="346" spans="1:9">
      <c r="A346" t="str">
        <f ca="1">'Budget by qtr'!N346</f>
        <v xml:space="preserve"> - </v>
      </c>
      <c r="C346" s="79">
        <f>'Budget by qtr'!C346</f>
        <v>45474</v>
      </c>
      <c r="D346">
        <f ca="1">'Budget by qtr'!M346</f>
        <v>0</v>
      </c>
      <c r="E346" t="str">
        <f ca="1">'Budget by qtr'!L346</f>
        <v>3100: Salary In-kind</v>
      </c>
      <c r="I346" s="1">
        <f ca="1">'Budget by qtr'!T346</f>
        <v>0</v>
      </c>
    </row>
    <row r="347" spans="1:9">
      <c r="A347" t="str">
        <f ca="1">'Budget by qtr'!N347</f>
        <v xml:space="preserve"> - </v>
      </c>
      <c r="C347" s="79">
        <f>'Budget by qtr'!C347</f>
        <v>45566</v>
      </c>
      <c r="D347">
        <f ca="1">'Budget by qtr'!M347</f>
        <v>0</v>
      </c>
      <c r="E347" t="str">
        <f ca="1">'Budget by qtr'!L347</f>
        <v>3100: Salary In-kind</v>
      </c>
      <c r="I347" s="1">
        <f ca="1">'Budget by qtr'!T347</f>
        <v>0</v>
      </c>
    </row>
    <row r="348" spans="1:9">
      <c r="A348" t="str">
        <f ca="1">'Budget by qtr'!N348</f>
        <v xml:space="preserve"> - </v>
      </c>
      <c r="C348" s="79">
        <f>'Budget by qtr'!C348</f>
        <v>45658</v>
      </c>
      <c r="D348">
        <f ca="1">'Budget by qtr'!M348</f>
        <v>0</v>
      </c>
      <c r="E348" t="str">
        <f ca="1">'Budget by qtr'!L348</f>
        <v>3100: Salary In-kind</v>
      </c>
      <c r="I348" s="1">
        <f ca="1">'Budget by qtr'!T348</f>
        <v>0</v>
      </c>
    </row>
    <row r="349" spans="1:9">
      <c r="A349" t="str">
        <f ca="1">'Budget by qtr'!N349</f>
        <v xml:space="preserve"> - </v>
      </c>
      <c r="C349" s="79">
        <f>'Budget by qtr'!C349</f>
        <v>45748</v>
      </c>
      <c r="D349">
        <f ca="1">'Budget by qtr'!M349</f>
        <v>0</v>
      </c>
      <c r="E349" t="str">
        <f ca="1">'Budget by qtr'!L349</f>
        <v>3100: Salary In-kind</v>
      </c>
      <c r="I349" s="1">
        <f ca="1">'Budget by qtr'!T349</f>
        <v>0</v>
      </c>
    </row>
    <row r="350" spans="1:9">
      <c r="A350" t="str">
        <f ca="1">'Budget by qtr'!N350</f>
        <v xml:space="preserve"> - </v>
      </c>
      <c r="C350" s="79">
        <f>'Budget by qtr'!C350</f>
        <v>45839</v>
      </c>
      <c r="D350">
        <f ca="1">'Budget by qtr'!M350</f>
        <v>0</v>
      </c>
      <c r="E350" t="str">
        <f ca="1">'Budget by qtr'!L350</f>
        <v>3100: Salary In-kind</v>
      </c>
      <c r="I350" s="1">
        <f ca="1">'Budget by qtr'!T350</f>
        <v>0</v>
      </c>
    </row>
    <row r="351" spans="1:9">
      <c r="A351" t="str">
        <f ca="1">'Budget by qtr'!N351</f>
        <v xml:space="preserve"> - </v>
      </c>
      <c r="C351" s="79">
        <f>'Budget by qtr'!C351</f>
        <v>45931</v>
      </c>
      <c r="D351">
        <f ca="1">'Budget by qtr'!M351</f>
        <v>0</v>
      </c>
      <c r="E351" t="str">
        <f ca="1">'Budget by qtr'!L351</f>
        <v>3100: Salary In-kind</v>
      </c>
      <c r="I351" s="1">
        <f ca="1">'Budget by qtr'!T351</f>
        <v>0</v>
      </c>
    </row>
    <row r="352" spans="1:9">
      <c r="A352" t="str">
        <f ca="1">'Budget by qtr'!N352</f>
        <v xml:space="preserve"> - </v>
      </c>
      <c r="C352" s="79">
        <f>'Budget by qtr'!C352</f>
        <v>46023</v>
      </c>
      <c r="D352">
        <f ca="1">'Budget by qtr'!M352</f>
        <v>0</v>
      </c>
      <c r="E352" t="str">
        <f ca="1">'Budget by qtr'!L352</f>
        <v>3100: Salary In-kind</v>
      </c>
      <c r="I352" s="1">
        <f ca="1">'Budget by qtr'!T352</f>
        <v>0</v>
      </c>
    </row>
    <row r="353" spans="1:9">
      <c r="A353" t="str">
        <f ca="1">'Budget by qtr'!N353</f>
        <v xml:space="preserve"> - </v>
      </c>
      <c r="C353" s="79">
        <f>'Budget by qtr'!C353</f>
        <v>46113</v>
      </c>
      <c r="D353">
        <f ca="1">'Budget by qtr'!M353</f>
        <v>0</v>
      </c>
      <c r="E353" t="str">
        <f ca="1">'Budget by qtr'!L353</f>
        <v>3100: Salary In-kind</v>
      </c>
      <c r="I353" s="1">
        <f ca="1">'Budget by qtr'!T353</f>
        <v>0</v>
      </c>
    </row>
    <row r="354" spans="1:9">
      <c r="A354" t="str">
        <f ca="1">'Budget by qtr'!N354</f>
        <v xml:space="preserve"> - </v>
      </c>
      <c r="C354" s="79">
        <f>'Budget by qtr'!C354</f>
        <v>46204</v>
      </c>
      <c r="D354">
        <f ca="1">'Budget by qtr'!M354</f>
        <v>0</v>
      </c>
      <c r="E354" t="str">
        <f ca="1">'Budget by qtr'!L354</f>
        <v>3100: Salary In-kind</v>
      </c>
      <c r="I354" s="1">
        <f ca="1">'Budget by qtr'!T354</f>
        <v>0</v>
      </c>
    </row>
    <row r="355" spans="1:9">
      <c r="A355" t="str">
        <f ca="1">'Budget by qtr'!N355</f>
        <v xml:space="preserve"> - </v>
      </c>
      <c r="C355" s="79">
        <f>'Budget by qtr'!C355</f>
        <v>46296</v>
      </c>
      <c r="D355">
        <f ca="1">'Budget by qtr'!M355</f>
        <v>0</v>
      </c>
      <c r="E355" t="str">
        <f ca="1">'Budget by qtr'!L355</f>
        <v>3100: Salary In-kind</v>
      </c>
      <c r="I355" s="1">
        <f ca="1">'Budget by qtr'!T355</f>
        <v>0</v>
      </c>
    </row>
    <row r="356" spans="1:9">
      <c r="A356" t="str">
        <f ca="1">'Budget by qtr'!N356</f>
        <v xml:space="preserve"> - </v>
      </c>
      <c r="C356" s="79">
        <f>'Budget by qtr'!C356</f>
        <v>46388</v>
      </c>
      <c r="D356">
        <f ca="1">'Budget by qtr'!M356</f>
        <v>0</v>
      </c>
      <c r="E356" t="str">
        <f ca="1">'Budget by qtr'!L356</f>
        <v>3100: Salary In-kind</v>
      </c>
      <c r="I356" s="1">
        <f ca="1">'Budget by qtr'!T356</f>
        <v>0</v>
      </c>
    </row>
    <row r="357" spans="1:9" hidden="1">
      <c r="A357" t="str">
        <f ca="1">'Budget by qtr'!N357</f>
        <v xml:space="preserve"> - </v>
      </c>
      <c r="C357" s="79">
        <f>'Budget by qtr'!C357</f>
        <v>46478</v>
      </c>
      <c r="D357">
        <f ca="1">'Budget by qtr'!M357</f>
        <v>0</v>
      </c>
      <c r="E357" t="str">
        <f ca="1">'Budget by qtr'!L357</f>
        <v>3100: Salary In-kind</v>
      </c>
      <c r="I357" s="1">
        <f ca="1">'Budget by qtr'!T357</f>
        <v>0</v>
      </c>
    </row>
    <row r="358" spans="1:9" hidden="1">
      <c r="A358" t="str">
        <f ca="1">'Budget by qtr'!N358</f>
        <v xml:space="preserve"> - </v>
      </c>
      <c r="C358" s="79">
        <f>'Budget by qtr'!C358</f>
        <v>46569</v>
      </c>
      <c r="D358">
        <f ca="1">'Budget by qtr'!M358</f>
        <v>0</v>
      </c>
      <c r="E358" t="str">
        <f ca="1">'Budget by qtr'!L358</f>
        <v>3100: Salary In-kind</v>
      </c>
      <c r="I358" s="1">
        <f ca="1">'Budget by qtr'!T358</f>
        <v>0</v>
      </c>
    </row>
    <row r="359" spans="1:9" hidden="1">
      <c r="A359" t="str">
        <f ca="1">'Budget by qtr'!N359</f>
        <v xml:space="preserve"> - </v>
      </c>
      <c r="C359" s="79">
        <f>'Budget by qtr'!C359</f>
        <v>46661</v>
      </c>
      <c r="D359">
        <f ca="1">'Budget by qtr'!M359</f>
        <v>0</v>
      </c>
      <c r="E359" t="str">
        <f ca="1">'Budget by qtr'!L359</f>
        <v>3100: Salary In-kind</v>
      </c>
      <c r="I359" s="1">
        <f ca="1">'Budget by qtr'!T359</f>
        <v>0</v>
      </c>
    </row>
    <row r="360" spans="1:9" hidden="1">
      <c r="A360" t="str">
        <f ca="1">'Budget by qtr'!N360</f>
        <v xml:space="preserve"> - </v>
      </c>
      <c r="C360" s="79">
        <f>'Budget by qtr'!C360</f>
        <v>46753</v>
      </c>
      <c r="D360">
        <f ca="1">'Budget by qtr'!M360</f>
        <v>0</v>
      </c>
      <c r="E360" t="str">
        <f ca="1">'Budget by qtr'!L360</f>
        <v>3100: Salary In-kind</v>
      </c>
      <c r="I360" s="1">
        <f ca="1">'Budget by qtr'!T360</f>
        <v>0</v>
      </c>
    </row>
    <row r="361" spans="1:9" hidden="1">
      <c r="A361" t="str">
        <f ca="1">'Budget by qtr'!N361</f>
        <v xml:space="preserve"> - </v>
      </c>
      <c r="C361" s="79">
        <f>'Budget by qtr'!C361</f>
        <v>46844</v>
      </c>
      <c r="D361">
        <f ca="1">'Budget by qtr'!M361</f>
        <v>0</v>
      </c>
      <c r="E361" t="str">
        <f ca="1">'Budget by qtr'!L361</f>
        <v>3100: Salary In-kind</v>
      </c>
      <c r="I361" s="1">
        <f ca="1">'Budget by qtr'!T361</f>
        <v>0</v>
      </c>
    </row>
    <row r="362" spans="1:9" hidden="1">
      <c r="A362" t="str">
        <f ca="1">'Budget by qtr'!N362</f>
        <v xml:space="preserve"> - </v>
      </c>
      <c r="C362" s="79">
        <f>'Budget by qtr'!C362</f>
        <v>44743</v>
      </c>
      <c r="D362">
        <f ca="1">'Budget by qtr'!M362</f>
        <v>0</v>
      </c>
      <c r="E362" t="str">
        <f ca="1">'Budget by qtr'!L362</f>
        <v>3100: Salary In-kind</v>
      </c>
      <c r="I362" s="1">
        <f ca="1">'Budget by qtr'!T362</f>
        <v>0</v>
      </c>
    </row>
    <row r="363" spans="1:9" hidden="1">
      <c r="A363" t="str">
        <f ca="1">'Budget by qtr'!N363</f>
        <v xml:space="preserve"> - </v>
      </c>
      <c r="C363" s="79">
        <f>'Budget by qtr'!C363</f>
        <v>44835</v>
      </c>
      <c r="D363">
        <f ca="1">'Budget by qtr'!M363</f>
        <v>0</v>
      </c>
      <c r="E363" t="str">
        <f ca="1">'Budget by qtr'!L363</f>
        <v>3100: Salary In-kind</v>
      </c>
      <c r="I363" s="1">
        <f ca="1">'Budget by qtr'!T363</f>
        <v>0</v>
      </c>
    </row>
    <row r="364" spans="1:9" hidden="1">
      <c r="A364" t="str">
        <f ca="1">'Budget by qtr'!N364</f>
        <v xml:space="preserve"> - </v>
      </c>
      <c r="C364" s="79">
        <f>'Budget by qtr'!C364</f>
        <v>44927</v>
      </c>
      <c r="D364">
        <f ca="1">'Budget by qtr'!M364</f>
        <v>0</v>
      </c>
      <c r="E364" t="str">
        <f ca="1">'Budget by qtr'!L364</f>
        <v>3100: Salary In-kind</v>
      </c>
      <c r="I364" s="1">
        <f ca="1">'Budget by qtr'!T364</f>
        <v>0</v>
      </c>
    </row>
    <row r="365" spans="1:9" hidden="1">
      <c r="A365" t="str">
        <f ca="1">'Budget by qtr'!N365</f>
        <v xml:space="preserve"> - </v>
      </c>
      <c r="C365" s="79">
        <f>'Budget by qtr'!C365</f>
        <v>45017</v>
      </c>
      <c r="D365">
        <f ca="1">'Budget by qtr'!M365</f>
        <v>0</v>
      </c>
      <c r="E365" t="str">
        <f ca="1">'Budget by qtr'!L365</f>
        <v>3100: Salary In-kind</v>
      </c>
      <c r="I365" s="1">
        <f ca="1">'Budget by qtr'!T365</f>
        <v>0</v>
      </c>
    </row>
    <row r="366" spans="1:9" hidden="1">
      <c r="A366" t="str">
        <f ca="1">'Budget by qtr'!N366</f>
        <v xml:space="preserve"> - </v>
      </c>
      <c r="C366" s="79">
        <f>'Budget by qtr'!C366</f>
        <v>45108</v>
      </c>
      <c r="D366">
        <f ca="1">'Budget by qtr'!M366</f>
        <v>0</v>
      </c>
      <c r="E366" t="str">
        <f ca="1">'Budget by qtr'!L366</f>
        <v>3100: Salary In-kind</v>
      </c>
      <c r="I366" s="1">
        <f ca="1">'Budget by qtr'!T366</f>
        <v>0</v>
      </c>
    </row>
    <row r="367" spans="1:9">
      <c r="A367" t="str">
        <f ca="1">'Budget by qtr'!N367</f>
        <v xml:space="preserve"> - </v>
      </c>
      <c r="C367" s="79">
        <f>'Budget by qtr'!C367</f>
        <v>45200</v>
      </c>
      <c r="D367">
        <f ca="1">'Budget by qtr'!M367</f>
        <v>0</v>
      </c>
      <c r="E367" t="str">
        <f ca="1">'Budget by qtr'!L367</f>
        <v>3100: Salary In-kind</v>
      </c>
      <c r="I367" s="1">
        <f ca="1">'Budget by qtr'!T367</f>
        <v>0</v>
      </c>
    </row>
    <row r="368" spans="1:9">
      <c r="A368" t="str">
        <f ca="1">'Budget by qtr'!N368</f>
        <v xml:space="preserve"> - </v>
      </c>
      <c r="C368" s="79">
        <f>'Budget by qtr'!C368</f>
        <v>45292</v>
      </c>
      <c r="D368">
        <f ca="1">'Budget by qtr'!M368</f>
        <v>0</v>
      </c>
      <c r="E368" t="str">
        <f ca="1">'Budget by qtr'!L368</f>
        <v>3100: Salary In-kind</v>
      </c>
      <c r="I368" s="1">
        <f ca="1">'Budget by qtr'!T368</f>
        <v>0</v>
      </c>
    </row>
    <row r="369" spans="1:9">
      <c r="A369" t="str">
        <f ca="1">'Budget by qtr'!N369</f>
        <v xml:space="preserve"> - </v>
      </c>
      <c r="C369" s="79">
        <f>'Budget by qtr'!C369</f>
        <v>45383</v>
      </c>
      <c r="D369">
        <f ca="1">'Budget by qtr'!M369</f>
        <v>0</v>
      </c>
      <c r="E369" t="str">
        <f ca="1">'Budget by qtr'!L369</f>
        <v>3100: Salary In-kind</v>
      </c>
      <c r="I369" s="1">
        <f ca="1">'Budget by qtr'!T369</f>
        <v>0</v>
      </c>
    </row>
    <row r="370" spans="1:9">
      <c r="A370" t="str">
        <f ca="1">'Budget by qtr'!N370</f>
        <v xml:space="preserve"> - </v>
      </c>
      <c r="C370" s="79">
        <f>'Budget by qtr'!C370</f>
        <v>45474</v>
      </c>
      <c r="D370">
        <f ca="1">'Budget by qtr'!M370</f>
        <v>0</v>
      </c>
      <c r="E370" t="str">
        <f ca="1">'Budget by qtr'!L370</f>
        <v>3100: Salary In-kind</v>
      </c>
      <c r="I370" s="1">
        <f ca="1">'Budget by qtr'!T370</f>
        <v>0</v>
      </c>
    </row>
    <row r="371" spans="1:9">
      <c r="A371" t="str">
        <f ca="1">'Budget by qtr'!N371</f>
        <v xml:space="preserve"> - </v>
      </c>
      <c r="C371" s="79">
        <f>'Budget by qtr'!C371</f>
        <v>45566</v>
      </c>
      <c r="D371">
        <f ca="1">'Budget by qtr'!M371</f>
        <v>0</v>
      </c>
      <c r="E371" t="str">
        <f ca="1">'Budget by qtr'!L371</f>
        <v>3100: Salary In-kind</v>
      </c>
      <c r="I371" s="1">
        <f ca="1">'Budget by qtr'!T371</f>
        <v>0</v>
      </c>
    </row>
    <row r="372" spans="1:9">
      <c r="A372" t="str">
        <f ca="1">'Budget by qtr'!N372</f>
        <v xml:space="preserve"> - </v>
      </c>
      <c r="C372" s="79">
        <f>'Budget by qtr'!C372</f>
        <v>45658</v>
      </c>
      <c r="D372">
        <f ca="1">'Budget by qtr'!M372</f>
        <v>0</v>
      </c>
      <c r="E372" t="str">
        <f ca="1">'Budget by qtr'!L372</f>
        <v>3100: Salary In-kind</v>
      </c>
      <c r="I372" s="1">
        <f ca="1">'Budget by qtr'!T372</f>
        <v>0</v>
      </c>
    </row>
    <row r="373" spans="1:9">
      <c r="A373" t="str">
        <f ca="1">'Budget by qtr'!N373</f>
        <v xml:space="preserve"> - </v>
      </c>
      <c r="C373" s="79">
        <f>'Budget by qtr'!C373</f>
        <v>45748</v>
      </c>
      <c r="D373">
        <f ca="1">'Budget by qtr'!M373</f>
        <v>0</v>
      </c>
      <c r="E373" t="str">
        <f ca="1">'Budget by qtr'!L373</f>
        <v>3100: Salary In-kind</v>
      </c>
      <c r="I373" s="1">
        <f ca="1">'Budget by qtr'!T373</f>
        <v>0</v>
      </c>
    </row>
    <row r="374" spans="1:9">
      <c r="A374" t="str">
        <f ca="1">'Budget by qtr'!N374</f>
        <v xml:space="preserve"> - </v>
      </c>
      <c r="C374" s="79">
        <f>'Budget by qtr'!C374</f>
        <v>45839</v>
      </c>
      <c r="D374">
        <f ca="1">'Budget by qtr'!M374</f>
        <v>0</v>
      </c>
      <c r="E374" t="str">
        <f ca="1">'Budget by qtr'!L374</f>
        <v>3100: Salary In-kind</v>
      </c>
      <c r="I374" s="1">
        <f ca="1">'Budget by qtr'!T374</f>
        <v>0</v>
      </c>
    </row>
    <row r="375" spans="1:9">
      <c r="A375" t="str">
        <f ca="1">'Budget by qtr'!N375</f>
        <v xml:space="preserve"> - </v>
      </c>
      <c r="C375" s="79">
        <f>'Budget by qtr'!C375</f>
        <v>45931</v>
      </c>
      <c r="D375">
        <f ca="1">'Budget by qtr'!M375</f>
        <v>0</v>
      </c>
      <c r="E375" t="str">
        <f ca="1">'Budget by qtr'!L375</f>
        <v>3100: Salary In-kind</v>
      </c>
      <c r="I375" s="1">
        <f ca="1">'Budget by qtr'!T375</f>
        <v>0</v>
      </c>
    </row>
    <row r="376" spans="1:9">
      <c r="A376" t="str">
        <f ca="1">'Budget by qtr'!N376</f>
        <v xml:space="preserve"> - </v>
      </c>
      <c r="C376" s="79">
        <f>'Budget by qtr'!C376</f>
        <v>46023</v>
      </c>
      <c r="D376">
        <f ca="1">'Budget by qtr'!M376</f>
        <v>0</v>
      </c>
      <c r="E376" t="str">
        <f ca="1">'Budget by qtr'!L376</f>
        <v>3100: Salary In-kind</v>
      </c>
      <c r="I376" s="1">
        <f ca="1">'Budget by qtr'!T376</f>
        <v>0</v>
      </c>
    </row>
    <row r="377" spans="1:9">
      <c r="A377" t="str">
        <f ca="1">'Budget by qtr'!N377</f>
        <v xml:space="preserve"> - </v>
      </c>
      <c r="C377" s="79">
        <f>'Budget by qtr'!C377</f>
        <v>46113</v>
      </c>
      <c r="D377">
        <f ca="1">'Budget by qtr'!M377</f>
        <v>0</v>
      </c>
      <c r="E377" t="str">
        <f ca="1">'Budget by qtr'!L377</f>
        <v>3100: Salary In-kind</v>
      </c>
      <c r="I377" s="1">
        <f ca="1">'Budget by qtr'!T377</f>
        <v>0</v>
      </c>
    </row>
    <row r="378" spans="1:9">
      <c r="A378" t="str">
        <f ca="1">'Budget by qtr'!N378</f>
        <v xml:space="preserve"> - </v>
      </c>
      <c r="C378" s="79">
        <f>'Budget by qtr'!C378</f>
        <v>46204</v>
      </c>
      <c r="D378">
        <f ca="1">'Budget by qtr'!M378</f>
        <v>0</v>
      </c>
      <c r="E378" t="str">
        <f ca="1">'Budget by qtr'!L378</f>
        <v>3100: Salary In-kind</v>
      </c>
      <c r="I378" s="1">
        <f ca="1">'Budget by qtr'!T378</f>
        <v>0</v>
      </c>
    </row>
    <row r="379" spans="1:9">
      <c r="A379" t="str">
        <f ca="1">'Budget by qtr'!N379</f>
        <v xml:space="preserve"> - </v>
      </c>
      <c r="C379" s="79">
        <f>'Budget by qtr'!C379</f>
        <v>46296</v>
      </c>
      <c r="D379">
        <f ca="1">'Budget by qtr'!M379</f>
        <v>0</v>
      </c>
      <c r="E379" t="str">
        <f ca="1">'Budget by qtr'!L379</f>
        <v>3100: Salary In-kind</v>
      </c>
      <c r="I379" s="1">
        <f ca="1">'Budget by qtr'!T379</f>
        <v>0</v>
      </c>
    </row>
    <row r="380" spans="1:9">
      <c r="A380" t="str">
        <f ca="1">'Budget by qtr'!N380</f>
        <v xml:space="preserve"> - </v>
      </c>
      <c r="C380" s="79">
        <f>'Budget by qtr'!C380</f>
        <v>46388</v>
      </c>
      <c r="D380">
        <f ca="1">'Budget by qtr'!M380</f>
        <v>0</v>
      </c>
      <c r="E380" t="str">
        <f ca="1">'Budget by qtr'!L380</f>
        <v>3100: Salary In-kind</v>
      </c>
      <c r="I380" s="1">
        <f ca="1">'Budget by qtr'!T380</f>
        <v>0</v>
      </c>
    </row>
    <row r="381" spans="1:9" hidden="1">
      <c r="A381" t="str">
        <f ca="1">'Budget by qtr'!N381</f>
        <v xml:space="preserve"> - </v>
      </c>
      <c r="C381" s="79">
        <f>'Budget by qtr'!C381</f>
        <v>46478</v>
      </c>
      <c r="D381">
        <f ca="1">'Budget by qtr'!M381</f>
        <v>0</v>
      </c>
      <c r="E381" t="str">
        <f ca="1">'Budget by qtr'!L381</f>
        <v>3100: Salary In-kind</v>
      </c>
      <c r="I381" s="1">
        <f ca="1">'Budget by qtr'!T381</f>
        <v>0</v>
      </c>
    </row>
    <row r="382" spans="1:9" hidden="1">
      <c r="A382" t="str">
        <f ca="1">'Budget by qtr'!N382</f>
        <v xml:space="preserve"> - </v>
      </c>
      <c r="C382" s="79">
        <f>'Budget by qtr'!C382</f>
        <v>46569</v>
      </c>
      <c r="D382">
        <f ca="1">'Budget by qtr'!M382</f>
        <v>0</v>
      </c>
      <c r="E382" t="str">
        <f ca="1">'Budget by qtr'!L382</f>
        <v>3100: Salary In-kind</v>
      </c>
      <c r="I382" s="1">
        <f ca="1">'Budget by qtr'!T382</f>
        <v>0</v>
      </c>
    </row>
    <row r="383" spans="1:9" hidden="1">
      <c r="A383" t="str">
        <f ca="1">'Budget by qtr'!N383</f>
        <v xml:space="preserve"> - </v>
      </c>
      <c r="C383" s="79">
        <f>'Budget by qtr'!C383</f>
        <v>46661</v>
      </c>
      <c r="D383">
        <f ca="1">'Budget by qtr'!M383</f>
        <v>0</v>
      </c>
      <c r="E383" t="str">
        <f ca="1">'Budget by qtr'!L383</f>
        <v>3100: Salary In-kind</v>
      </c>
      <c r="I383" s="1">
        <f ca="1">'Budget by qtr'!T383</f>
        <v>0</v>
      </c>
    </row>
    <row r="384" spans="1:9" hidden="1">
      <c r="A384" t="str">
        <f ca="1">'Budget by qtr'!N384</f>
        <v xml:space="preserve"> - </v>
      </c>
      <c r="C384" s="79">
        <f>'Budget by qtr'!C384</f>
        <v>46753</v>
      </c>
      <c r="D384">
        <f ca="1">'Budget by qtr'!M384</f>
        <v>0</v>
      </c>
      <c r="E384" t="str">
        <f ca="1">'Budget by qtr'!L384</f>
        <v>3100: Salary In-kind</v>
      </c>
      <c r="I384" s="1">
        <f ca="1">'Budget by qtr'!T384</f>
        <v>0</v>
      </c>
    </row>
    <row r="385" spans="1:9" hidden="1">
      <c r="A385" t="str">
        <f ca="1">'Budget by qtr'!N385</f>
        <v xml:space="preserve"> - </v>
      </c>
      <c r="C385" s="79">
        <f>'Budget by qtr'!C385</f>
        <v>46844</v>
      </c>
      <c r="D385">
        <f ca="1">'Budget by qtr'!M385</f>
        <v>0</v>
      </c>
      <c r="E385" t="str">
        <f ca="1">'Budget by qtr'!L385</f>
        <v>3100: Salary In-kind</v>
      </c>
      <c r="I385" s="1">
        <f ca="1">'Budget by qtr'!T385</f>
        <v>0</v>
      </c>
    </row>
    <row r="386" spans="1:9" hidden="1">
      <c r="A386" t="str">
        <f ca="1">'Budget by qtr'!N386</f>
        <v xml:space="preserve"> - </v>
      </c>
      <c r="C386" s="79">
        <f>'Budget by qtr'!C386</f>
        <v>44743</v>
      </c>
      <c r="D386">
        <f ca="1">'Budget by qtr'!M386</f>
        <v>0</v>
      </c>
      <c r="E386" t="str">
        <f ca="1">'Budget by qtr'!L386</f>
        <v>3100: Salary In-kind</v>
      </c>
      <c r="I386" s="1">
        <f ca="1">'Budget by qtr'!T386</f>
        <v>0</v>
      </c>
    </row>
    <row r="387" spans="1:9" hidden="1">
      <c r="A387" t="str">
        <f ca="1">'Budget by qtr'!N387</f>
        <v xml:space="preserve"> - </v>
      </c>
      <c r="C387" s="79">
        <f>'Budget by qtr'!C387</f>
        <v>44835</v>
      </c>
      <c r="D387">
        <f ca="1">'Budget by qtr'!M387</f>
        <v>0</v>
      </c>
      <c r="E387" t="str">
        <f ca="1">'Budget by qtr'!L387</f>
        <v>3100: Salary In-kind</v>
      </c>
      <c r="I387" s="1">
        <f ca="1">'Budget by qtr'!T387</f>
        <v>0</v>
      </c>
    </row>
    <row r="388" spans="1:9" hidden="1">
      <c r="A388" t="str">
        <f ca="1">'Budget by qtr'!N388</f>
        <v xml:space="preserve"> - </v>
      </c>
      <c r="C388" s="79">
        <f>'Budget by qtr'!C388</f>
        <v>44927</v>
      </c>
      <c r="D388">
        <f ca="1">'Budget by qtr'!M388</f>
        <v>0</v>
      </c>
      <c r="E388" t="str">
        <f ca="1">'Budget by qtr'!L388</f>
        <v>3100: Salary In-kind</v>
      </c>
      <c r="I388" s="1">
        <f ca="1">'Budget by qtr'!T388</f>
        <v>0</v>
      </c>
    </row>
    <row r="389" spans="1:9" hidden="1">
      <c r="A389" t="str">
        <f ca="1">'Budget by qtr'!N389</f>
        <v xml:space="preserve"> - </v>
      </c>
      <c r="C389" s="79">
        <f>'Budget by qtr'!C389</f>
        <v>45017</v>
      </c>
      <c r="D389">
        <f ca="1">'Budget by qtr'!M389</f>
        <v>0</v>
      </c>
      <c r="E389" t="str">
        <f ca="1">'Budget by qtr'!L389</f>
        <v>3100: Salary In-kind</v>
      </c>
      <c r="I389" s="1">
        <f ca="1">'Budget by qtr'!T389</f>
        <v>0</v>
      </c>
    </row>
    <row r="390" spans="1:9" hidden="1">
      <c r="A390" t="str">
        <f ca="1">'Budget by qtr'!N390</f>
        <v xml:space="preserve"> - </v>
      </c>
      <c r="C390" s="79">
        <f>'Budget by qtr'!C390</f>
        <v>45108</v>
      </c>
      <c r="D390">
        <f ca="1">'Budget by qtr'!M390</f>
        <v>0</v>
      </c>
      <c r="E390" t="str">
        <f ca="1">'Budget by qtr'!L390</f>
        <v>3100: Salary In-kind</v>
      </c>
      <c r="I390" s="1">
        <f ca="1">'Budget by qtr'!T390</f>
        <v>0</v>
      </c>
    </row>
    <row r="391" spans="1:9" hidden="1">
      <c r="A391" t="str">
        <f ca="1">'Budget by qtr'!N391</f>
        <v xml:space="preserve"> - </v>
      </c>
      <c r="C391" s="79">
        <f>'Budget by qtr'!C391</f>
        <v>45200</v>
      </c>
      <c r="D391">
        <f ca="1">'Budget by qtr'!M391</f>
        <v>0</v>
      </c>
      <c r="E391" t="str">
        <f ca="1">'Budget by qtr'!L391</f>
        <v>3100: Salary In-kind</v>
      </c>
      <c r="I391" s="1">
        <f ca="1">'Budget by qtr'!T391</f>
        <v>0</v>
      </c>
    </row>
    <row r="392" spans="1:9" hidden="1">
      <c r="A392" t="str">
        <f ca="1">'Budget by qtr'!N392</f>
        <v xml:space="preserve"> - </v>
      </c>
      <c r="C392" s="79">
        <f>'Budget by qtr'!C392</f>
        <v>45292</v>
      </c>
      <c r="D392">
        <f ca="1">'Budget by qtr'!M392</f>
        <v>0</v>
      </c>
      <c r="E392" t="str">
        <f ca="1">'Budget by qtr'!L392</f>
        <v>3100: Salary In-kind</v>
      </c>
      <c r="I392" s="1">
        <f ca="1">'Budget by qtr'!T392</f>
        <v>0</v>
      </c>
    </row>
    <row r="393" spans="1:9" hidden="1">
      <c r="A393" t="str">
        <f ca="1">'Budget by qtr'!N393</f>
        <v xml:space="preserve"> - </v>
      </c>
      <c r="C393" s="79">
        <f>'Budget by qtr'!C393</f>
        <v>45383</v>
      </c>
      <c r="D393">
        <f ca="1">'Budget by qtr'!M393</f>
        <v>0</v>
      </c>
      <c r="E393" t="str">
        <f ca="1">'Budget by qtr'!L393</f>
        <v>3100: Salary In-kind</v>
      </c>
      <c r="I393" s="1">
        <f ca="1">'Budget by qtr'!T393</f>
        <v>0</v>
      </c>
    </row>
    <row r="394" spans="1:9" hidden="1">
      <c r="A394" t="str">
        <f ca="1">'Budget by qtr'!N394</f>
        <v xml:space="preserve"> - </v>
      </c>
      <c r="C394" s="79">
        <f>'Budget by qtr'!C394</f>
        <v>45474</v>
      </c>
      <c r="D394">
        <f ca="1">'Budget by qtr'!M394</f>
        <v>0</v>
      </c>
      <c r="E394" t="str">
        <f ca="1">'Budget by qtr'!L394</f>
        <v>3100: Salary In-kind</v>
      </c>
      <c r="I394" s="1">
        <f ca="1">'Budget by qtr'!T394</f>
        <v>0</v>
      </c>
    </row>
    <row r="395" spans="1:9" hidden="1">
      <c r="A395" t="str">
        <f ca="1">'Budget by qtr'!N395</f>
        <v xml:space="preserve"> - </v>
      </c>
      <c r="C395" s="79">
        <f>'Budget by qtr'!C395</f>
        <v>45566</v>
      </c>
      <c r="D395">
        <f ca="1">'Budget by qtr'!M395</f>
        <v>0</v>
      </c>
      <c r="E395" t="str">
        <f ca="1">'Budget by qtr'!L395</f>
        <v>3100: Salary In-kind</v>
      </c>
      <c r="I395" s="1">
        <f ca="1">'Budget by qtr'!T395</f>
        <v>0</v>
      </c>
    </row>
    <row r="396" spans="1:9" hidden="1">
      <c r="A396" t="str">
        <f ca="1">'Budget by qtr'!N396</f>
        <v xml:space="preserve"> - </v>
      </c>
      <c r="C396" s="79">
        <f>'Budget by qtr'!C396</f>
        <v>45658</v>
      </c>
      <c r="D396">
        <f ca="1">'Budget by qtr'!M396</f>
        <v>0</v>
      </c>
      <c r="E396" t="str">
        <f ca="1">'Budget by qtr'!L396</f>
        <v>3100: Salary In-kind</v>
      </c>
      <c r="I396" s="1">
        <f ca="1">'Budget by qtr'!T396</f>
        <v>0</v>
      </c>
    </row>
    <row r="397" spans="1:9" hidden="1">
      <c r="A397" t="str">
        <f ca="1">'Budget by qtr'!N397</f>
        <v xml:space="preserve"> - </v>
      </c>
      <c r="C397" s="79">
        <f>'Budget by qtr'!C397</f>
        <v>45748</v>
      </c>
      <c r="D397">
        <f ca="1">'Budget by qtr'!M397</f>
        <v>0</v>
      </c>
      <c r="E397" t="str">
        <f ca="1">'Budget by qtr'!L397</f>
        <v>3100: Salary In-kind</v>
      </c>
      <c r="I397" s="1">
        <f ca="1">'Budget by qtr'!T397</f>
        <v>0</v>
      </c>
    </row>
    <row r="398" spans="1:9" hidden="1">
      <c r="A398" t="str">
        <f ca="1">'Budget by qtr'!N398</f>
        <v xml:space="preserve"> - </v>
      </c>
      <c r="C398" s="79">
        <f>'Budget by qtr'!C398</f>
        <v>45839</v>
      </c>
      <c r="D398">
        <f ca="1">'Budget by qtr'!M398</f>
        <v>0</v>
      </c>
      <c r="E398" t="str">
        <f ca="1">'Budget by qtr'!L398</f>
        <v>3100: Salary In-kind</v>
      </c>
      <c r="I398" s="1">
        <f ca="1">'Budget by qtr'!T398</f>
        <v>0</v>
      </c>
    </row>
    <row r="399" spans="1:9" hidden="1">
      <c r="A399" t="str">
        <f ca="1">'Budget by qtr'!N399</f>
        <v xml:space="preserve"> - </v>
      </c>
      <c r="C399" s="79">
        <f>'Budget by qtr'!C399</f>
        <v>45931</v>
      </c>
      <c r="D399">
        <f ca="1">'Budget by qtr'!M399</f>
        <v>0</v>
      </c>
      <c r="E399" t="str">
        <f ca="1">'Budget by qtr'!L399</f>
        <v>3100: Salary In-kind</v>
      </c>
      <c r="I399" s="1">
        <f ca="1">'Budget by qtr'!T399</f>
        <v>0</v>
      </c>
    </row>
    <row r="400" spans="1:9" hidden="1">
      <c r="A400" t="str">
        <f ca="1">'Budget by qtr'!N400</f>
        <v xml:space="preserve"> - </v>
      </c>
      <c r="C400" s="79">
        <f>'Budget by qtr'!C400</f>
        <v>46023</v>
      </c>
      <c r="D400">
        <f ca="1">'Budget by qtr'!M400</f>
        <v>0</v>
      </c>
      <c r="E400" t="str">
        <f ca="1">'Budget by qtr'!L400</f>
        <v>3100: Salary In-kind</v>
      </c>
      <c r="I400" s="1">
        <f ca="1">'Budget by qtr'!T400</f>
        <v>0</v>
      </c>
    </row>
    <row r="401" spans="1:9" hidden="1">
      <c r="A401" t="str">
        <f ca="1">'Budget by qtr'!N401</f>
        <v xml:space="preserve"> - </v>
      </c>
      <c r="C401" s="79">
        <f>'Budget by qtr'!C401</f>
        <v>46113</v>
      </c>
      <c r="D401">
        <f ca="1">'Budget by qtr'!M401</f>
        <v>0</v>
      </c>
      <c r="E401" t="str">
        <f ca="1">'Budget by qtr'!L401</f>
        <v>3100: Salary In-kind</v>
      </c>
      <c r="I401" s="1">
        <f ca="1">'Budget by qtr'!T401</f>
        <v>0</v>
      </c>
    </row>
    <row r="402" spans="1:9" hidden="1">
      <c r="A402" t="str">
        <f ca="1">'Budget by qtr'!N402</f>
        <v xml:space="preserve"> - </v>
      </c>
      <c r="C402" s="79">
        <f>'Budget by qtr'!C402</f>
        <v>46204</v>
      </c>
      <c r="D402">
        <f ca="1">'Budget by qtr'!M402</f>
        <v>0</v>
      </c>
      <c r="E402" t="str">
        <f ca="1">'Budget by qtr'!L402</f>
        <v>3100: Salary In-kind</v>
      </c>
      <c r="I402" s="1">
        <f ca="1">'Budget by qtr'!T402</f>
        <v>0</v>
      </c>
    </row>
    <row r="403" spans="1:9" hidden="1">
      <c r="A403" t="str">
        <f ca="1">'Budget by qtr'!N403</f>
        <v xml:space="preserve"> - </v>
      </c>
      <c r="C403" s="79">
        <f>'Budget by qtr'!C403</f>
        <v>46296</v>
      </c>
      <c r="D403">
        <f ca="1">'Budget by qtr'!M403</f>
        <v>0</v>
      </c>
      <c r="E403" t="str">
        <f ca="1">'Budget by qtr'!L403</f>
        <v>3100: Salary In-kind</v>
      </c>
      <c r="I403" s="1">
        <f ca="1">'Budget by qtr'!T403</f>
        <v>0</v>
      </c>
    </row>
    <row r="404" spans="1:9" hidden="1">
      <c r="A404" t="str">
        <f ca="1">'Budget by qtr'!N404</f>
        <v xml:space="preserve"> - </v>
      </c>
      <c r="C404" s="79">
        <f>'Budget by qtr'!C404</f>
        <v>46388</v>
      </c>
      <c r="D404">
        <f ca="1">'Budget by qtr'!M404</f>
        <v>0</v>
      </c>
      <c r="E404" t="str">
        <f ca="1">'Budget by qtr'!L404</f>
        <v>3100: Salary In-kind</v>
      </c>
      <c r="I404" s="1">
        <f ca="1">'Budget by qtr'!T404</f>
        <v>0</v>
      </c>
    </row>
    <row r="405" spans="1:9" hidden="1">
      <c r="A405" t="str">
        <f ca="1">'Budget by qtr'!N405</f>
        <v xml:space="preserve"> - </v>
      </c>
      <c r="C405" s="79">
        <f>'Budget by qtr'!C405</f>
        <v>46478</v>
      </c>
      <c r="D405">
        <f ca="1">'Budget by qtr'!M405</f>
        <v>0</v>
      </c>
      <c r="E405" t="str">
        <f ca="1">'Budget by qtr'!L405</f>
        <v>3100: Salary In-kind</v>
      </c>
      <c r="I405" s="1">
        <f ca="1">'Budget by qtr'!T405</f>
        <v>0</v>
      </c>
    </row>
    <row r="406" spans="1:9" hidden="1">
      <c r="A406" t="str">
        <f ca="1">'Budget by qtr'!N406</f>
        <v xml:space="preserve"> - </v>
      </c>
      <c r="C406" s="79">
        <f>'Budget by qtr'!C406</f>
        <v>46569</v>
      </c>
      <c r="D406">
        <f ca="1">'Budget by qtr'!M406</f>
        <v>0</v>
      </c>
      <c r="E406" t="str">
        <f ca="1">'Budget by qtr'!L406</f>
        <v>3100: Salary In-kind</v>
      </c>
      <c r="I406" s="1">
        <f ca="1">'Budget by qtr'!T406</f>
        <v>0</v>
      </c>
    </row>
    <row r="407" spans="1:9" hidden="1">
      <c r="A407" t="str">
        <f ca="1">'Budget by qtr'!N407</f>
        <v xml:space="preserve"> - </v>
      </c>
      <c r="C407" s="79">
        <f>'Budget by qtr'!C407</f>
        <v>46661</v>
      </c>
      <c r="D407">
        <f ca="1">'Budget by qtr'!M407</f>
        <v>0</v>
      </c>
      <c r="E407" t="str">
        <f ca="1">'Budget by qtr'!L407</f>
        <v>3100: Salary In-kind</v>
      </c>
      <c r="I407" s="1">
        <f ca="1">'Budget by qtr'!T407</f>
        <v>0</v>
      </c>
    </row>
    <row r="408" spans="1:9" hidden="1">
      <c r="A408" t="str">
        <f ca="1">'Budget by qtr'!N408</f>
        <v xml:space="preserve"> - </v>
      </c>
      <c r="C408" s="79">
        <f>'Budget by qtr'!C408</f>
        <v>46753</v>
      </c>
      <c r="D408">
        <f ca="1">'Budget by qtr'!M408</f>
        <v>0</v>
      </c>
      <c r="E408" t="str">
        <f ca="1">'Budget by qtr'!L408</f>
        <v>3100: Salary In-kind</v>
      </c>
      <c r="I408" s="1">
        <f ca="1">'Budget by qtr'!T408</f>
        <v>0</v>
      </c>
    </row>
    <row r="409" spans="1:9" hidden="1">
      <c r="A409" t="str">
        <f ca="1">'Budget by qtr'!N409</f>
        <v xml:space="preserve"> - </v>
      </c>
      <c r="C409" s="79">
        <f>'Budget by qtr'!C409</f>
        <v>46844</v>
      </c>
      <c r="D409">
        <f ca="1">'Budget by qtr'!M409</f>
        <v>0</v>
      </c>
      <c r="E409" t="str">
        <f ca="1">'Budget by qtr'!L409</f>
        <v>3100: Salary In-kind</v>
      </c>
      <c r="I409" s="1">
        <f ca="1">'Budget by qtr'!T409</f>
        <v>0</v>
      </c>
    </row>
    <row r="410" spans="1:9" hidden="1">
      <c r="A410" t="str">
        <f ca="1">'Budget by qtr'!N410</f>
        <v xml:space="preserve"> - </v>
      </c>
      <c r="C410" s="79">
        <f>'Budget by qtr'!C410</f>
        <v>44743</v>
      </c>
      <c r="D410">
        <f ca="1">'Budget by qtr'!M410</f>
        <v>0</v>
      </c>
      <c r="E410" t="str">
        <f ca="1">'Budget by qtr'!L410</f>
        <v>3100: Salary In-kind</v>
      </c>
      <c r="I410" s="1">
        <f ca="1">'Budget by qtr'!T410</f>
        <v>0</v>
      </c>
    </row>
    <row r="411" spans="1:9" hidden="1">
      <c r="A411" t="str">
        <f ca="1">'Budget by qtr'!N411</f>
        <v xml:space="preserve"> - </v>
      </c>
      <c r="C411" s="79">
        <f>'Budget by qtr'!C411</f>
        <v>44835</v>
      </c>
      <c r="D411">
        <f ca="1">'Budget by qtr'!M411</f>
        <v>0</v>
      </c>
      <c r="E411" t="str">
        <f ca="1">'Budget by qtr'!L411</f>
        <v>3100: Salary In-kind</v>
      </c>
      <c r="I411" s="1">
        <f ca="1">'Budget by qtr'!T411</f>
        <v>0</v>
      </c>
    </row>
    <row r="412" spans="1:9" hidden="1">
      <c r="A412" t="str">
        <f ca="1">'Budget by qtr'!N412</f>
        <v xml:space="preserve"> - </v>
      </c>
      <c r="C412" s="79">
        <f>'Budget by qtr'!C412</f>
        <v>44927</v>
      </c>
      <c r="D412">
        <f ca="1">'Budget by qtr'!M412</f>
        <v>0</v>
      </c>
      <c r="E412" t="str">
        <f ca="1">'Budget by qtr'!L412</f>
        <v>3100: Salary In-kind</v>
      </c>
      <c r="I412" s="1">
        <f ca="1">'Budget by qtr'!T412</f>
        <v>0</v>
      </c>
    </row>
    <row r="413" spans="1:9" hidden="1">
      <c r="A413" t="str">
        <f ca="1">'Budget by qtr'!N413</f>
        <v xml:space="preserve"> - </v>
      </c>
      <c r="C413" s="79">
        <f>'Budget by qtr'!C413</f>
        <v>45017</v>
      </c>
      <c r="D413">
        <f ca="1">'Budget by qtr'!M413</f>
        <v>0</v>
      </c>
      <c r="E413" t="str">
        <f ca="1">'Budget by qtr'!L413</f>
        <v>3100: Salary In-kind</v>
      </c>
      <c r="I413" s="1">
        <f ca="1">'Budget by qtr'!T413</f>
        <v>0</v>
      </c>
    </row>
    <row r="414" spans="1:9" hidden="1">
      <c r="A414" t="str">
        <f ca="1">'Budget by qtr'!N414</f>
        <v xml:space="preserve"> - </v>
      </c>
      <c r="C414" s="79">
        <f>'Budget by qtr'!C414</f>
        <v>45108</v>
      </c>
      <c r="D414">
        <f ca="1">'Budget by qtr'!M414</f>
        <v>0</v>
      </c>
      <c r="E414" t="str">
        <f ca="1">'Budget by qtr'!L414</f>
        <v>3100: Salary In-kind</v>
      </c>
      <c r="I414" s="1">
        <f ca="1">'Budget by qtr'!T414</f>
        <v>0</v>
      </c>
    </row>
    <row r="415" spans="1:9" hidden="1">
      <c r="A415" t="str">
        <f ca="1">'Budget by qtr'!N415</f>
        <v xml:space="preserve"> - </v>
      </c>
      <c r="C415" s="79">
        <f>'Budget by qtr'!C415</f>
        <v>45200</v>
      </c>
      <c r="D415">
        <f ca="1">'Budget by qtr'!M415</f>
        <v>0</v>
      </c>
      <c r="E415" t="str">
        <f ca="1">'Budget by qtr'!L415</f>
        <v>3100: Salary In-kind</v>
      </c>
      <c r="I415" s="1">
        <f ca="1">'Budget by qtr'!T415</f>
        <v>0</v>
      </c>
    </row>
    <row r="416" spans="1:9" hidden="1">
      <c r="A416" t="str">
        <f ca="1">'Budget by qtr'!N416</f>
        <v xml:space="preserve"> - </v>
      </c>
      <c r="C416" s="79">
        <f>'Budget by qtr'!C416</f>
        <v>45292</v>
      </c>
      <c r="D416">
        <f ca="1">'Budget by qtr'!M416</f>
        <v>0</v>
      </c>
      <c r="E416" t="str">
        <f ca="1">'Budget by qtr'!L416</f>
        <v>3100: Salary In-kind</v>
      </c>
      <c r="I416" s="1">
        <f ca="1">'Budget by qtr'!T416</f>
        <v>0</v>
      </c>
    </row>
    <row r="417" spans="1:9" hidden="1">
      <c r="A417" t="str">
        <f ca="1">'Budget by qtr'!N417</f>
        <v xml:space="preserve"> - </v>
      </c>
      <c r="C417" s="79">
        <f>'Budget by qtr'!C417</f>
        <v>45383</v>
      </c>
      <c r="D417">
        <f ca="1">'Budget by qtr'!M417</f>
        <v>0</v>
      </c>
      <c r="E417" t="str">
        <f ca="1">'Budget by qtr'!L417</f>
        <v>3100: Salary In-kind</v>
      </c>
      <c r="I417" s="1">
        <f ca="1">'Budget by qtr'!T417</f>
        <v>0</v>
      </c>
    </row>
    <row r="418" spans="1:9" hidden="1">
      <c r="A418" t="str">
        <f ca="1">'Budget by qtr'!N418</f>
        <v xml:space="preserve"> - </v>
      </c>
      <c r="C418" s="79">
        <f>'Budget by qtr'!C418</f>
        <v>45474</v>
      </c>
      <c r="D418">
        <f ca="1">'Budget by qtr'!M418</f>
        <v>0</v>
      </c>
      <c r="E418" t="str">
        <f ca="1">'Budget by qtr'!L418</f>
        <v>3100: Salary In-kind</v>
      </c>
      <c r="I418" s="1">
        <f ca="1">'Budget by qtr'!T418</f>
        <v>0</v>
      </c>
    </row>
    <row r="419" spans="1:9" hidden="1">
      <c r="A419" t="str">
        <f ca="1">'Budget by qtr'!N419</f>
        <v xml:space="preserve"> - </v>
      </c>
      <c r="C419" s="79">
        <f>'Budget by qtr'!C419</f>
        <v>45566</v>
      </c>
      <c r="D419">
        <f ca="1">'Budget by qtr'!M419</f>
        <v>0</v>
      </c>
      <c r="E419" t="str">
        <f ca="1">'Budget by qtr'!L419</f>
        <v>3100: Salary In-kind</v>
      </c>
      <c r="I419" s="1">
        <f ca="1">'Budget by qtr'!T419</f>
        <v>0</v>
      </c>
    </row>
    <row r="420" spans="1:9" hidden="1">
      <c r="A420" t="str">
        <f ca="1">'Budget by qtr'!N420</f>
        <v xml:space="preserve"> - </v>
      </c>
      <c r="C420" s="79">
        <f>'Budget by qtr'!C420</f>
        <v>45658</v>
      </c>
      <c r="D420">
        <f ca="1">'Budget by qtr'!M420</f>
        <v>0</v>
      </c>
      <c r="E420" t="str">
        <f ca="1">'Budget by qtr'!L420</f>
        <v>3100: Salary In-kind</v>
      </c>
      <c r="I420" s="1">
        <f ca="1">'Budget by qtr'!T420</f>
        <v>0</v>
      </c>
    </row>
    <row r="421" spans="1:9" hidden="1">
      <c r="A421" t="str">
        <f ca="1">'Budget by qtr'!N421</f>
        <v xml:space="preserve"> - </v>
      </c>
      <c r="C421" s="79">
        <f>'Budget by qtr'!C421</f>
        <v>45748</v>
      </c>
      <c r="D421">
        <f ca="1">'Budget by qtr'!M421</f>
        <v>0</v>
      </c>
      <c r="E421" t="str">
        <f ca="1">'Budget by qtr'!L421</f>
        <v>3100: Salary In-kind</v>
      </c>
      <c r="I421" s="1">
        <f ca="1">'Budget by qtr'!T421</f>
        <v>0</v>
      </c>
    </row>
    <row r="422" spans="1:9" hidden="1">
      <c r="A422" t="str">
        <f ca="1">'Budget by qtr'!N422</f>
        <v xml:space="preserve"> - </v>
      </c>
      <c r="C422" s="79">
        <f>'Budget by qtr'!C422</f>
        <v>45839</v>
      </c>
      <c r="D422">
        <f ca="1">'Budget by qtr'!M422</f>
        <v>0</v>
      </c>
      <c r="E422" t="str">
        <f ca="1">'Budget by qtr'!L422</f>
        <v>3100: Salary In-kind</v>
      </c>
      <c r="I422" s="1">
        <f ca="1">'Budget by qtr'!T422</f>
        <v>0</v>
      </c>
    </row>
    <row r="423" spans="1:9" hidden="1">
      <c r="A423" t="str">
        <f ca="1">'Budget by qtr'!N423</f>
        <v xml:space="preserve"> - </v>
      </c>
      <c r="C423" s="79">
        <f>'Budget by qtr'!C423</f>
        <v>45931</v>
      </c>
      <c r="D423">
        <f ca="1">'Budget by qtr'!M423</f>
        <v>0</v>
      </c>
      <c r="E423" t="str">
        <f ca="1">'Budget by qtr'!L423</f>
        <v>3100: Salary In-kind</v>
      </c>
      <c r="I423" s="1">
        <f ca="1">'Budget by qtr'!T423</f>
        <v>0</v>
      </c>
    </row>
    <row r="424" spans="1:9" hidden="1">
      <c r="A424" t="str">
        <f ca="1">'Budget by qtr'!N424</f>
        <v xml:space="preserve"> - </v>
      </c>
      <c r="C424" s="79">
        <f>'Budget by qtr'!C424</f>
        <v>46023</v>
      </c>
      <c r="D424">
        <f ca="1">'Budget by qtr'!M424</f>
        <v>0</v>
      </c>
      <c r="E424" t="str">
        <f ca="1">'Budget by qtr'!L424</f>
        <v>3100: Salary In-kind</v>
      </c>
      <c r="I424" s="1">
        <f ca="1">'Budget by qtr'!T424</f>
        <v>0</v>
      </c>
    </row>
    <row r="425" spans="1:9" hidden="1">
      <c r="A425" t="str">
        <f ca="1">'Budget by qtr'!N425</f>
        <v xml:space="preserve"> - </v>
      </c>
      <c r="C425" s="79">
        <f>'Budget by qtr'!C425</f>
        <v>46113</v>
      </c>
      <c r="D425">
        <f ca="1">'Budget by qtr'!M425</f>
        <v>0</v>
      </c>
      <c r="E425" t="str">
        <f ca="1">'Budget by qtr'!L425</f>
        <v>3100: Salary In-kind</v>
      </c>
      <c r="I425" s="1">
        <f ca="1">'Budget by qtr'!T425</f>
        <v>0</v>
      </c>
    </row>
    <row r="426" spans="1:9" hidden="1">
      <c r="A426" t="str">
        <f ca="1">'Budget by qtr'!N426</f>
        <v xml:space="preserve"> - </v>
      </c>
      <c r="C426" s="79">
        <f>'Budget by qtr'!C426</f>
        <v>46204</v>
      </c>
      <c r="D426">
        <f ca="1">'Budget by qtr'!M426</f>
        <v>0</v>
      </c>
      <c r="E426" t="str">
        <f ca="1">'Budget by qtr'!L426</f>
        <v>3100: Salary In-kind</v>
      </c>
      <c r="I426" s="1">
        <f ca="1">'Budget by qtr'!T426</f>
        <v>0</v>
      </c>
    </row>
    <row r="427" spans="1:9" hidden="1">
      <c r="A427" t="str">
        <f ca="1">'Budget by qtr'!N427</f>
        <v xml:space="preserve"> - </v>
      </c>
      <c r="C427" s="79">
        <f>'Budget by qtr'!C427</f>
        <v>46296</v>
      </c>
      <c r="D427">
        <f ca="1">'Budget by qtr'!M427</f>
        <v>0</v>
      </c>
      <c r="E427" t="str">
        <f ca="1">'Budget by qtr'!L427</f>
        <v>3100: Salary In-kind</v>
      </c>
      <c r="I427" s="1">
        <f ca="1">'Budget by qtr'!T427</f>
        <v>0</v>
      </c>
    </row>
    <row r="428" spans="1:9" hidden="1">
      <c r="A428" t="str">
        <f ca="1">'Budget by qtr'!N428</f>
        <v xml:space="preserve"> - </v>
      </c>
      <c r="C428" s="79">
        <f>'Budget by qtr'!C428</f>
        <v>46388</v>
      </c>
      <c r="D428">
        <f ca="1">'Budget by qtr'!M428</f>
        <v>0</v>
      </c>
      <c r="E428" t="str">
        <f ca="1">'Budget by qtr'!L428</f>
        <v>3100: Salary In-kind</v>
      </c>
      <c r="I428" s="1">
        <f ca="1">'Budget by qtr'!T428</f>
        <v>0</v>
      </c>
    </row>
    <row r="429" spans="1:9" hidden="1">
      <c r="A429" t="str">
        <f ca="1">'Budget by qtr'!N429</f>
        <v xml:space="preserve"> - </v>
      </c>
      <c r="C429" s="79">
        <f>'Budget by qtr'!C429</f>
        <v>46478</v>
      </c>
      <c r="D429">
        <f ca="1">'Budget by qtr'!M429</f>
        <v>0</v>
      </c>
      <c r="E429" t="str">
        <f ca="1">'Budget by qtr'!L429</f>
        <v>3100: Salary In-kind</v>
      </c>
      <c r="I429" s="1">
        <f ca="1">'Budget by qtr'!T429</f>
        <v>0</v>
      </c>
    </row>
    <row r="430" spans="1:9" hidden="1">
      <c r="A430" t="str">
        <f ca="1">'Budget by qtr'!N430</f>
        <v xml:space="preserve"> - </v>
      </c>
      <c r="C430" s="79">
        <f>'Budget by qtr'!C430</f>
        <v>46569</v>
      </c>
      <c r="D430">
        <f ca="1">'Budget by qtr'!M430</f>
        <v>0</v>
      </c>
      <c r="E430" t="str">
        <f ca="1">'Budget by qtr'!L430</f>
        <v>3100: Salary In-kind</v>
      </c>
      <c r="I430" s="1">
        <f ca="1">'Budget by qtr'!T430</f>
        <v>0</v>
      </c>
    </row>
    <row r="431" spans="1:9" hidden="1">
      <c r="A431" t="str">
        <f ca="1">'Budget by qtr'!N431</f>
        <v xml:space="preserve"> - </v>
      </c>
      <c r="C431" s="79">
        <f>'Budget by qtr'!C431</f>
        <v>46661</v>
      </c>
      <c r="D431">
        <f ca="1">'Budget by qtr'!M431</f>
        <v>0</v>
      </c>
      <c r="E431" t="str">
        <f ca="1">'Budget by qtr'!L431</f>
        <v>3100: Salary In-kind</v>
      </c>
      <c r="I431" s="1">
        <f ca="1">'Budget by qtr'!T431</f>
        <v>0</v>
      </c>
    </row>
    <row r="432" spans="1:9" hidden="1">
      <c r="A432" t="str">
        <f ca="1">'Budget by qtr'!N432</f>
        <v xml:space="preserve"> - </v>
      </c>
      <c r="C432" s="79">
        <f>'Budget by qtr'!C432</f>
        <v>46753</v>
      </c>
      <c r="D432">
        <f ca="1">'Budget by qtr'!M432</f>
        <v>0</v>
      </c>
      <c r="E432" t="str">
        <f ca="1">'Budget by qtr'!L432</f>
        <v>3100: Salary In-kind</v>
      </c>
      <c r="I432" s="1">
        <f ca="1">'Budget by qtr'!T432</f>
        <v>0</v>
      </c>
    </row>
    <row r="433" spans="1:9" hidden="1">
      <c r="A433" t="str">
        <f ca="1">'Budget by qtr'!N433</f>
        <v xml:space="preserve"> - </v>
      </c>
      <c r="C433" s="79">
        <f>'Budget by qtr'!C433</f>
        <v>46844</v>
      </c>
      <c r="D433">
        <f ca="1">'Budget by qtr'!M433</f>
        <v>0</v>
      </c>
      <c r="E433" t="str">
        <f ca="1">'Budget by qtr'!L433</f>
        <v>3100: Salary In-kind</v>
      </c>
      <c r="I433" s="1">
        <f ca="1">'Budget by qtr'!T433</f>
        <v>0</v>
      </c>
    </row>
    <row r="434" spans="1:9" hidden="1">
      <c r="A434" t="str">
        <f ca="1">'Budget by qtr'!N434</f>
        <v xml:space="preserve"> - </v>
      </c>
      <c r="C434" s="79">
        <f>'Budget by qtr'!C434</f>
        <v>44743</v>
      </c>
      <c r="D434">
        <f ca="1">'Budget by qtr'!M434</f>
        <v>0</v>
      </c>
      <c r="E434" t="str">
        <f ca="1">'Budget by qtr'!L434</f>
        <v>3100: Salary In-kind</v>
      </c>
      <c r="I434" s="1">
        <f ca="1">'Budget by qtr'!T434</f>
        <v>0</v>
      </c>
    </row>
    <row r="435" spans="1:9" hidden="1">
      <c r="A435" t="str">
        <f ca="1">'Budget by qtr'!N435</f>
        <v xml:space="preserve"> - </v>
      </c>
      <c r="C435" s="79">
        <f>'Budget by qtr'!C435</f>
        <v>44835</v>
      </c>
      <c r="D435">
        <f ca="1">'Budget by qtr'!M435</f>
        <v>0</v>
      </c>
      <c r="E435" t="str">
        <f ca="1">'Budget by qtr'!L435</f>
        <v>3100: Salary In-kind</v>
      </c>
      <c r="I435" s="1">
        <f ca="1">'Budget by qtr'!T435</f>
        <v>0</v>
      </c>
    </row>
    <row r="436" spans="1:9" hidden="1">
      <c r="A436" t="str">
        <f ca="1">'Budget by qtr'!N436</f>
        <v xml:space="preserve"> - </v>
      </c>
      <c r="C436" s="79">
        <f>'Budget by qtr'!C436</f>
        <v>44927</v>
      </c>
      <c r="D436">
        <f ca="1">'Budget by qtr'!M436</f>
        <v>0</v>
      </c>
      <c r="E436" t="str">
        <f ca="1">'Budget by qtr'!L436</f>
        <v>3100: Salary In-kind</v>
      </c>
      <c r="I436" s="1">
        <f ca="1">'Budget by qtr'!T436</f>
        <v>0</v>
      </c>
    </row>
    <row r="437" spans="1:9" hidden="1">
      <c r="A437" t="str">
        <f ca="1">'Budget by qtr'!N437</f>
        <v xml:space="preserve"> - </v>
      </c>
      <c r="C437" s="79">
        <f>'Budget by qtr'!C437</f>
        <v>45017</v>
      </c>
      <c r="D437">
        <f ca="1">'Budget by qtr'!M437</f>
        <v>0</v>
      </c>
      <c r="E437" t="str">
        <f ca="1">'Budget by qtr'!L437</f>
        <v>3100: Salary In-kind</v>
      </c>
      <c r="I437" s="1">
        <f ca="1">'Budget by qtr'!T437</f>
        <v>0</v>
      </c>
    </row>
    <row r="438" spans="1:9" hidden="1">
      <c r="A438" t="str">
        <f ca="1">'Budget by qtr'!N438</f>
        <v xml:space="preserve"> - </v>
      </c>
      <c r="C438" s="79">
        <f>'Budget by qtr'!C438</f>
        <v>45108</v>
      </c>
      <c r="D438">
        <f ca="1">'Budget by qtr'!M438</f>
        <v>0</v>
      </c>
      <c r="E438" t="str">
        <f ca="1">'Budget by qtr'!L438</f>
        <v>3100: Salary In-kind</v>
      </c>
      <c r="I438" s="1">
        <f ca="1">'Budget by qtr'!T438</f>
        <v>0</v>
      </c>
    </row>
    <row r="439" spans="1:9" hidden="1">
      <c r="A439" t="str">
        <f ca="1">'Budget by qtr'!N439</f>
        <v xml:space="preserve"> - </v>
      </c>
      <c r="C439" s="79">
        <f>'Budget by qtr'!C439</f>
        <v>45200</v>
      </c>
      <c r="D439">
        <f ca="1">'Budget by qtr'!M439</f>
        <v>0</v>
      </c>
      <c r="E439" t="str">
        <f ca="1">'Budget by qtr'!L439</f>
        <v>3100: Salary In-kind</v>
      </c>
      <c r="I439" s="1">
        <f ca="1">'Budget by qtr'!T439</f>
        <v>0</v>
      </c>
    </row>
    <row r="440" spans="1:9" hidden="1">
      <c r="A440" t="str">
        <f ca="1">'Budget by qtr'!N440</f>
        <v xml:space="preserve"> - </v>
      </c>
      <c r="C440" s="79">
        <f>'Budget by qtr'!C440</f>
        <v>45292</v>
      </c>
      <c r="D440">
        <f ca="1">'Budget by qtr'!M440</f>
        <v>0</v>
      </c>
      <c r="E440" t="str">
        <f ca="1">'Budget by qtr'!L440</f>
        <v>3100: Salary In-kind</v>
      </c>
      <c r="I440" s="1">
        <f ca="1">'Budget by qtr'!T440</f>
        <v>0</v>
      </c>
    </row>
    <row r="441" spans="1:9" hidden="1">
      <c r="A441" t="str">
        <f ca="1">'Budget by qtr'!N441</f>
        <v xml:space="preserve"> - </v>
      </c>
      <c r="C441" s="79">
        <f>'Budget by qtr'!C441</f>
        <v>45383</v>
      </c>
      <c r="D441">
        <f ca="1">'Budget by qtr'!M441</f>
        <v>0</v>
      </c>
      <c r="E441" t="str">
        <f ca="1">'Budget by qtr'!L441</f>
        <v>3100: Salary In-kind</v>
      </c>
      <c r="I441" s="1">
        <f ca="1">'Budget by qtr'!T441</f>
        <v>0</v>
      </c>
    </row>
    <row r="442" spans="1:9" hidden="1">
      <c r="A442" t="str">
        <f ca="1">'Budget by qtr'!N442</f>
        <v xml:space="preserve"> - </v>
      </c>
      <c r="C442" s="79">
        <f>'Budget by qtr'!C442</f>
        <v>45474</v>
      </c>
      <c r="D442">
        <f ca="1">'Budget by qtr'!M442</f>
        <v>0</v>
      </c>
      <c r="E442" t="str">
        <f ca="1">'Budget by qtr'!L442</f>
        <v>3100: Salary In-kind</v>
      </c>
      <c r="I442" s="1">
        <f ca="1">'Budget by qtr'!T442</f>
        <v>0</v>
      </c>
    </row>
    <row r="443" spans="1:9" hidden="1">
      <c r="A443" t="str">
        <f ca="1">'Budget by qtr'!N443</f>
        <v xml:space="preserve"> - </v>
      </c>
      <c r="C443" s="79">
        <f>'Budget by qtr'!C443</f>
        <v>45566</v>
      </c>
      <c r="D443">
        <f ca="1">'Budget by qtr'!M443</f>
        <v>0</v>
      </c>
      <c r="E443" t="str">
        <f ca="1">'Budget by qtr'!L443</f>
        <v>3100: Salary In-kind</v>
      </c>
      <c r="I443" s="1">
        <f ca="1">'Budget by qtr'!T443</f>
        <v>0</v>
      </c>
    </row>
    <row r="444" spans="1:9" hidden="1">
      <c r="A444" t="str">
        <f ca="1">'Budget by qtr'!N444</f>
        <v xml:space="preserve"> - </v>
      </c>
      <c r="C444" s="79">
        <f>'Budget by qtr'!C444</f>
        <v>45658</v>
      </c>
      <c r="D444">
        <f ca="1">'Budget by qtr'!M444</f>
        <v>0</v>
      </c>
      <c r="E444" t="str">
        <f ca="1">'Budget by qtr'!L444</f>
        <v>3100: Salary In-kind</v>
      </c>
      <c r="I444" s="1">
        <f ca="1">'Budget by qtr'!T444</f>
        <v>0</v>
      </c>
    </row>
    <row r="445" spans="1:9" hidden="1">
      <c r="A445" t="str">
        <f ca="1">'Budget by qtr'!N445</f>
        <v xml:space="preserve"> - </v>
      </c>
      <c r="C445" s="79">
        <f>'Budget by qtr'!C445</f>
        <v>45748</v>
      </c>
      <c r="D445">
        <f ca="1">'Budget by qtr'!M445</f>
        <v>0</v>
      </c>
      <c r="E445" t="str">
        <f ca="1">'Budget by qtr'!L445</f>
        <v>3100: Salary In-kind</v>
      </c>
      <c r="I445" s="1">
        <f ca="1">'Budget by qtr'!T445</f>
        <v>0</v>
      </c>
    </row>
    <row r="446" spans="1:9" hidden="1">
      <c r="A446" t="str">
        <f ca="1">'Budget by qtr'!N446</f>
        <v xml:space="preserve"> - </v>
      </c>
      <c r="C446" s="79">
        <f>'Budget by qtr'!C446</f>
        <v>45839</v>
      </c>
      <c r="D446">
        <f ca="1">'Budget by qtr'!M446</f>
        <v>0</v>
      </c>
      <c r="E446" t="str">
        <f ca="1">'Budget by qtr'!L446</f>
        <v>3100: Salary In-kind</v>
      </c>
      <c r="I446" s="1">
        <f ca="1">'Budget by qtr'!T446</f>
        <v>0</v>
      </c>
    </row>
    <row r="447" spans="1:9" hidden="1">
      <c r="A447" t="str">
        <f ca="1">'Budget by qtr'!N447</f>
        <v xml:space="preserve"> - </v>
      </c>
      <c r="C447" s="79">
        <f>'Budget by qtr'!C447</f>
        <v>45931</v>
      </c>
      <c r="D447">
        <f ca="1">'Budget by qtr'!M447</f>
        <v>0</v>
      </c>
      <c r="E447" t="str">
        <f ca="1">'Budget by qtr'!L447</f>
        <v>3100: Salary In-kind</v>
      </c>
      <c r="I447" s="1">
        <f ca="1">'Budget by qtr'!T447</f>
        <v>0</v>
      </c>
    </row>
    <row r="448" spans="1:9" hidden="1">
      <c r="A448" t="str">
        <f ca="1">'Budget by qtr'!N448</f>
        <v xml:space="preserve"> - </v>
      </c>
      <c r="C448" s="79">
        <f>'Budget by qtr'!C448</f>
        <v>46023</v>
      </c>
      <c r="D448">
        <f ca="1">'Budget by qtr'!M448</f>
        <v>0</v>
      </c>
      <c r="E448" t="str">
        <f ca="1">'Budget by qtr'!L448</f>
        <v>3100: Salary In-kind</v>
      </c>
      <c r="I448" s="1">
        <f ca="1">'Budget by qtr'!T448</f>
        <v>0</v>
      </c>
    </row>
    <row r="449" spans="1:9" hidden="1">
      <c r="A449" t="str">
        <f ca="1">'Budget by qtr'!N449</f>
        <v xml:space="preserve"> - </v>
      </c>
      <c r="C449" s="79">
        <f>'Budget by qtr'!C449</f>
        <v>46113</v>
      </c>
      <c r="D449">
        <f ca="1">'Budget by qtr'!M449</f>
        <v>0</v>
      </c>
      <c r="E449" t="str">
        <f ca="1">'Budget by qtr'!L449</f>
        <v>3100: Salary In-kind</v>
      </c>
      <c r="I449" s="1">
        <f ca="1">'Budget by qtr'!T449</f>
        <v>0</v>
      </c>
    </row>
    <row r="450" spans="1:9" hidden="1">
      <c r="A450" t="str">
        <f ca="1">'Budget by qtr'!N450</f>
        <v xml:space="preserve"> - </v>
      </c>
      <c r="C450" s="79">
        <f>'Budget by qtr'!C450</f>
        <v>46204</v>
      </c>
      <c r="D450">
        <f ca="1">'Budget by qtr'!M450</f>
        <v>0</v>
      </c>
      <c r="E450" t="str">
        <f ca="1">'Budget by qtr'!L450</f>
        <v>3100: Salary In-kind</v>
      </c>
      <c r="I450" s="1">
        <f ca="1">'Budget by qtr'!T450</f>
        <v>0</v>
      </c>
    </row>
    <row r="451" spans="1:9" hidden="1">
      <c r="A451" t="str">
        <f ca="1">'Budget by qtr'!N451</f>
        <v xml:space="preserve"> - </v>
      </c>
      <c r="C451" s="79">
        <f>'Budget by qtr'!C451</f>
        <v>46296</v>
      </c>
      <c r="D451">
        <f ca="1">'Budget by qtr'!M451</f>
        <v>0</v>
      </c>
      <c r="E451" t="str">
        <f ca="1">'Budget by qtr'!L451</f>
        <v>3100: Salary In-kind</v>
      </c>
      <c r="I451" s="1">
        <f ca="1">'Budget by qtr'!T451</f>
        <v>0</v>
      </c>
    </row>
    <row r="452" spans="1:9" hidden="1">
      <c r="A452" t="str">
        <f ca="1">'Budget by qtr'!N452</f>
        <v xml:space="preserve"> - </v>
      </c>
      <c r="C452" s="79">
        <f>'Budget by qtr'!C452</f>
        <v>46388</v>
      </c>
      <c r="D452">
        <f ca="1">'Budget by qtr'!M452</f>
        <v>0</v>
      </c>
      <c r="E452" t="str">
        <f ca="1">'Budget by qtr'!L452</f>
        <v>3100: Salary In-kind</v>
      </c>
      <c r="I452" s="1">
        <f ca="1">'Budget by qtr'!T452</f>
        <v>0</v>
      </c>
    </row>
    <row r="453" spans="1:9" hidden="1">
      <c r="A453" t="str">
        <f ca="1">'Budget by qtr'!N453</f>
        <v xml:space="preserve"> - </v>
      </c>
      <c r="C453" s="79">
        <f>'Budget by qtr'!C453</f>
        <v>46478</v>
      </c>
      <c r="D453">
        <f ca="1">'Budget by qtr'!M453</f>
        <v>0</v>
      </c>
      <c r="E453" t="str">
        <f ca="1">'Budget by qtr'!L453</f>
        <v>3100: Salary In-kind</v>
      </c>
      <c r="I453" s="1">
        <f ca="1">'Budget by qtr'!T453</f>
        <v>0</v>
      </c>
    </row>
    <row r="454" spans="1:9" hidden="1">
      <c r="A454" t="str">
        <f ca="1">'Budget by qtr'!N454</f>
        <v xml:space="preserve"> - </v>
      </c>
      <c r="C454" s="79">
        <f>'Budget by qtr'!C454</f>
        <v>46569</v>
      </c>
      <c r="D454">
        <f ca="1">'Budget by qtr'!M454</f>
        <v>0</v>
      </c>
      <c r="E454" t="str">
        <f ca="1">'Budget by qtr'!L454</f>
        <v>3100: Salary In-kind</v>
      </c>
      <c r="I454" s="1">
        <f ca="1">'Budget by qtr'!T454</f>
        <v>0</v>
      </c>
    </row>
    <row r="455" spans="1:9" hidden="1">
      <c r="A455" t="str">
        <f ca="1">'Budget by qtr'!N455</f>
        <v xml:space="preserve"> - </v>
      </c>
      <c r="C455" s="79">
        <f>'Budget by qtr'!C455</f>
        <v>46661</v>
      </c>
      <c r="D455">
        <f ca="1">'Budget by qtr'!M455</f>
        <v>0</v>
      </c>
      <c r="E455" t="str">
        <f ca="1">'Budget by qtr'!L455</f>
        <v>3100: Salary In-kind</v>
      </c>
      <c r="I455" s="1">
        <f ca="1">'Budget by qtr'!T455</f>
        <v>0</v>
      </c>
    </row>
    <row r="456" spans="1:9" hidden="1">
      <c r="A456" t="str">
        <f ca="1">'Budget by qtr'!N456</f>
        <v xml:space="preserve"> - </v>
      </c>
      <c r="C456" s="79">
        <f>'Budget by qtr'!C456</f>
        <v>46753</v>
      </c>
      <c r="D456">
        <f ca="1">'Budget by qtr'!M456</f>
        <v>0</v>
      </c>
      <c r="E456" t="str">
        <f ca="1">'Budget by qtr'!L456</f>
        <v>3100: Salary In-kind</v>
      </c>
      <c r="I456" s="1">
        <f ca="1">'Budget by qtr'!T456</f>
        <v>0</v>
      </c>
    </row>
    <row r="457" spans="1:9" hidden="1">
      <c r="A457" t="str">
        <f ca="1">'Budget by qtr'!N457</f>
        <v xml:space="preserve"> - </v>
      </c>
      <c r="C457" s="79">
        <f>'Budget by qtr'!C457</f>
        <v>46844</v>
      </c>
      <c r="D457">
        <f ca="1">'Budget by qtr'!M457</f>
        <v>0</v>
      </c>
      <c r="E457" t="str">
        <f ca="1">'Budget by qtr'!L457</f>
        <v>3100: Salary In-kind</v>
      </c>
      <c r="I457" s="1">
        <f ca="1">'Budget by qtr'!T457</f>
        <v>0</v>
      </c>
    </row>
    <row r="458" spans="1:9" hidden="1">
      <c r="A458" t="str">
        <f ca="1">'Budget by qtr'!N458</f>
        <v xml:space="preserve"> - </v>
      </c>
      <c r="C458" s="79">
        <f>'Budget by qtr'!C458</f>
        <v>44743</v>
      </c>
      <c r="D458">
        <f ca="1">'Budget by qtr'!M458</f>
        <v>0</v>
      </c>
      <c r="E458" t="str">
        <f ca="1">'Budget by qtr'!L458</f>
        <v>3100: Salary In-kind</v>
      </c>
      <c r="I458" s="1">
        <f ca="1">'Budget by qtr'!T458</f>
        <v>0</v>
      </c>
    </row>
    <row r="459" spans="1:9" hidden="1">
      <c r="A459" t="str">
        <f ca="1">'Budget by qtr'!N459</f>
        <v xml:space="preserve"> - </v>
      </c>
      <c r="C459" s="79">
        <f>'Budget by qtr'!C459</f>
        <v>44835</v>
      </c>
      <c r="D459">
        <f ca="1">'Budget by qtr'!M459</f>
        <v>0</v>
      </c>
      <c r="E459" t="str">
        <f ca="1">'Budget by qtr'!L459</f>
        <v>3100: Salary In-kind</v>
      </c>
      <c r="I459" s="1">
        <f ca="1">'Budget by qtr'!T459</f>
        <v>0</v>
      </c>
    </row>
    <row r="460" spans="1:9" hidden="1">
      <c r="A460" t="str">
        <f ca="1">'Budget by qtr'!N460</f>
        <v xml:space="preserve"> - </v>
      </c>
      <c r="C460" s="79">
        <f>'Budget by qtr'!C460</f>
        <v>44927</v>
      </c>
      <c r="D460">
        <f ca="1">'Budget by qtr'!M460</f>
        <v>0</v>
      </c>
      <c r="E460" t="str">
        <f ca="1">'Budget by qtr'!L460</f>
        <v>3100: Salary In-kind</v>
      </c>
      <c r="I460" s="1">
        <f ca="1">'Budget by qtr'!T460</f>
        <v>0</v>
      </c>
    </row>
    <row r="461" spans="1:9" hidden="1">
      <c r="A461" t="str">
        <f ca="1">'Budget by qtr'!N461</f>
        <v xml:space="preserve"> - </v>
      </c>
      <c r="C461" s="79">
        <f>'Budget by qtr'!C461</f>
        <v>45017</v>
      </c>
      <c r="D461">
        <f ca="1">'Budget by qtr'!M461</f>
        <v>0</v>
      </c>
      <c r="E461" t="str">
        <f ca="1">'Budget by qtr'!L461</f>
        <v>3100: Salary In-kind</v>
      </c>
      <c r="I461" s="1">
        <f ca="1">'Budget by qtr'!T461</f>
        <v>0</v>
      </c>
    </row>
    <row r="462" spans="1:9" hidden="1">
      <c r="A462" t="str">
        <f ca="1">'Budget by qtr'!N462</f>
        <v xml:space="preserve"> - </v>
      </c>
      <c r="C462" s="79">
        <f>'Budget by qtr'!C462</f>
        <v>45108</v>
      </c>
      <c r="D462">
        <f ca="1">'Budget by qtr'!M462</f>
        <v>0</v>
      </c>
      <c r="E462" t="str">
        <f ca="1">'Budget by qtr'!L462</f>
        <v>3100: Salary In-kind</v>
      </c>
      <c r="I462" s="1">
        <f ca="1">'Budget by qtr'!T462</f>
        <v>0</v>
      </c>
    </row>
    <row r="463" spans="1:9" hidden="1">
      <c r="A463" t="str">
        <f ca="1">'Budget by qtr'!N463</f>
        <v xml:space="preserve"> - </v>
      </c>
      <c r="C463" s="79">
        <f>'Budget by qtr'!C463</f>
        <v>45200</v>
      </c>
      <c r="D463">
        <f ca="1">'Budget by qtr'!M463</f>
        <v>0</v>
      </c>
      <c r="E463" t="str">
        <f ca="1">'Budget by qtr'!L463</f>
        <v>3100: Salary In-kind</v>
      </c>
      <c r="I463" s="1">
        <f ca="1">'Budget by qtr'!T463</f>
        <v>0</v>
      </c>
    </row>
    <row r="464" spans="1:9" hidden="1">
      <c r="A464" t="str">
        <f ca="1">'Budget by qtr'!N464</f>
        <v xml:space="preserve"> - </v>
      </c>
      <c r="C464" s="79">
        <f>'Budget by qtr'!C464</f>
        <v>45292</v>
      </c>
      <c r="D464">
        <f ca="1">'Budget by qtr'!M464</f>
        <v>0</v>
      </c>
      <c r="E464" t="str">
        <f ca="1">'Budget by qtr'!L464</f>
        <v>3100: Salary In-kind</v>
      </c>
      <c r="I464" s="1">
        <f ca="1">'Budget by qtr'!T464</f>
        <v>0</v>
      </c>
    </row>
    <row r="465" spans="1:9" hidden="1">
      <c r="A465" t="str">
        <f ca="1">'Budget by qtr'!N465</f>
        <v xml:space="preserve"> - </v>
      </c>
      <c r="C465" s="79">
        <f>'Budget by qtr'!C465</f>
        <v>45383</v>
      </c>
      <c r="D465">
        <f ca="1">'Budget by qtr'!M465</f>
        <v>0</v>
      </c>
      <c r="E465" t="str">
        <f ca="1">'Budget by qtr'!L465</f>
        <v>3100: Salary In-kind</v>
      </c>
      <c r="I465" s="1">
        <f ca="1">'Budget by qtr'!T465</f>
        <v>0</v>
      </c>
    </row>
    <row r="466" spans="1:9" hidden="1">
      <c r="A466" t="str">
        <f ca="1">'Budget by qtr'!N466</f>
        <v xml:space="preserve"> - </v>
      </c>
      <c r="C466" s="79">
        <f>'Budget by qtr'!C466</f>
        <v>45474</v>
      </c>
      <c r="D466">
        <f ca="1">'Budget by qtr'!M466</f>
        <v>0</v>
      </c>
      <c r="E466" t="str">
        <f ca="1">'Budget by qtr'!L466</f>
        <v>3100: Salary In-kind</v>
      </c>
      <c r="I466" s="1">
        <f ca="1">'Budget by qtr'!T466</f>
        <v>0</v>
      </c>
    </row>
    <row r="467" spans="1:9" hidden="1">
      <c r="A467" t="str">
        <f ca="1">'Budget by qtr'!N467</f>
        <v xml:space="preserve"> - </v>
      </c>
      <c r="C467" s="79">
        <f>'Budget by qtr'!C467</f>
        <v>45566</v>
      </c>
      <c r="D467">
        <f ca="1">'Budget by qtr'!M467</f>
        <v>0</v>
      </c>
      <c r="E467" t="str">
        <f ca="1">'Budget by qtr'!L467</f>
        <v>3100: Salary In-kind</v>
      </c>
      <c r="I467" s="1">
        <f ca="1">'Budget by qtr'!T467</f>
        <v>0</v>
      </c>
    </row>
    <row r="468" spans="1:9" hidden="1">
      <c r="A468" t="str">
        <f ca="1">'Budget by qtr'!N468</f>
        <v xml:space="preserve"> - </v>
      </c>
      <c r="C468" s="79">
        <f>'Budget by qtr'!C468</f>
        <v>45658</v>
      </c>
      <c r="D468">
        <f ca="1">'Budget by qtr'!M468</f>
        <v>0</v>
      </c>
      <c r="E468" t="str">
        <f ca="1">'Budget by qtr'!L468</f>
        <v>3100: Salary In-kind</v>
      </c>
      <c r="I468" s="1">
        <f ca="1">'Budget by qtr'!T468</f>
        <v>0</v>
      </c>
    </row>
    <row r="469" spans="1:9" hidden="1">
      <c r="A469" t="str">
        <f ca="1">'Budget by qtr'!N469</f>
        <v xml:space="preserve"> - </v>
      </c>
      <c r="C469" s="79">
        <f>'Budget by qtr'!C469</f>
        <v>45748</v>
      </c>
      <c r="D469">
        <f ca="1">'Budget by qtr'!M469</f>
        <v>0</v>
      </c>
      <c r="E469" t="str">
        <f ca="1">'Budget by qtr'!L469</f>
        <v>3100: Salary In-kind</v>
      </c>
      <c r="I469" s="1">
        <f ca="1">'Budget by qtr'!T469</f>
        <v>0</v>
      </c>
    </row>
    <row r="470" spans="1:9" hidden="1">
      <c r="A470" t="str">
        <f ca="1">'Budget by qtr'!N470</f>
        <v xml:space="preserve"> - </v>
      </c>
      <c r="C470" s="79">
        <f>'Budget by qtr'!C470</f>
        <v>45839</v>
      </c>
      <c r="D470">
        <f ca="1">'Budget by qtr'!M470</f>
        <v>0</v>
      </c>
      <c r="E470" t="str">
        <f ca="1">'Budget by qtr'!L470</f>
        <v>3100: Salary In-kind</v>
      </c>
      <c r="I470" s="1">
        <f ca="1">'Budget by qtr'!T470</f>
        <v>0</v>
      </c>
    </row>
    <row r="471" spans="1:9" hidden="1">
      <c r="A471" t="str">
        <f ca="1">'Budget by qtr'!N471</f>
        <v xml:space="preserve"> - </v>
      </c>
      <c r="C471" s="79">
        <f>'Budget by qtr'!C471</f>
        <v>45931</v>
      </c>
      <c r="D471">
        <f ca="1">'Budget by qtr'!M471</f>
        <v>0</v>
      </c>
      <c r="E471" t="str">
        <f ca="1">'Budget by qtr'!L471</f>
        <v>3100: Salary In-kind</v>
      </c>
      <c r="I471" s="1">
        <f ca="1">'Budget by qtr'!T471</f>
        <v>0</v>
      </c>
    </row>
    <row r="472" spans="1:9" hidden="1">
      <c r="A472" t="str">
        <f ca="1">'Budget by qtr'!N472</f>
        <v xml:space="preserve"> - </v>
      </c>
      <c r="C472" s="79">
        <f>'Budget by qtr'!C472</f>
        <v>46023</v>
      </c>
      <c r="D472">
        <f ca="1">'Budget by qtr'!M472</f>
        <v>0</v>
      </c>
      <c r="E472" t="str">
        <f ca="1">'Budget by qtr'!L472</f>
        <v>3100: Salary In-kind</v>
      </c>
      <c r="I472" s="1">
        <f ca="1">'Budget by qtr'!T472</f>
        <v>0</v>
      </c>
    </row>
    <row r="473" spans="1:9" hidden="1">
      <c r="A473" t="str">
        <f ca="1">'Budget by qtr'!N473</f>
        <v xml:space="preserve"> - </v>
      </c>
      <c r="C473" s="79">
        <f>'Budget by qtr'!C473</f>
        <v>46113</v>
      </c>
      <c r="D473">
        <f ca="1">'Budget by qtr'!M473</f>
        <v>0</v>
      </c>
      <c r="E473" t="str">
        <f ca="1">'Budget by qtr'!L473</f>
        <v>3100: Salary In-kind</v>
      </c>
      <c r="I473" s="1">
        <f ca="1">'Budget by qtr'!T473</f>
        <v>0</v>
      </c>
    </row>
    <row r="474" spans="1:9" hidden="1">
      <c r="A474" t="str">
        <f ca="1">'Budget by qtr'!N474</f>
        <v xml:space="preserve"> - </v>
      </c>
      <c r="C474" s="79">
        <f>'Budget by qtr'!C474</f>
        <v>46204</v>
      </c>
      <c r="D474">
        <f ca="1">'Budget by qtr'!M474</f>
        <v>0</v>
      </c>
      <c r="E474" t="str">
        <f ca="1">'Budget by qtr'!L474</f>
        <v>3100: Salary In-kind</v>
      </c>
      <c r="I474" s="1">
        <f ca="1">'Budget by qtr'!T474</f>
        <v>0</v>
      </c>
    </row>
    <row r="475" spans="1:9" hidden="1">
      <c r="A475" t="str">
        <f ca="1">'Budget by qtr'!N475</f>
        <v xml:space="preserve"> - </v>
      </c>
      <c r="C475" s="79">
        <f>'Budget by qtr'!C475</f>
        <v>46296</v>
      </c>
      <c r="D475">
        <f ca="1">'Budget by qtr'!M475</f>
        <v>0</v>
      </c>
      <c r="E475" t="str">
        <f ca="1">'Budget by qtr'!L475</f>
        <v>3100: Salary In-kind</v>
      </c>
      <c r="I475" s="1">
        <f ca="1">'Budget by qtr'!T475</f>
        <v>0</v>
      </c>
    </row>
    <row r="476" spans="1:9" hidden="1">
      <c r="A476" t="str">
        <f ca="1">'Budget by qtr'!N476</f>
        <v xml:space="preserve"> - </v>
      </c>
      <c r="C476" s="79">
        <f>'Budget by qtr'!C476</f>
        <v>46388</v>
      </c>
      <c r="D476">
        <f ca="1">'Budget by qtr'!M476</f>
        <v>0</v>
      </c>
      <c r="E476" t="str">
        <f ca="1">'Budget by qtr'!L476</f>
        <v>3100: Salary In-kind</v>
      </c>
      <c r="I476" s="1">
        <f ca="1">'Budget by qtr'!T476</f>
        <v>0</v>
      </c>
    </row>
    <row r="477" spans="1:9" hidden="1">
      <c r="A477" t="str">
        <f ca="1">'Budget by qtr'!N477</f>
        <v xml:space="preserve"> - </v>
      </c>
      <c r="C477" s="79">
        <f>'Budget by qtr'!C477</f>
        <v>46478</v>
      </c>
      <c r="D477">
        <f ca="1">'Budget by qtr'!M477</f>
        <v>0</v>
      </c>
      <c r="E477" t="str">
        <f ca="1">'Budget by qtr'!L477</f>
        <v>3100: Salary In-kind</v>
      </c>
      <c r="I477" s="1">
        <f ca="1">'Budget by qtr'!T477</f>
        <v>0</v>
      </c>
    </row>
    <row r="478" spans="1:9" hidden="1">
      <c r="A478" t="str">
        <f ca="1">'Budget by qtr'!N478</f>
        <v xml:space="preserve"> - </v>
      </c>
      <c r="C478" s="79">
        <f>'Budget by qtr'!C478</f>
        <v>46569</v>
      </c>
      <c r="D478">
        <f ca="1">'Budget by qtr'!M478</f>
        <v>0</v>
      </c>
      <c r="E478" t="str">
        <f ca="1">'Budget by qtr'!L478</f>
        <v>3100: Salary In-kind</v>
      </c>
      <c r="I478" s="1">
        <f ca="1">'Budget by qtr'!T478</f>
        <v>0</v>
      </c>
    </row>
    <row r="479" spans="1:9" hidden="1">
      <c r="A479" t="str">
        <f ca="1">'Budget by qtr'!N479</f>
        <v xml:space="preserve"> - </v>
      </c>
      <c r="C479" s="79">
        <f>'Budget by qtr'!C479</f>
        <v>46661</v>
      </c>
      <c r="D479">
        <f ca="1">'Budget by qtr'!M479</f>
        <v>0</v>
      </c>
      <c r="E479" t="str">
        <f ca="1">'Budget by qtr'!L479</f>
        <v>3100: Salary In-kind</v>
      </c>
      <c r="I479" s="1">
        <f ca="1">'Budget by qtr'!T479</f>
        <v>0</v>
      </c>
    </row>
    <row r="480" spans="1:9" hidden="1">
      <c r="A480" t="str">
        <f ca="1">'Budget by qtr'!N480</f>
        <v xml:space="preserve"> - </v>
      </c>
      <c r="C480" s="79">
        <f>'Budget by qtr'!C480</f>
        <v>46753</v>
      </c>
      <c r="D480">
        <f ca="1">'Budget by qtr'!M480</f>
        <v>0</v>
      </c>
      <c r="E480" t="str">
        <f ca="1">'Budget by qtr'!L480</f>
        <v>3100: Salary In-kind</v>
      </c>
      <c r="I480" s="1">
        <f ca="1">'Budget by qtr'!T480</f>
        <v>0</v>
      </c>
    </row>
    <row r="481" spans="1:9" hidden="1">
      <c r="A481" t="str">
        <f ca="1">'Budget by qtr'!N481</f>
        <v xml:space="preserve"> - </v>
      </c>
      <c r="C481" s="79">
        <f>'Budget by qtr'!C481</f>
        <v>46844</v>
      </c>
      <c r="D481">
        <f ca="1">'Budget by qtr'!M481</f>
        <v>0</v>
      </c>
      <c r="E481" t="str">
        <f ca="1">'Budget by qtr'!L481</f>
        <v>3100: Salary In-kind</v>
      </c>
      <c r="I481" s="1">
        <f ca="1">'Budget by qtr'!T481</f>
        <v>0</v>
      </c>
    </row>
    <row r="482" spans="1:9" hidden="1">
      <c r="A482" t="str">
        <f ca="1">'Budget by qtr'!N482</f>
        <v xml:space="preserve"> - </v>
      </c>
      <c r="C482" s="79">
        <f>'Budget by qtr'!C482</f>
        <v>44743</v>
      </c>
      <c r="D482">
        <f ca="1">'Budget by qtr'!M482</f>
        <v>0</v>
      </c>
      <c r="E482" t="str">
        <f ca="1">'Budget by qtr'!L482</f>
        <v>3100: Salary In-kind</v>
      </c>
      <c r="I482" s="1">
        <f ca="1">'Budget by qtr'!T482</f>
        <v>0</v>
      </c>
    </row>
    <row r="483" spans="1:9" hidden="1">
      <c r="A483" t="str">
        <f ca="1">'Budget by qtr'!N483</f>
        <v xml:space="preserve"> - </v>
      </c>
      <c r="C483" s="79">
        <f>'Budget by qtr'!C483</f>
        <v>44835</v>
      </c>
      <c r="D483">
        <f ca="1">'Budget by qtr'!M483</f>
        <v>0</v>
      </c>
      <c r="E483" t="str">
        <f ca="1">'Budget by qtr'!L483</f>
        <v>3100: Salary In-kind</v>
      </c>
      <c r="I483" s="1">
        <f ca="1">'Budget by qtr'!T483</f>
        <v>0</v>
      </c>
    </row>
    <row r="484" spans="1:9" hidden="1">
      <c r="A484" t="str">
        <f ca="1">'Budget by qtr'!N484</f>
        <v xml:space="preserve"> - </v>
      </c>
      <c r="C484" s="79">
        <f>'Budget by qtr'!C484</f>
        <v>44927</v>
      </c>
      <c r="D484">
        <f ca="1">'Budget by qtr'!M484</f>
        <v>0</v>
      </c>
      <c r="E484" t="str">
        <f ca="1">'Budget by qtr'!L484</f>
        <v>3100: Salary In-kind</v>
      </c>
      <c r="I484" s="1">
        <f ca="1">'Budget by qtr'!T484</f>
        <v>0</v>
      </c>
    </row>
    <row r="485" spans="1:9" hidden="1">
      <c r="A485" t="str">
        <f ca="1">'Budget by qtr'!N485</f>
        <v xml:space="preserve"> - </v>
      </c>
      <c r="C485" s="79">
        <f>'Budget by qtr'!C485</f>
        <v>45017</v>
      </c>
      <c r="D485">
        <f ca="1">'Budget by qtr'!M485</f>
        <v>0</v>
      </c>
      <c r="E485" t="str">
        <f ca="1">'Budget by qtr'!L485</f>
        <v>3100: Salary In-kind</v>
      </c>
      <c r="I485" s="1">
        <f ca="1">'Budget by qtr'!T485</f>
        <v>0</v>
      </c>
    </row>
    <row r="486" spans="1:9" hidden="1">
      <c r="A486" t="str">
        <f ca="1">'Budget by qtr'!N486</f>
        <v xml:space="preserve"> - </v>
      </c>
      <c r="C486" s="79">
        <f>'Budget by qtr'!C486</f>
        <v>45108</v>
      </c>
      <c r="D486">
        <f ca="1">'Budget by qtr'!M486</f>
        <v>0</v>
      </c>
      <c r="E486" t="str">
        <f ca="1">'Budget by qtr'!L486</f>
        <v>3100: Salary In-kind</v>
      </c>
      <c r="I486" s="1">
        <f ca="1">'Budget by qtr'!T486</f>
        <v>0</v>
      </c>
    </row>
    <row r="487" spans="1:9" hidden="1">
      <c r="A487" t="str">
        <f ca="1">'Budget by qtr'!N487</f>
        <v xml:space="preserve"> - </v>
      </c>
      <c r="C487" s="79">
        <f>'Budget by qtr'!C487</f>
        <v>45200</v>
      </c>
      <c r="D487">
        <f ca="1">'Budget by qtr'!M487</f>
        <v>0</v>
      </c>
      <c r="E487" t="str">
        <f ca="1">'Budget by qtr'!L487</f>
        <v>3100: Salary In-kind</v>
      </c>
      <c r="I487" s="1">
        <f ca="1">'Budget by qtr'!T487</f>
        <v>0</v>
      </c>
    </row>
    <row r="488" spans="1:9" hidden="1">
      <c r="A488" t="str">
        <f ca="1">'Budget by qtr'!N488</f>
        <v xml:space="preserve"> - </v>
      </c>
      <c r="C488" s="79">
        <f>'Budget by qtr'!C488</f>
        <v>45292</v>
      </c>
      <c r="D488">
        <f ca="1">'Budget by qtr'!M488</f>
        <v>0</v>
      </c>
      <c r="E488" t="str">
        <f ca="1">'Budget by qtr'!L488</f>
        <v>3100: Salary In-kind</v>
      </c>
      <c r="I488" s="1">
        <f ca="1">'Budget by qtr'!T488</f>
        <v>0</v>
      </c>
    </row>
    <row r="489" spans="1:9" hidden="1">
      <c r="A489" t="str">
        <f ca="1">'Budget by qtr'!N489</f>
        <v xml:space="preserve"> - </v>
      </c>
      <c r="C489" s="79">
        <f>'Budget by qtr'!C489</f>
        <v>45383</v>
      </c>
      <c r="D489">
        <f ca="1">'Budget by qtr'!M489</f>
        <v>0</v>
      </c>
      <c r="E489" t="str">
        <f ca="1">'Budget by qtr'!L489</f>
        <v>3100: Salary In-kind</v>
      </c>
      <c r="I489" s="1">
        <f ca="1">'Budget by qtr'!T489</f>
        <v>0</v>
      </c>
    </row>
    <row r="490" spans="1:9" hidden="1">
      <c r="A490" t="str">
        <f ca="1">'Budget by qtr'!N490</f>
        <v xml:space="preserve"> - </v>
      </c>
      <c r="C490" s="79">
        <f>'Budget by qtr'!C490</f>
        <v>45474</v>
      </c>
      <c r="D490">
        <f ca="1">'Budget by qtr'!M490</f>
        <v>0</v>
      </c>
      <c r="E490" t="str">
        <f ca="1">'Budget by qtr'!L490</f>
        <v>3100: Salary In-kind</v>
      </c>
      <c r="I490" s="1">
        <f ca="1">'Budget by qtr'!T490</f>
        <v>0</v>
      </c>
    </row>
    <row r="491" spans="1:9" hidden="1">
      <c r="A491" t="str">
        <f ca="1">'Budget by qtr'!N491</f>
        <v xml:space="preserve"> - </v>
      </c>
      <c r="C491" s="79">
        <f>'Budget by qtr'!C491</f>
        <v>45566</v>
      </c>
      <c r="D491">
        <f ca="1">'Budget by qtr'!M491</f>
        <v>0</v>
      </c>
      <c r="E491" t="str">
        <f ca="1">'Budget by qtr'!L491</f>
        <v>3100: Salary In-kind</v>
      </c>
      <c r="I491" s="1">
        <f ca="1">'Budget by qtr'!T491</f>
        <v>0</v>
      </c>
    </row>
    <row r="492" spans="1:9" hidden="1">
      <c r="A492" t="str">
        <f ca="1">'Budget by qtr'!N492</f>
        <v xml:space="preserve"> - </v>
      </c>
      <c r="C492" s="79">
        <f>'Budget by qtr'!C492</f>
        <v>45658</v>
      </c>
      <c r="D492">
        <f ca="1">'Budget by qtr'!M492</f>
        <v>0</v>
      </c>
      <c r="E492" t="str">
        <f ca="1">'Budget by qtr'!L492</f>
        <v>3100: Salary In-kind</v>
      </c>
      <c r="I492" s="1">
        <f ca="1">'Budget by qtr'!T492</f>
        <v>0</v>
      </c>
    </row>
    <row r="493" spans="1:9" hidden="1">
      <c r="A493" t="str">
        <f ca="1">'Budget by qtr'!N493</f>
        <v xml:space="preserve"> - </v>
      </c>
      <c r="C493" s="79">
        <f>'Budget by qtr'!C493</f>
        <v>45748</v>
      </c>
      <c r="D493">
        <f ca="1">'Budget by qtr'!M493</f>
        <v>0</v>
      </c>
      <c r="E493" t="str">
        <f ca="1">'Budget by qtr'!L493</f>
        <v>3100: Salary In-kind</v>
      </c>
      <c r="I493" s="1">
        <f ca="1">'Budget by qtr'!T493</f>
        <v>0</v>
      </c>
    </row>
    <row r="494" spans="1:9" hidden="1">
      <c r="A494" t="str">
        <f ca="1">'Budget by qtr'!N494</f>
        <v xml:space="preserve"> - </v>
      </c>
      <c r="C494" s="79">
        <f>'Budget by qtr'!C494</f>
        <v>45839</v>
      </c>
      <c r="D494">
        <f ca="1">'Budget by qtr'!M494</f>
        <v>0</v>
      </c>
      <c r="E494" t="str">
        <f ca="1">'Budget by qtr'!L494</f>
        <v>3100: Salary In-kind</v>
      </c>
      <c r="I494" s="1">
        <f ca="1">'Budget by qtr'!T494</f>
        <v>0</v>
      </c>
    </row>
    <row r="495" spans="1:9" hidden="1">
      <c r="A495" t="str">
        <f ca="1">'Budget by qtr'!N495</f>
        <v xml:space="preserve"> - </v>
      </c>
      <c r="C495" s="79">
        <f>'Budget by qtr'!C495</f>
        <v>45931</v>
      </c>
      <c r="D495">
        <f ca="1">'Budget by qtr'!M495</f>
        <v>0</v>
      </c>
      <c r="E495" t="str">
        <f ca="1">'Budget by qtr'!L495</f>
        <v>3100: Salary In-kind</v>
      </c>
      <c r="I495" s="1">
        <f ca="1">'Budget by qtr'!T495</f>
        <v>0</v>
      </c>
    </row>
    <row r="496" spans="1:9" hidden="1">
      <c r="A496" t="str">
        <f ca="1">'Budget by qtr'!N496</f>
        <v xml:space="preserve"> - </v>
      </c>
      <c r="C496" s="79">
        <f>'Budget by qtr'!C496</f>
        <v>46023</v>
      </c>
      <c r="D496">
        <f ca="1">'Budget by qtr'!M496</f>
        <v>0</v>
      </c>
      <c r="E496" t="str">
        <f ca="1">'Budget by qtr'!L496</f>
        <v>3100: Salary In-kind</v>
      </c>
      <c r="I496" s="1">
        <f ca="1">'Budget by qtr'!T496</f>
        <v>0</v>
      </c>
    </row>
    <row r="497" spans="1:9" hidden="1">
      <c r="A497" t="str">
        <f ca="1">'Budget by qtr'!N497</f>
        <v xml:space="preserve"> - </v>
      </c>
      <c r="C497" s="79">
        <f>'Budget by qtr'!C497</f>
        <v>46113</v>
      </c>
      <c r="D497">
        <f ca="1">'Budget by qtr'!M497</f>
        <v>0</v>
      </c>
      <c r="E497" t="str">
        <f ca="1">'Budget by qtr'!L497</f>
        <v>3100: Salary In-kind</v>
      </c>
      <c r="I497" s="1">
        <f ca="1">'Budget by qtr'!T497</f>
        <v>0</v>
      </c>
    </row>
    <row r="498" spans="1:9" hidden="1">
      <c r="A498" t="str">
        <f ca="1">'Budget by qtr'!N498</f>
        <v xml:space="preserve"> - </v>
      </c>
      <c r="C498" s="79">
        <f>'Budget by qtr'!C498</f>
        <v>46204</v>
      </c>
      <c r="D498">
        <f ca="1">'Budget by qtr'!M498</f>
        <v>0</v>
      </c>
      <c r="E498" t="str">
        <f ca="1">'Budget by qtr'!L498</f>
        <v>3100: Salary In-kind</v>
      </c>
      <c r="I498" s="1">
        <f ca="1">'Budget by qtr'!T498</f>
        <v>0</v>
      </c>
    </row>
    <row r="499" spans="1:9" hidden="1">
      <c r="A499" t="str">
        <f ca="1">'Budget by qtr'!N499</f>
        <v xml:space="preserve"> - </v>
      </c>
      <c r="C499" s="79">
        <f>'Budget by qtr'!C499</f>
        <v>46296</v>
      </c>
      <c r="D499">
        <f ca="1">'Budget by qtr'!M499</f>
        <v>0</v>
      </c>
      <c r="E499" t="str">
        <f ca="1">'Budget by qtr'!L499</f>
        <v>3100: Salary In-kind</v>
      </c>
      <c r="I499" s="1">
        <f ca="1">'Budget by qtr'!T499</f>
        <v>0</v>
      </c>
    </row>
    <row r="500" spans="1:9" hidden="1">
      <c r="A500" t="str">
        <f ca="1">'Budget by qtr'!N500</f>
        <v xml:space="preserve"> - </v>
      </c>
      <c r="C500" s="79">
        <f>'Budget by qtr'!C500</f>
        <v>46388</v>
      </c>
      <c r="D500">
        <f ca="1">'Budget by qtr'!M500</f>
        <v>0</v>
      </c>
      <c r="E500" t="str">
        <f ca="1">'Budget by qtr'!L500</f>
        <v>3100: Salary In-kind</v>
      </c>
      <c r="I500" s="1">
        <f ca="1">'Budget by qtr'!T500</f>
        <v>0</v>
      </c>
    </row>
    <row r="501" spans="1:9" hidden="1">
      <c r="A501" t="str">
        <f ca="1">'Budget by qtr'!N501</f>
        <v xml:space="preserve"> - </v>
      </c>
      <c r="C501" s="79">
        <f>'Budget by qtr'!C501</f>
        <v>46478</v>
      </c>
      <c r="D501">
        <f ca="1">'Budget by qtr'!M501</f>
        <v>0</v>
      </c>
      <c r="E501" t="str">
        <f ca="1">'Budget by qtr'!L501</f>
        <v>3100: Salary In-kind</v>
      </c>
      <c r="I501" s="1">
        <f ca="1">'Budget by qtr'!T501</f>
        <v>0</v>
      </c>
    </row>
    <row r="502" spans="1:9" hidden="1">
      <c r="A502" t="str">
        <f ca="1">'Budget by qtr'!N502</f>
        <v xml:space="preserve"> - </v>
      </c>
      <c r="C502" s="79">
        <f>'Budget by qtr'!C502</f>
        <v>46569</v>
      </c>
      <c r="D502">
        <f ca="1">'Budget by qtr'!M502</f>
        <v>0</v>
      </c>
      <c r="E502" t="str">
        <f ca="1">'Budget by qtr'!L502</f>
        <v>3100: Salary In-kind</v>
      </c>
      <c r="I502" s="1">
        <f ca="1">'Budget by qtr'!T502</f>
        <v>0</v>
      </c>
    </row>
    <row r="503" spans="1:9" hidden="1">
      <c r="A503" t="str">
        <f ca="1">'Budget by qtr'!N503</f>
        <v xml:space="preserve"> - </v>
      </c>
      <c r="C503" s="79">
        <f>'Budget by qtr'!C503</f>
        <v>46661</v>
      </c>
      <c r="D503">
        <f ca="1">'Budget by qtr'!M503</f>
        <v>0</v>
      </c>
      <c r="E503" t="str">
        <f ca="1">'Budget by qtr'!L503</f>
        <v>3100: Salary In-kind</v>
      </c>
      <c r="I503" s="1">
        <f ca="1">'Budget by qtr'!T503</f>
        <v>0</v>
      </c>
    </row>
    <row r="504" spans="1:9" hidden="1">
      <c r="A504" t="str">
        <f ca="1">'Budget by qtr'!N504</f>
        <v xml:space="preserve"> - </v>
      </c>
      <c r="C504" s="79">
        <f>'Budget by qtr'!C504</f>
        <v>46753</v>
      </c>
      <c r="D504">
        <f ca="1">'Budget by qtr'!M504</f>
        <v>0</v>
      </c>
      <c r="E504" t="str">
        <f ca="1">'Budget by qtr'!L504</f>
        <v>3100: Salary In-kind</v>
      </c>
      <c r="I504" s="1">
        <f ca="1">'Budget by qtr'!T504</f>
        <v>0</v>
      </c>
    </row>
    <row r="505" spans="1:9" hidden="1">
      <c r="A505" t="str">
        <f ca="1">'Budget by qtr'!N505</f>
        <v xml:space="preserve"> - </v>
      </c>
      <c r="C505" s="79">
        <f>'Budget by qtr'!C505</f>
        <v>46844</v>
      </c>
      <c r="D505">
        <f ca="1">'Budget by qtr'!M505</f>
        <v>0</v>
      </c>
      <c r="E505" t="str">
        <f ca="1">'Budget by qtr'!L505</f>
        <v>3100: Salary In-kind</v>
      </c>
      <c r="I505" s="1">
        <f ca="1">'Budget by qtr'!T505</f>
        <v>0</v>
      </c>
    </row>
    <row r="506" spans="1:9" hidden="1">
      <c r="A506" t="str">
        <f ca="1">'Budget by qtr'!N506</f>
        <v xml:space="preserve"> - </v>
      </c>
      <c r="C506" s="79">
        <f>'Budget by qtr'!C506</f>
        <v>44743</v>
      </c>
      <c r="D506">
        <f ca="1">'Budget by qtr'!M506</f>
        <v>0</v>
      </c>
      <c r="E506" t="str">
        <f ca="1">'Budget by qtr'!L506</f>
        <v>3100: Salary In-kind</v>
      </c>
      <c r="I506" s="1">
        <f ca="1">'Budget by qtr'!T506</f>
        <v>0</v>
      </c>
    </row>
    <row r="507" spans="1:9" hidden="1">
      <c r="A507" t="str">
        <f ca="1">'Budget by qtr'!N507</f>
        <v xml:space="preserve"> - </v>
      </c>
      <c r="C507" s="79">
        <f>'Budget by qtr'!C507</f>
        <v>44835</v>
      </c>
      <c r="D507">
        <f ca="1">'Budget by qtr'!M507</f>
        <v>0</v>
      </c>
      <c r="E507" t="str">
        <f ca="1">'Budget by qtr'!L507</f>
        <v>3100: Salary In-kind</v>
      </c>
      <c r="I507" s="1">
        <f ca="1">'Budget by qtr'!T507</f>
        <v>0</v>
      </c>
    </row>
    <row r="508" spans="1:9" hidden="1">
      <c r="A508" t="str">
        <f ca="1">'Budget by qtr'!N508</f>
        <v xml:space="preserve"> - </v>
      </c>
      <c r="C508" s="79">
        <f>'Budget by qtr'!C508</f>
        <v>44927</v>
      </c>
      <c r="D508">
        <f ca="1">'Budget by qtr'!M508</f>
        <v>0</v>
      </c>
      <c r="E508" t="str">
        <f ca="1">'Budget by qtr'!L508</f>
        <v>3100: Salary In-kind</v>
      </c>
      <c r="I508" s="1">
        <f ca="1">'Budget by qtr'!T508</f>
        <v>0</v>
      </c>
    </row>
    <row r="509" spans="1:9" hidden="1">
      <c r="A509" t="str">
        <f ca="1">'Budget by qtr'!N509</f>
        <v xml:space="preserve"> - </v>
      </c>
      <c r="C509" s="79">
        <f>'Budget by qtr'!C509</f>
        <v>45017</v>
      </c>
      <c r="D509">
        <f ca="1">'Budget by qtr'!M509</f>
        <v>0</v>
      </c>
      <c r="E509" t="str">
        <f ca="1">'Budget by qtr'!L509</f>
        <v>3100: Salary In-kind</v>
      </c>
      <c r="I509" s="1">
        <f ca="1">'Budget by qtr'!T509</f>
        <v>0</v>
      </c>
    </row>
    <row r="510" spans="1:9" hidden="1">
      <c r="A510" t="str">
        <f ca="1">'Budget by qtr'!N510</f>
        <v xml:space="preserve"> - </v>
      </c>
      <c r="C510" s="79">
        <f>'Budget by qtr'!C510</f>
        <v>45108</v>
      </c>
      <c r="D510">
        <f ca="1">'Budget by qtr'!M510</f>
        <v>0</v>
      </c>
      <c r="E510" t="str">
        <f ca="1">'Budget by qtr'!L510</f>
        <v>3100: Salary In-kind</v>
      </c>
      <c r="I510" s="1">
        <f ca="1">'Budget by qtr'!T510</f>
        <v>0</v>
      </c>
    </row>
    <row r="511" spans="1:9" hidden="1">
      <c r="A511" t="str">
        <f ca="1">'Budget by qtr'!N511</f>
        <v xml:space="preserve"> - </v>
      </c>
      <c r="C511" s="79">
        <f>'Budget by qtr'!C511</f>
        <v>45200</v>
      </c>
      <c r="D511">
        <f ca="1">'Budget by qtr'!M511</f>
        <v>0</v>
      </c>
      <c r="E511" t="str">
        <f ca="1">'Budget by qtr'!L511</f>
        <v>3100: Salary In-kind</v>
      </c>
      <c r="I511" s="1">
        <f ca="1">'Budget by qtr'!T511</f>
        <v>0</v>
      </c>
    </row>
    <row r="512" spans="1:9" hidden="1">
      <c r="A512" t="str">
        <f ca="1">'Budget by qtr'!N512</f>
        <v xml:space="preserve"> - </v>
      </c>
      <c r="C512" s="79">
        <f>'Budget by qtr'!C512</f>
        <v>45292</v>
      </c>
      <c r="D512">
        <f ca="1">'Budget by qtr'!M512</f>
        <v>0</v>
      </c>
      <c r="E512" t="str">
        <f ca="1">'Budget by qtr'!L512</f>
        <v>3100: Salary In-kind</v>
      </c>
      <c r="I512" s="1">
        <f ca="1">'Budget by qtr'!T512</f>
        <v>0</v>
      </c>
    </row>
    <row r="513" spans="1:9" hidden="1">
      <c r="A513" t="str">
        <f ca="1">'Budget by qtr'!N513</f>
        <v xml:space="preserve"> - </v>
      </c>
      <c r="C513" s="79">
        <f>'Budget by qtr'!C513</f>
        <v>45383</v>
      </c>
      <c r="D513">
        <f ca="1">'Budget by qtr'!M513</f>
        <v>0</v>
      </c>
      <c r="E513" t="str">
        <f ca="1">'Budget by qtr'!L513</f>
        <v>3100: Salary In-kind</v>
      </c>
      <c r="I513" s="1">
        <f ca="1">'Budget by qtr'!T513</f>
        <v>0</v>
      </c>
    </row>
    <row r="514" spans="1:9" hidden="1">
      <c r="A514" t="str">
        <f ca="1">'Budget by qtr'!N514</f>
        <v xml:space="preserve"> - </v>
      </c>
      <c r="C514" s="79">
        <f>'Budget by qtr'!C514</f>
        <v>45474</v>
      </c>
      <c r="D514">
        <f ca="1">'Budget by qtr'!M514</f>
        <v>0</v>
      </c>
      <c r="E514" t="str">
        <f ca="1">'Budget by qtr'!L514</f>
        <v>3100: Salary In-kind</v>
      </c>
      <c r="I514" s="1">
        <f ca="1">'Budget by qtr'!T514</f>
        <v>0</v>
      </c>
    </row>
    <row r="515" spans="1:9" hidden="1">
      <c r="A515" t="str">
        <f ca="1">'Budget by qtr'!N515</f>
        <v xml:space="preserve"> - </v>
      </c>
      <c r="C515" s="79">
        <f>'Budget by qtr'!C515</f>
        <v>45566</v>
      </c>
      <c r="D515">
        <f ca="1">'Budget by qtr'!M515</f>
        <v>0</v>
      </c>
      <c r="E515" t="str">
        <f ca="1">'Budget by qtr'!L515</f>
        <v>3100: Salary In-kind</v>
      </c>
      <c r="I515" s="1">
        <f ca="1">'Budget by qtr'!T515</f>
        <v>0</v>
      </c>
    </row>
    <row r="516" spans="1:9" hidden="1">
      <c r="A516" t="str">
        <f ca="1">'Budget by qtr'!N516</f>
        <v xml:space="preserve"> - </v>
      </c>
      <c r="C516" s="79">
        <f>'Budget by qtr'!C516</f>
        <v>45658</v>
      </c>
      <c r="D516">
        <f ca="1">'Budget by qtr'!M516</f>
        <v>0</v>
      </c>
      <c r="E516" t="str">
        <f ca="1">'Budget by qtr'!L516</f>
        <v>3100: Salary In-kind</v>
      </c>
      <c r="I516" s="1">
        <f ca="1">'Budget by qtr'!T516</f>
        <v>0</v>
      </c>
    </row>
    <row r="517" spans="1:9" hidden="1">
      <c r="A517" t="str">
        <f ca="1">'Budget by qtr'!N517</f>
        <v xml:space="preserve"> - </v>
      </c>
      <c r="C517" s="79">
        <f>'Budget by qtr'!C517</f>
        <v>45748</v>
      </c>
      <c r="D517">
        <f ca="1">'Budget by qtr'!M517</f>
        <v>0</v>
      </c>
      <c r="E517" t="str">
        <f ca="1">'Budget by qtr'!L517</f>
        <v>3100: Salary In-kind</v>
      </c>
      <c r="I517" s="1">
        <f ca="1">'Budget by qtr'!T517</f>
        <v>0</v>
      </c>
    </row>
    <row r="518" spans="1:9" hidden="1">
      <c r="A518" t="str">
        <f ca="1">'Budget by qtr'!N518</f>
        <v xml:space="preserve"> - </v>
      </c>
      <c r="C518" s="79">
        <f>'Budget by qtr'!C518</f>
        <v>45839</v>
      </c>
      <c r="D518">
        <f ca="1">'Budget by qtr'!M518</f>
        <v>0</v>
      </c>
      <c r="E518" t="str">
        <f ca="1">'Budget by qtr'!L518</f>
        <v>3100: Salary In-kind</v>
      </c>
      <c r="I518" s="1">
        <f ca="1">'Budget by qtr'!T518</f>
        <v>0</v>
      </c>
    </row>
    <row r="519" spans="1:9" hidden="1">
      <c r="A519" t="str">
        <f ca="1">'Budget by qtr'!N519</f>
        <v xml:space="preserve"> - </v>
      </c>
      <c r="C519" s="79">
        <f>'Budget by qtr'!C519</f>
        <v>45931</v>
      </c>
      <c r="D519">
        <f ca="1">'Budget by qtr'!M519</f>
        <v>0</v>
      </c>
      <c r="E519" t="str">
        <f ca="1">'Budget by qtr'!L519</f>
        <v>3100: Salary In-kind</v>
      </c>
      <c r="I519" s="1">
        <f ca="1">'Budget by qtr'!T519</f>
        <v>0</v>
      </c>
    </row>
    <row r="520" spans="1:9" hidden="1">
      <c r="A520" t="str">
        <f ca="1">'Budget by qtr'!N520</f>
        <v xml:space="preserve"> - </v>
      </c>
      <c r="C520" s="79">
        <f>'Budget by qtr'!C520</f>
        <v>46023</v>
      </c>
      <c r="D520">
        <f ca="1">'Budget by qtr'!M520</f>
        <v>0</v>
      </c>
      <c r="E520" t="str">
        <f ca="1">'Budget by qtr'!L520</f>
        <v>3100: Salary In-kind</v>
      </c>
      <c r="I520" s="1">
        <f ca="1">'Budget by qtr'!T520</f>
        <v>0</v>
      </c>
    </row>
    <row r="521" spans="1:9" hidden="1">
      <c r="A521" t="str">
        <f ca="1">'Budget by qtr'!N521</f>
        <v xml:space="preserve"> - </v>
      </c>
      <c r="C521" s="79">
        <f>'Budget by qtr'!C521</f>
        <v>46113</v>
      </c>
      <c r="D521">
        <f ca="1">'Budget by qtr'!M521</f>
        <v>0</v>
      </c>
      <c r="E521" t="str">
        <f ca="1">'Budget by qtr'!L521</f>
        <v>3100: Salary In-kind</v>
      </c>
      <c r="I521" s="1">
        <f ca="1">'Budget by qtr'!T521</f>
        <v>0</v>
      </c>
    </row>
    <row r="522" spans="1:9" hidden="1">
      <c r="A522" t="str">
        <f ca="1">'Budget by qtr'!N522</f>
        <v xml:space="preserve"> - </v>
      </c>
      <c r="C522" s="79">
        <f>'Budget by qtr'!C522</f>
        <v>46204</v>
      </c>
      <c r="D522">
        <f ca="1">'Budget by qtr'!M522</f>
        <v>0</v>
      </c>
      <c r="E522" t="str">
        <f ca="1">'Budget by qtr'!L522</f>
        <v>3100: Salary In-kind</v>
      </c>
      <c r="I522" s="1">
        <f ca="1">'Budget by qtr'!T522</f>
        <v>0</v>
      </c>
    </row>
    <row r="523" spans="1:9" hidden="1">
      <c r="A523" t="str">
        <f ca="1">'Budget by qtr'!N523</f>
        <v xml:space="preserve"> - </v>
      </c>
      <c r="C523" s="79">
        <f>'Budget by qtr'!C523</f>
        <v>46296</v>
      </c>
      <c r="D523">
        <f ca="1">'Budget by qtr'!M523</f>
        <v>0</v>
      </c>
      <c r="E523" t="str">
        <f ca="1">'Budget by qtr'!L523</f>
        <v>3100: Salary In-kind</v>
      </c>
      <c r="I523" s="1">
        <f ca="1">'Budget by qtr'!T523</f>
        <v>0</v>
      </c>
    </row>
    <row r="524" spans="1:9" hidden="1">
      <c r="A524" t="str">
        <f ca="1">'Budget by qtr'!N524</f>
        <v xml:space="preserve"> - </v>
      </c>
      <c r="C524" s="79">
        <f>'Budget by qtr'!C524</f>
        <v>46388</v>
      </c>
      <c r="D524">
        <f ca="1">'Budget by qtr'!M524</f>
        <v>0</v>
      </c>
      <c r="E524" t="str">
        <f ca="1">'Budget by qtr'!L524</f>
        <v>3100: Salary In-kind</v>
      </c>
      <c r="I524" s="1">
        <f ca="1">'Budget by qtr'!T524</f>
        <v>0</v>
      </c>
    </row>
    <row r="525" spans="1:9" hidden="1">
      <c r="A525" t="str">
        <f ca="1">'Budget by qtr'!N525</f>
        <v xml:space="preserve"> - </v>
      </c>
      <c r="C525" s="79">
        <f>'Budget by qtr'!C525</f>
        <v>46478</v>
      </c>
      <c r="D525">
        <f ca="1">'Budget by qtr'!M525</f>
        <v>0</v>
      </c>
      <c r="E525" t="str">
        <f ca="1">'Budget by qtr'!L525</f>
        <v>3100: Salary In-kind</v>
      </c>
      <c r="I525" s="1">
        <f ca="1">'Budget by qtr'!T525</f>
        <v>0</v>
      </c>
    </row>
    <row r="526" spans="1:9" hidden="1">
      <c r="A526" t="str">
        <f ca="1">'Budget by qtr'!N526</f>
        <v xml:space="preserve"> - </v>
      </c>
      <c r="C526" s="79">
        <f>'Budget by qtr'!C526</f>
        <v>46569</v>
      </c>
      <c r="D526">
        <f ca="1">'Budget by qtr'!M526</f>
        <v>0</v>
      </c>
      <c r="E526" t="str">
        <f ca="1">'Budget by qtr'!L526</f>
        <v>3100: Salary In-kind</v>
      </c>
      <c r="I526" s="1">
        <f ca="1">'Budget by qtr'!T526</f>
        <v>0</v>
      </c>
    </row>
    <row r="527" spans="1:9" hidden="1">
      <c r="A527" t="str">
        <f ca="1">'Budget by qtr'!N527</f>
        <v xml:space="preserve"> - </v>
      </c>
      <c r="C527" s="79">
        <f>'Budget by qtr'!C527</f>
        <v>46661</v>
      </c>
      <c r="D527">
        <f ca="1">'Budget by qtr'!M527</f>
        <v>0</v>
      </c>
      <c r="E527" t="str">
        <f ca="1">'Budget by qtr'!L527</f>
        <v>3100: Salary In-kind</v>
      </c>
      <c r="I527" s="1">
        <f ca="1">'Budget by qtr'!T527</f>
        <v>0</v>
      </c>
    </row>
    <row r="528" spans="1:9" hidden="1">
      <c r="A528" t="str">
        <f ca="1">'Budget by qtr'!N528</f>
        <v xml:space="preserve"> - </v>
      </c>
      <c r="C528" s="79">
        <f>'Budget by qtr'!C528</f>
        <v>46753</v>
      </c>
      <c r="D528">
        <f ca="1">'Budget by qtr'!M528</f>
        <v>0</v>
      </c>
      <c r="E528" t="str">
        <f ca="1">'Budget by qtr'!L528</f>
        <v>3100: Salary In-kind</v>
      </c>
      <c r="I528" s="1">
        <f ca="1">'Budget by qtr'!T528</f>
        <v>0</v>
      </c>
    </row>
    <row r="529" spans="1:9" hidden="1">
      <c r="A529" t="str">
        <f ca="1">'Budget by qtr'!N529</f>
        <v xml:space="preserve"> - </v>
      </c>
      <c r="C529" s="79">
        <f>'Budget by qtr'!C529</f>
        <v>46844</v>
      </c>
      <c r="D529">
        <f ca="1">'Budget by qtr'!M529</f>
        <v>0</v>
      </c>
      <c r="E529" t="str">
        <f ca="1">'Budget by qtr'!L529</f>
        <v>3100: Salary In-kind</v>
      </c>
      <c r="I529" s="1">
        <f ca="1">'Budget by qtr'!T529</f>
        <v>0</v>
      </c>
    </row>
    <row r="530" spans="1:9" hidden="1">
      <c r="A530" t="str">
        <f ca="1">'Budget by qtr'!N530</f>
        <v xml:space="preserve"> - </v>
      </c>
      <c r="C530" s="79">
        <f>'Budget by qtr'!C530</f>
        <v>44743</v>
      </c>
      <c r="D530">
        <f ca="1">'Budget by qtr'!M530</f>
        <v>0</v>
      </c>
      <c r="E530" t="str">
        <f ca="1">'Budget by qtr'!L530</f>
        <v>3100: Salary In-kind</v>
      </c>
      <c r="I530" s="1">
        <f ca="1">'Budget by qtr'!T530</f>
        <v>0</v>
      </c>
    </row>
    <row r="531" spans="1:9" hidden="1">
      <c r="A531" t="str">
        <f ca="1">'Budget by qtr'!N531</f>
        <v xml:space="preserve"> - </v>
      </c>
      <c r="C531" s="79">
        <f>'Budget by qtr'!C531</f>
        <v>44835</v>
      </c>
      <c r="D531">
        <f ca="1">'Budget by qtr'!M531</f>
        <v>0</v>
      </c>
      <c r="E531" t="str">
        <f ca="1">'Budget by qtr'!L531</f>
        <v>3100: Salary In-kind</v>
      </c>
      <c r="I531" s="1">
        <f ca="1">'Budget by qtr'!T531</f>
        <v>0</v>
      </c>
    </row>
    <row r="532" spans="1:9" hidden="1">
      <c r="A532" t="str">
        <f ca="1">'Budget by qtr'!N532</f>
        <v xml:space="preserve"> - </v>
      </c>
      <c r="C532" s="79">
        <f>'Budget by qtr'!C532</f>
        <v>44927</v>
      </c>
      <c r="D532">
        <f ca="1">'Budget by qtr'!M532</f>
        <v>0</v>
      </c>
      <c r="E532" t="str">
        <f ca="1">'Budget by qtr'!L532</f>
        <v>3100: Salary In-kind</v>
      </c>
      <c r="I532" s="1">
        <f ca="1">'Budget by qtr'!T532</f>
        <v>0</v>
      </c>
    </row>
    <row r="533" spans="1:9" hidden="1">
      <c r="A533" t="str">
        <f ca="1">'Budget by qtr'!N533</f>
        <v xml:space="preserve"> - </v>
      </c>
      <c r="C533" s="79">
        <f>'Budget by qtr'!C533</f>
        <v>45017</v>
      </c>
      <c r="D533">
        <f ca="1">'Budget by qtr'!M533</f>
        <v>0</v>
      </c>
      <c r="E533" t="str">
        <f ca="1">'Budget by qtr'!L533</f>
        <v>3100: Salary In-kind</v>
      </c>
      <c r="I533" s="1">
        <f ca="1">'Budget by qtr'!T533</f>
        <v>0</v>
      </c>
    </row>
    <row r="534" spans="1:9" hidden="1">
      <c r="A534" t="str">
        <f ca="1">'Budget by qtr'!N534</f>
        <v xml:space="preserve"> - </v>
      </c>
      <c r="C534" s="79">
        <f>'Budget by qtr'!C534</f>
        <v>45108</v>
      </c>
      <c r="D534">
        <f ca="1">'Budget by qtr'!M534</f>
        <v>0</v>
      </c>
      <c r="E534" t="str">
        <f ca="1">'Budget by qtr'!L534</f>
        <v>3100: Salary In-kind</v>
      </c>
      <c r="I534" s="1">
        <f ca="1">'Budget by qtr'!T534</f>
        <v>0</v>
      </c>
    </row>
    <row r="535" spans="1:9" hidden="1">
      <c r="A535" t="str">
        <f ca="1">'Budget by qtr'!N535</f>
        <v xml:space="preserve"> - </v>
      </c>
      <c r="C535" s="79">
        <f>'Budget by qtr'!C535</f>
        <v>45200</v>
      </c>
      <c r="D535">
        <f ca="1">'Budget by qtr'!M535</f>
        <v>0</v>
      </c>
      <c r="E535" t="str">
        <f ca="1">'Budget by qtr'!L535</f>
        <v>3100: Salary In-kind</v>
      </c>
      <c r="I535" s="1">
        <f ca="1">'Budget by qtr'!T535</f>
        <v>0</v>
      </c>
    </row>
    <row r="536" spans="1:9" hidden="1">
      <c r="A536" t="str">
        <f ca="1">'Budget by qtr'!N536</f>
        <v xml:space="preserve"> - </v>
      </c>
      <c r="C536" s="79">
        <f>'Budget by qtr'!C536</f>
        <v>45292</v>
      </c>
      <c r="D536">
        <f ca="1">'Budget by qtr'!M536</f>
        <v>0</v>
      </c>
      <c r="E536" t="str">
        <f ca="1">'Budget by qtr'!L536</f>
        <v>3100: Salary In-kind</v>
      </c>
      <c r="I536" s="1">
        <f ca="1">'Budget by qtr'!T536</f>
        <v>0</v>
      </c>
    </row>
    <row r="537" spans="1:9" hidden="1">
      <c r="A537" t="str">
        <f ca="1">'Budget by qtr'!N537</f>
        <v xml:space="preserve"> - </v>
      </c>
      <c r="C537" s="79">
        <f>'Budget by qtr'!C537</f>
        <v>45383</v>
      </c>
      <c r="D537">
        <f ca="1">'Budget by qtr'!M537</f>
        <v>0</v>
      </c>
      <c r="E537" t="str">
        <f ca="1">'Budget by qtr'!L537</f>
        <v>3100: Salary In-kind</v>
      </c>
      <c r="I537" s="1">
        <f ca="1">'Budget by qtr'!T537</f>
        <v>0</v>
      </c>
    </row>
    <row r="538" spans="1:9" hidden="1">
      <c r="A538" t="str">
        <f ca="1">'Budget by qtr'!N538</f>
        <v xml:space="preserve"> - </v>
      </c>
      <c r="C538" s="79">
        <f>'Budget by qtr'!C538</f>
        <v>45474</v>
      </c>
      <c r="D538">
        <f ca="1">'Budget by qtr'!M538</f>
        <v>0</v>
      </c>
      <c r="E538" t="str">
        <f ca="1">'Budget by qtr'!L538</f>
        <v>3100: Salary In-kind</v>
      </c>
      <c r="I538" s="1">
        <f ca="1">'Budget by qtr'!T538</f>
        <v>0</v>
      </c>
    </row>
    <row r="539" spans="1:9" hidden="1">
      <c r="A539" t="str">
        <f ca="1">'Budget by qtr'!N539</f>
        <v xml:space="preserve"> - </v>
      </c>
      <c r="C539" s="79">
        <f>'Budget by qtr'!C539</f>
        <v>45566</v>
      </c>
      <c r="D539">
        <f ca="1">'Budget by qtr'!M539</f>
        <v>0</v>
      </c>
      <c r="E539" t="str">
        <f ca="1">'Budget by qtr'!L539</f>
        <v>3100: Salary In-kind</v>
      </c>
      <c r="I539" s="1">
        <f ca="1">'Budget by qtr'!T539</f>
        <v>0</v>
      </c>
    </row>
    <row r="540" spans="1:9" hidden="1">
      <c r="A540" t="str">
        <f ca="1">'Budget by qtr'!N540</f>
        <v xml:space="preserve"> - </v>
      </c>
      <c r="C540" s="79">
        <f>'Budget by qtr'!C540</f>
        <v>45658</v>
      </c>
      <c r="D540">
        <f ca="1">'Budget by qtr'!M540</f>
        <v>0</v>
      </c>
      <c r="E540" t="str">
        <f ca="1">'Budget by qtr'!L540</f>
        <v>3100: Salary In-kind</v>
      </c>
      <c r="I540" s="1">
        <f ca="1">'Budget by qtr'!T540</f>
        <v>0</v>
      </c>
    </row>
    <row r="541" spans="1:9" hidden="1">
      <c r="A541" t="str">
        <f ca="1">'Budget by qtr'!N541</f>
        <v xml:space="preserve"> - </v>
      </c>
      <c r="C541" s="79">
        <f>'Budget by qtr'!C541</f>
        <v>45748</v>
      </c>
      <c r="D541">
        <f ca="1">'Budget by qtr'!M541</f>
        <v>0</v>
      </c>
      <c r="E541" t="str">
        <f ca="1">'Budget by qtr'!L541</f>
        <v>3100: Salary In-kind</v>
      </c>
      <c r="I541" s="1">
        <f ca="1">'Budget by qtr'!T541</f>
        <v>0</v>
      </c>
    </row>
    <row r="542" spans="1:9" hidden="1">
      <c r="A542" t="str">
        <f ca="1">'Budget by qtr'!N542</f>
        <v xml:space="preserve"> - </v>
      </c>
      <c r="C542" s="79">
        <f>'Budget by qtr'!C542</f>
        <v>45839</v>
      </c>
      <c r="D542">
        <f ca="1">'Budget by qtr'!M542</f>
        <v>0</v>
      </c>
      <c r="E542" t="str">
        <f ca="1">'Budget by qtr'!L542</f>
        <v>3100: Salary In-kind</v>
      </c>
      <c r="I542" s="1">
        <f ca="1">'Budget by qtr'!T542</f>
        <v>0</v>
      </c>
    </row>
    <row r="543" spans="1:9" hidden="1">
      <c r="A543" t="str">
        <f ca="1">'Budget by qtr'!N543</f>
        <v xml:space="preserve"> - </v>
      </c>
      <c r="C543" s="79">
        <f>'Budget by qtr'!C543</f>
        <v>45931</v>
      </c>
      <c r="D543">
        <f ca="1">'Budget by qtr'!M543</f>
        <v>0</v>
      </c>
      <c r="E543" t="str">
        <f ca="1">'Budget by qtr'!L543</f>
        <v>3100: Salary In-kind</v>
      </c>
      <c r="I543" s="1">
        <f ca="1">'Budget by qtr'!T543</f>
        <v>0</v>
      </c>
    </row>
    <row r="544" spans="1:9" hidden="1">
      <c r="A544" t="str">
        <f ca="1">'Budget by qtr'!N544</f>
        <v xml:space="preserve"> - </v>
      </c>
      <c r="C544" s="79">
        <f>'Budget by qtr'!C544</f>
        <v>46023</v>
      </c>
      <c r="D544">
        <f ca="1">'Budget by qtr'!M544</f>
        <v>0</v>
      </c>
      <c r="E544" t="str">
        <f ca="1">'Budget by qtr'!L544</f>
        <v>3100: Salary In-kind</v>
      </c>
      <c r="I544" s="1">
        <f ca="1">'Budget by qtr'!T544</f>
        <v>0</v>
      </c>
    </row>
    <row r="545" spans="1:9" hidden="1">
      <c r="A545" t="str">
        <f ca="1">'Budget by qtr'!N545</f>
        <v xml:space="preserve"> - </v>
      </c>
      <c r="C545" s="79">
        <f>'Budget by qtr'!C545</f>
        <v>46113</v>
      </c>
      <c r="D545">
        <f ca="1">'Budget by qtr'!M545</f>
        <v>0</v>
      </c>
      <c r="E545" t="str">
        <f ca="1">'Budget by qtr'!L545</f>
        <v>3100: Salary In-kind</v>
      </c>
      <c r="I545" s="1">
        <f ca="1">'Budget by qtr'!T545</f>
        <v>0</v>
      </c>
    </row>
    <row r="546" spans="1:9" hidden="1">
      <c r="A546" t="str">
        <f ca="1">'Budget by qtr'!N546</f>
        <v xml:space="preserve"> - </v>
      </c>
      <c r="C546" s="79">
        <f>'Budget by qtr'!C546</f>
        <v>46204</v>
      </c>
      <c r="D546">
        <f ca="1">'Budget by qtr'!M546</f>
        <v>0</v>
      </c>
      <c r="E546" t="str">
        <f ca="1">'Budget by qtr'!L546</f>
        <v>3100: Salary In-kind</v>
      </c>
      <c r="I546" s="1">
        <f ca="1">'Budget by qtr'!T546</f>
        <v>0</v>
      </c>
    </row>
    <row r="547" spans="1:9" hidden="1">
      <c r="A547" t="str">
        <f ca="1">'Budget by qtr'!N547</f>
        <v xml:space="preserve"> - </v>
      </c>
      <c r="C547" s="79">
        <f>'Budget by qtr'!C547</f>
        <v>46296</v>
      </c>
      <c r="D547">
        <f ca="1">'Budget by qtr'!M547</f>
        <v>0</v>
      </c>
      <c r="E547" t="str">
        <f ca="1">'Budget by qtr'!L547</f>
        <v>3100: Salary In-kind</v>
      </c>
      <c r="I547" s="1">
        <f ca="1">'Budget by qtr'!T547</f>
        <v>0</v>
      </c>
    </row>
    <row r="548" spans="1:9" hidden="1">
      <c r="A548" t="str">
        <f ca="1">'Budget by qtr'!N548</f>
        <v xml:space="preserve"> - </v>
      </c>
      <c r="C548" s="79">
        <f>'Budget by qtr'!C548</f>
        <v>46388</v>
      </c>
      <c r="D548">
        <f ca="1">'Budget by qtr'!M548</f>
        <v>0</v>
      </c>
      <c r="E548" t="str">
        <f ca="1">'Budget by qtr'!L548</f>
        <v>3100: Salary In-kind</v>
      </c>
      <c r="I548" s="1">
        <f ca="1">'Budget by qtr'!T548</f>
        <v>0</v>
      </c>
    </row>
    <row r="549" spans="1:9" hidden="1">
      <c r="A549" t="str">
        <f ca="1">'Budget by qtr'!N549</f>
        <v xml:space="preserve"> - </v>
      </c>
      <c r="C549" s="79">
        <f>'Budget by qtr'!C549</f>
        <v>46478</v>
      </c>
      <c r="D549">
        <f ca="1">'Budget by qtr'!M549</f>
        <v>0</v>
      </c>
      <c r="E549" t="str">
        <f ca="1">'Budget by qtr'!L549</f>
        <v>3100: Salary In-kind</v>
      </c>
      <c r="I549" s="1">
        <f ca="1">'Budget by qtr'!T549</f>
        <v>0</v>
      </c>
    </row>
    <row r="550" spans="1:9" hidden="1">
      <c r="A550" t="str">
        <f ca="1">'Budget by qtr'!N550</f>
        <v xml:space="preserve"> - </v>
      </c>
      <c r="C550" s="79">
        <f>'Budget by qtr'!C550</f>
        <v>46569</v>
      </c>
      <c r="D550">
        <f ca="1">'Budget by qtr'!M550</f>
        <v>0</v>
      </c>
      <c r="E550" t="str">
        <f ca="1">'Budget by qtr'!L550</f>
        <v>3100: Salary In-kind</v>
      </c>
      <c r="I550" s="1">
        <f ca="1">'Budget by qtr'!T550</f>
        <v>0</v>
      </c>
    </row>
    <row r="551" spans="1:9" hidden="1">
      <c r="A551" t="str">
        <f ca="1">'Budget by qtr'!N551</f>
        <v xml:space="preserve"> - </v>
      </c>
      <c r="C551" s="79">
        <f>'Budget by qtr'!C551</f>
        <v>46661</v>
      </c>
      <c r="D551">
        <f ca="1">'Budget by qtr'!M551</f>
        <v>0</v>
      </c>
      <c r="E551" t="str">
        <f ca="1">'Budget by qtr'!L551</f>
        <v>3100: Salary In-kind</v>
      </c>
      <c r="I551" s="1">
        <f ca="1">'Budget by qtr'!T551</f>
        <v>0</v>
      </c>
    </row>
    <row r="552" spans="1:9" hidden="1">
      <c r="A552" t="str">
        <f ca="1">'Budget by qtr'!N552</f>
        <v xml:space="preserve"> - </v>
      </c>
      <c r="C552" s="79">
        <f>'Budget by qtr'!C552</f>
        <v>46753</v>
      </c>
      <c r="D552">
        <f ca="1">'Budget by qtr'!M552</f>
        <v>0</v>
      </c>
      <c r="E552" t="str">
        <f ca="1">'Budget by qtr'!L552</f>
        <v>3100: Salary In-kind</v>
      </c>
      <c r="I552" s="1">
        <f ca="1">'Budget by qtr'!T552</f>
        <v>0</v>
      </c>
    </row>
    <row r="553" spans="1:9" hidden="1">
      <c r="A553" t="str">
        <f ca="1">'Budget by qtr'!N553</f>
        <v xml:space="preserve"> - </v>
      </c>
      <c r="C553" s="79">
        <f>'Budget by qtr'!C553</f>
        <v>46844</v>
      </c>
      <c r="D553">
        <f ca="1">'Budget by qtr'!M553</f>
        <v>0</v>
      </c>
      <c r="E553" t="str">
        <f ca="1">'Budget by qtr'!L553</f>
        <v>3100: Salary In-kind</v>
      </c>
      <c r="I553" s="1">
        <f ca="1">'Budget by qtr'!T553</f>
        <v>0</v>
      </c>
    </row>
    <row r="554" spans="1:9" hidden="1">
      <c r="A554" t="str">
        <f ca="1">'Budget by qtr'!N554</f>
        <v xml:space="preserve"> - </v>
      </c>
      <c r="C554" s="79">
        <f>'Budget by qtr'!C554</f>
        <v>44743</v>
      </c>
      <c r="D554">
        <f ca="1">'Budget by qtr'!M554</f>
        <v>0</v>
      </c>
      <c r="E554" t="str">
        <f ca="1">'Budget by qtr'!L554</f>
        <v>3100: Salary In-kind</v>
      </c>
      <c r="I554" s="1">
        <f ca="1">'Budget by qtr'!T554</f>
        <v>0</v>
      </c>
    </row>
    <row r="555" spans="1:9" hidden="1">
      <c r="A555" t="str">
        <f ca="1">'Budget by qtr'!N555</f>
        <v xml:space="preserve"> - </v>
      </c>
      <c r="C555" s="79">
        <f>'Budget by qtr'!C555</f>
        <v>44835</v>
      </c>
      <c r="D555">
        <f ca="1">'Budget by qtr'!M555</f>
        <v>0</v>
      </c>
      <c r="E555" t="str">
        <f ca="1">'Budget by qtr'!L555</f>
        <v>3100: Salary In-kind</v>
      </c>
      <c r="I555" s="1">
        <f ca="1">'Budget by qtr'!T555</f>
        <v>0</v>
      </c>
    </row>
    <row r="556" spans="1:9" hidden="1">
      <c r="A556" t="str">
        <f ca="1">'Budget by qtr'!N556</f>
        <v xml:space="preserve"> - </v>
      </c>
      <c r="C556" s="79">
        <f>'Budget by qtr'!C556</f>
        <v>44927</v>
      </c>
      <c r="D556">
        <f ca="1">'Budget by qtr'!M556</f>
        <v>0</v>
      </c>
      <c r="E556" t="str">
        <f ca="1">'Budget by qtr'!L556</f>
        <v>3100: Salary In-kind</v>
      </c>
      <c r="I556" s="1">
        <f ca="1">'Budget by qtr'!T556</f>
        <v>0</v>
      </c>
    </row>
    <row r="557" spans="1:9" hidden="1">
      <c r="A557" t="str">
        <f ca="1">'Budget by qtr'!N557</f>
        <v xml:space="preserve"> - </v>
      </c>
      <c r="C557" s="79">
        <f>'Budget by qtr'!C557</f>
        <v>45017</v>
      </c>
      <c r="D557">
        <f ca="1">'Budget by qtr'!M557</f>
        <v>0</v>
      </c>
      <c r="E557" t="str">
        <f ca="1">'Budget by qtr'!L557</f>
        <v>3100: Salary In-kind</v>
      </c>
      <c r="I557" s="1">
        <f ca="1">'Budget by qtr'!T557</f>
        <v>0</v>
      </c>
    </row>
    <row r="558" spans="1:9" hidden="1">
      <c r="A558" t="str">
        <f ca="1">'Budget by qtr'!N558</f>
        <v xml:space="preserve"> - </v>
      </c>
      <c r="C558" s="79">
        <f>'Budget by qtr'!C558</f>
        <v>45108</v>
      </c>
      <c r="D558">
        <f ca="1">'Budget by qtr'!M558</f>
        <v>0</v>
      </c>
      <c r="E558" t="str">
        <f ca="1">'Budget by qtr'!L558</f>
        <v>3100: Salary In-kind</v>
      </c>
      <c r="I558" s="1">
        <f ca="1">'Budget by qtr'!T558</f>
        <v>0</v>
      </c>
    </row>
    <row r="559" spans="1:9" hidden="1">
      <c r="A559" t="str">
        <f ca="1">'Budget by qtr'!N559</f>
        <v xml:space="preserve"> - </v>
      </c>
      <c r="C559" s="79">
        <f>'Budget by qtr'!C559</f>
        <v>45200</v>
      </c>
      <c r="D559">
        <f ca="1">'Budget by qtr'!M559</f>
        <v>0</v>
      </c>
      <c r="E559" t="str">
        <f ca="1">'Budget by qtr'!L559</f>
        <v>3100: Salary In-kind</v>
      </c>
      <c r="I559" s="1">
        <f ca="1">'Budget by qtr'!T559</f>
        <v>0</v>
      </c>
    </row>
    <row r="560" spans="1:9" hidden="1">
      <c r="A560" t="str">
        <f ca="1">'Budget by qtr'!N560</f>
        <v xml:space="preserve"> - </v>
      </c>
      <c r="C560" s="79">
        <f>'Budget by qtr'!C560</f>
        <v>45292</v>
      </c>
      <c r="D560">
        <f ca="1">'Budget by qtr'!M560</f>
        <v>0</v>
      </c>
      <c r="E560" t="str">
        <f ca="1">'Budget by qtr'!L560</f>
        <v>3100: Salary In-kind</v>
      </c>
      <c r="I560" s="1">
        <f ca="1">'Budget by qtr'!T560</f>
        <v>0</v>
      </c>
    </row>
    <row r="561" spans="1:9" hidden="1">
      <c r="A561" t="str">
        <f ca="1">'Budget by qtr'!N561</f>
        <v xml:space="preserve"> - </v>
      </c>
      <c r="C561" s="79">
        <f>'Budget by qtr'!C561</f>
        <v>45383</v>
      </c>
      <c r="D561">
        <f ca="1">'Budget by qtr'!M561</f>
        <v>0</v>
      </c>
      <c r="E561" t="str">
        <f ca="1">'Budget by qtr'!L561</f>
        <v>3100: Salary In-kind</v>
      </c>
      <c r="I561" s="1">
        <f ca="1">'Budget by qtr'!T561</f>
        <v>0</v>
      </c>
    </row>
    <row r="562" spans="1:9" hidden="1">
      <c r="A562" t="str">
        <f ca="1">'Budget by qtr'!N562</f>
        <v xml:space="preserve"> - </v>
      </c>
      <c r="C562" s="79">
        <f>'Budget by qtr'!C562</f>
        <v>45474</v>
      </c>
      <c r="D562">
        <f ca="1">'Budget by qtr'!M562</f>
        <v>0</v>
      </c>
      <c r="E562" t="str">
        <f ca="1">'Budget by qtr'!L562</f>
        <v>3100: Salary In-kind</v>
      </c>
      <c r="I562" s="1">
        <f ca="1">'Budget by qtr'!T562</f>
        <v>0</v>
      </c>
    </row>
    <row r="563" spans="1:9" hidden="1">
      <c r="A563" t="str">
        <f ca="1">'Budget by qtr'!N563</f>
        <v xml:space="preserve"> - </v>
      </c>
      <c r="C563" s="79">
        <f>'Budget by qtr'!C563</f>
        <v>45566</v>
      </c>
      <c r="D563">
        <f ca="1">'Budget by qtr'!M563</f>
        <v>0</v>
      </c>
      <c r="E563" t="str">
        <f ca="1">'Budget by qtr'!L563</f>
        <v>3100: Salary In-kind</v>
      </c>
      <c r="I563" s="1">
        <f ca="1">'Budget by qtr'!T563</f>
        <v>0</v>
      </c>
    </row>
    <row r="564" spans="1:9" hidden="1">
      <c r="A564" t="str">
        <f ca="1">'Budget by qtr'!N564</f>
        <v xml:space="preserve"> - </v>
      </c>
      <c r="C564" s="79">
        <f>'Budget by qtr'!C564</f>
        <v>45658</v>
      </c>
      <c r="D564">
        <f ca="1">'Budget by qtr'!M564</f>
        <v>0</v>
      </c>
      <c r="E564" t="str">
        <f ca="1">'Budget by qtr'!L564</f>
        <v>3100: Salary In-kind</v>
      </c>
      <c r="I564" s="1">
        <f ca="1">'Budget by qtr'!T564</f>
        <v>0</v>
      </c>
    </row>
    <row r="565" spans="1:9" hidden="1">
      <c r="A565" t="str">
        <f ca="1">'Budget by qtr'!N565</f>
        <v xml:space="preserve"> - </v>
      </c>
      <c r="C565" s="79">
        <f>'Budget by qtr'!C565</f>
        <v>45748</v>
      </c>
      <c r="D565">
        <f ca="1">'Budget by qtr'!M565</f>
        <v>0</v>
      </c>
      <c r="E565" t="str">
        <f ca="1">'Budget by qtr'!L565</f>
        <v>3100: Salary In-kind</v>
      </c>
      <c r="I565" s="1">
        <f ca="1">'Budget by qtr'!T565</f>
        <v>0</v>
      </c>
    </row>
    <row r="566" spans="1:9" hidden="1">
      <c r="A566" t="str">
        <f ca="1">'Budget by qtr'!N566</f>
        <v xml:space="preserve"> - </v>
      </c>
      <c r="C566" s="79">
        <f>'Budget by qtr'!C566</f>
        <v>45839</v>
      </c>
      <c r="D566">
        <f ca="1">'Budget by qtr'!M566</f>
        <v>0</v>
      </c>
      <c r="E566" t="str">
        <f ca="1">'Budget by qtr'!L566</f>
        <v>3100: Salary In-kind</v>
      </c>
      <c r="I566" s="1">
        <f ca="1">'Budget by qtr'!T566</f>
        <v>0</v>
      </c>
    </row>
    <row r="567" spans="1:9" hidden="1">
      <c r="A567" t="str">
        <f ca="1">'Budget by qtr'!N567</f>
        <v xml:space="preserve"> - </v>
      </c>
      <c r="C567" s="79">
        <f>'Budget by qtr'!C567</f>
        <v>45931</v>
      </c>
      <c r="D567">
        <f ca="1">'Budget by qtr'!M567</f>
        <v>0</v>
      </c>
      <c r="E567" t="str">
        <f ca="1">'Budget by qtr'!L567</f>
        <v>3100: Salary In-kind</v>
      </c>
      <c r="I567" s="1">
        <f ca="1">'Budget by qtr'!T567</f>
        <v>0</v>
      </c>
    </row>
    <row r="568" spans="1:9" hidden="1">
      <c r="A568" t="str">
        <f ca="1">'Budget by qtr'!N568</f>
        <v xml:space="preserve"> - </v>
      </c>
      <c r="C568" s="79">
        <f>'Budget by qtr'!C568</f>
        <v>46023</v>
      </c>
      <c r="D568">
        <f ca="1">'Budget by qtr'!M568</f>
        <v>0</v>
      </c>
      <c r="E568" t="str">
        <f ca="1">'Budget by qtr'!L568</f>
        <v>3100: Salary In-kind</v>
      </c>
      <c r="I568" s="1">
        <f ca="1">'Budget by qtr'!T568</f>
        <v>0</v>
      </c>
    </row>
    <row r="569" spans="1:9" hidden="1">
      <c r="A569" t="str">
        <f ca="1">'Budget by qtr'!N569</f>
        <v xml:space="preserve"> - </v>
      </c>
      <c r="C569" s="79">
        <f>'Budget by qtr'!C569</f>
        <v>46113</v>
      </c>
      <c r="D569">
        <f ca="1">'Budget by qtr'!M569</f>
        <v>0</v>
      </c>
      <c r="E569" t="str">
        <f ca="1">'Budget by qtr'!L569</f>
        <v>3100: Salary In-kind</v>
      </c>
      <c r="I569" s="1">
        <f ca="1">'Budget by qtr'!T569</f>
        <v>0</v>
      </c>
    </row>
    <row r="570" spans="1:9" hidden="1">
      <c r="A570" t="str">
        <f ca="1">'Budget by qtr'!N570</f>
        <v xml:space="preserve"> - </v>
      </c>
      <c r="C570" s="79">
        <f>'Budget by qtr'!C570</f>
        <v>46204</v>
      </c>
      <c r="D570">
        <f ca="1">'Budget by qtr'!M570</f>
        <v>0</v>
      </c>
      <c r="E570" t="str">
        <f ca="1">'Budget by qtr'!L570</f>
        <v>3100: Salary In-kind</v>
      </c>
      <c r="I570" s="1">
        <f ca="1">'Budget by qtr'!T570</f>
        <v>0</v>
      </c>
    </row>
    <row r="571" spans="1:9" hidden="1">
      <c r="A571" t="str">
        <f ca="1">'Budget by qtr'!N571</f>
        <v xml:space="preserve"> - </v>
      </c>
      <c r="C571" s="79">
        <f>'Budget by qtr'!C571</f>
        <v>46296</v>
      </c>
      <c r="D571">
        <f ca="1">'Budget by qtr'!M571</f>
        <v>0</v>
      </c>
      <c r="E571" t="str">
        <f ca="1">'Budget by qtr'!L571</f>
        <v>3100: Salary In-kind</v>
      </c>
      <c r="I571" s="1">
        <f ca="1">'Budget by qtr'!T571</f>
        <v>0</v>
      </c>
    </row>
    <row r="572" spans="1:9" hidden="1">
      <c r="A572" t="str">
        <f ca="1">'Budget by qtr'!N572</f>
        <v xml:space="preserve"> - </v>
      </c>
      <c r="C572" s="79">
        <f>'Budget by qtr'!C572</f>
        <v>46388</v>
      </c>
      <c r="D572">
        <f ca="1">'Budget by qtr'!M572</f>
        <v>0</v>
      </c>
      <c r="E572" t="str">
        <f ca="1">'Budget by qtr'!L572</f>
        <v>3100: Salary In-kind</v>
      </c>
      <c r="I572" s="1">
        <f ca="1">'Budget by qtr'!T572</f>
        <v>0</v>
      </c>
    </row>
    <row r="573" spans="1:9" hidden="1">
      <c r="A573" t="str">
        <f ca="1">'Budget by qtr'!N573</f>
        <v xml:space="preserve"> - </v>
      </c>
      <c r="C573" s="79">
        <f>'Budget by qtr'!C573</f>
        <v>46478</v>
      </c>
      <c r="D573">
        <f ca="1">'Budget by qtr'!M573</f>
        <v>0</v>
      </c>
      <c r="E573" t="str">
        <f ca="1">'Budget by qtr'!L573</f>
        <v>3100: Salary In-kind</v>
      </c>
      <c r="I573" s="1">
        <f ca="1">'Budget by qtr'!T573</f>
        <v>0</v>
      </c>
    </row>
    <row r="574" spans="1:9" hidden="1">
      <c r="A574" t="str">
        <f ca="1">'Budget by qtr'!N574</f>
        <v xml:space="preserve"> - </v>
      </c>
      <c r="C574" s="79">
        <f>'Budget by qtr'!C574</f>
        <v>46569</v>
      </c>
      <c r="D574">
        <f ca="1">'Budget by qtr'!M574</f>
        <v>0</v>
      </c>
      <c r="E574" t="str">
        <f ca="1">'Budget by qtr'!L574</f>
        <v>3100: Salary In-kind</v>
      </c>
      <c r="I574" s="1">
        <f ca="1">'Budget by qtr'!T574</f>
        <v>0</v>
      </c>
    </row>
    <row r="575" spans="1:9" hidden="1">
      <c r="A575" t="str">
        <f ca="1">'Budget by qtr'!N575</f>
        <v xml:space="preserve"> - </v>
      </c>
      <c r="C575" s="79">
        <f>'Budget by qtr'!C575</f>
        <v>46661</v>
      </c>
      <c r="D575">
        <f ca="1">'Budget by qtr'!M575</f>
        <v>0</v>
      </c>
      <c r="E575" t="str">
        <f ca="1">'Budget by qtr'!L575</f>
        <v>3100: Salary In-kind</v>
      </c>
      <c r="I575" s="1">
        <f ca="1">'Budget by qtr'!T575</f>
        <v>0</v>
      </c>
    </row>
    <row r="576" spans="1:9" hidden="1">
      <c r="A576" t="str">
        <f ca="1">'Budget by qtr'!N576</f>
        <v xml:space="preserve"> - </v>
      </c>
      <c r="C576" s="79">
        <f>'Budget by qtr'!C576</f>
        <v>46753</v>
      </c>
      <c r="D576">
        <f ca="1">'Budget by qtr'!M576</f>
        <v>0</v>
      </c>
      <c r="E576" t="str">
        <f ca="1">'Budget by qtr'!L576</f>
        <v>3100: Salary In-kind</v>
      </c>
      <c r="I576" s="1">
        <f ca="1">'Budget by qtr'!T576</f>
        <v>0</v>
      </c>
    </row>
    <row r="577" spans="1:9" hidden="1">
      <c r="A577" t="str">
        <f ca="1">'Budget by qtr'!N577</f>
        <v xml:space="preserve"> - </v>
      </c>
      <c r="C577" s="79">
        <f>'Budget by qtr'!C577</f>
        <v>46844</v>
      </c>
      <c r="D577">
        <f ca="1">'Budget by qtr'!M577</f>
        <v>0</v>
      </c>
      <c r="E577" t="str">
        <f ca="1">'Budget by qtr'!L577</f>
        <v>3100: Salary In-kind</v>
      </c>
      <c r="I577" s="1">
        <f ca="1">'Budget by qtr'!T577</f>
        <v>0</v>
      </c>
    </row>
    <row r="578" spans="1:9" hidden="1">
      <c r="A578" t="str">
        <f ca="1">'Budget by qtr'!N578</f>
        <v xml:space="preserve"> - </v>
      </c>
      <c r="C578" s="79">
        <f>'Budget by qtr'!C578</f>
        <v>44743</v>
      </c>
      <c r="D578">
        <f ca="1">'Budget by qtr'!M578</f>
        <v>0</v>
      </c>
      <c r="E578" t="str">
        <f ca="1">'Budget by qtr'!L578</f>
        <v>3100: Salary In-kind</v>
      </c>
      <c r="I578" s="1">
        <f ca="1">'Budget by qtr'!T578</f>
        <v>0</v>
      </c>
    </row>
    <row r="579" spans="1:9" hidden="1">
      <c r="A579" t="str">
        <f ca="1">'Budget by qtr'!N579</f>
        <v xml:space="preserve"> - </v>
      </c>
      <c r="C579" s="79">
        <f>'Budget by qtr'!C579</f>
        <v>44835</v>
      </c>
      <c r="D579">
        <f ca="1">'Budget by qtr'!M579</f>
        <v>0</v>
      </c>
      <c r="E579" t="str">
        <f ca="1">'Budget by qtr'!L579</f>
        <v>3100: Salary In-kind</v>
      </c>
      <c r="I579" s="1">
        <f ca="1">'Budget by qtr'!T579</f>
        <v>0</v>
      </c>
    </row>
    <row r="580" spans="1:9" hidden="1">
      <c r="A580" t="str">
        <f ca="1">'Budget by qtr'!N580</f>
        <v xml:space="preserve"> - </v>
      </c>
      <c r="C580" s="79">
        <f>'Budget by qtr'!C580</f>
        <v>44927</v>
      </c>
      <c r="D580">
        <f ca="1">'Budget by qtr'!M580</f>
        <v>0</v>
      </c>
      <c r="E580" t="str">
        <f ca="1">'Budget by qtr'!L580</f>
        <v>3100: Salary In-kind</v>
      </c>
      <c r="I580" s="1">
        <f ca="1">'Budget by qtr'!T580</f>
        <v>0</v>
      </c>
    </row>
    <row r="581" spans="1:9" hidden="1">
      <c r="A581" t="str">
        <f ca="1">'Budget by qtr'!N581</f>
        <v xml:space="preserve"> - </v>
      </c>
      <c r="C581" s="79">
        <f>'Budget by qtr'!C581</f>
        <v>45017</v>
      </c>
      <c r="D581">
        <f ca="1">'Budget by qtr'!M581</f>
        <v>0</v>
      </c>
      <c r="E581" t="str">
        <f ca="1">'Budget by qtr'!L581</f>
        <v>3100: Salary In-kind</v>
      </c>
      <c r="I581" s="1">
        <f ca="1">'Budget by qtr'!T581</f>
        <v>0</v>
      </c>
    </row>
    <row r="582" spans="1:9" hidden="1">
      <c r="A582" t="str">
        <f ca="1">'Budget by qtr'!N582</f>
        <v xml:space="preserve"> - </v>
      </c>
      <c r="C582" s="79">
        <f>'Budget by qtr'!C582</f>
        <v>45108</v>
      </c>
      <c r="D582">
        <f ca="1">'Budget by qtr'!M582</f>
        <v>0</v>
      </c>
      <c r="E582" t="str">
        <f ca="1">'Budget by qtr'!L582</f>
        <v>3100: Salary In-kind</v>
      </c>
      <c r="I582" s="1">
        <f ca="1">'Budget by qtr'!T582</f>
        <v>0</v>
      </c>
    </row>
    <row r="583" spans="1:9" hidden="1">
      <c r="A583" t="str">
        <f ca="1">'Budget by qtr'!N583</f>
        <v xml:space="preserve"> - </v>
      </c>
      <c r="C583" s="79">
        <f>'Budget by qtr'!C583</f>
        <v>45200</v>
      </c>
      <c r="D583">
        <f ca="1">'Budget by qtr'!M583</f>
        <v>0</v>
      </c>
      <c r="E583" t="str">
        <f ca="1">'Budget by qtr'!L583</f>
        <v>3100: Salary In-kind</v>
      </c>
      <c r="I583" s="1">
        <f ca="1">'Budget by qtr'!T583</f>
        <v>0</v>
      </c>
    </row>
    <row r="584" spans="1:9" hidden="1">
      <c r="A584" t="str">
        <f ca="1">'Budget by qtr'!N584</f>
        <v xml:space="preserve"> - </v>
      </c>
      <c r="C584" s="79">
        <f>'Budget by qtr'!C584</f>
        <v>45292</v>
      </c>
      <c r="D584">
        <f ca="1">'Budget by qtr'!M584</f>
        <v>0</v>
      </c>
      <c r="E584" t="str">
        <f ca="1">'Budget by qtr'!L584</f>
        <v>3100: Salary In-kind</v>
      </c>
      <c r="I584" s="1">
        <f ca="1">'Budget by qtr'!T584</f>
        <v>0</v>
      </c>
    </row>
    <row r="585" spans="1:9" hidden="1">
      <c r="A585" t="str">
        <f ca="1">'Budget by qtr'!N585</f>
        <v xml:space="preserve"> - </v>
      </c>
      <c r="C585" s="79">
        <f>'Budget by qtr'!C585</f>
        <v>45383</v>
      </c>
      <c r="D585">
        <f ca="1">'Budget by qtr'!M585</f>
        <v>0</v>
      </c>
      <c r="E585" t="str">
        <f ca="1">'Budget by qtr'!L585</f>
        <v>3100: Salary In-kind</v>
      </c>
      <c r="I585" s="1">
        <f ca="1">'Budget by qtr'!T585</f>
        <v>0</v>
      </c>
    </row>
    <row r="586" spans="1:9" hidden="1">
      <c r="A586" t="str">
        <f ca="1">'Budget by qtr'!N586</f>
        <v xml:space="preserve"> - </v>
      </c>
      <c r="C586" s="79">
        <f>'Budget by qtr'!C586</f>
        <v>45474</v>
      </c>
      <c r="D586">
        <f ca="1">'Budget by qtr'!M586</f>
        <v>0</v>
      </c>
      <c r="E586" t="str">
        <f ca="1">'Budget by qtr'!L586</f>
        <v>3100: Salary In-kind</v>
      </c>
      <c r="I586" s="1">
        <f ca="1">'Budget by qtr'!T586</f>
        <v>0</v>
      </c>
    </row>
    <row r="587" spans="1:9" hidden="1">
      <c r="A587" t="str">
        <f ca="1">'Budget by qtr'!N587</f>
        <v xml:space="preserve"> - </v>
      </c>
      <c r="C587" s="79">
        <f>'Budget by qtr'!C587</f>
        <v>45566</v>
      </c>
      <c r="D587">
        <f ca="1">'Budget by qtr'!M587</f>
        <v>0</v>
      </c>
      <c r="E587" t="str">
        <f ca="1">'Budget by qtr'!L587</f>
        <v>3100: Salary In-kind</v>
      </c>
      <c r="I587" s="1">
        <f ca="1">'Budget by qtr'!T587</f>
        <v>0</v>
      </c>
    </row>
    <row r="588" spans="1:9" hidden="1">
      <c r="A588" t="str">
        <f ca="1">'Budget by qtr'!N588</f>
        <v xml:space="preserve"> - </v>
      </c>
      <c r="C588" s="79">
        <f>'Budget by qtr'!C588</f>
        <v>45658</v>
      </c>
      <c r="D588">
        <f ca="1">'Budget by qtr'!M588</f>
        <v>0</v>
      </c>
      <c r="E588" t="str">
        <f ca="1">'Budget by qtr'!L588</f>
        <v>3100: Salary In-kind</v>
      </c>
      <c r="I588" s="1">
        <f ca="1">'Budget by qtr'!T588</f>
        <v>0</v>
      </c>
    </row>
    <row r="589" spans="1:9" hidden="1">
      <c r="A589" t="str">
        <f ca="1">'Budget by qtr'!N589</f>
        <v xml:space="preserve"> - </v>
      </c>
      <c r="C589" s="79">
        <f>'Budget by qtr'!C589</f>
        <v>45748</v>
      </c>
      <c r="D589">
        <f ca="1">'Budget by qtr'!M589</f>
        <v>0</v>
      </c>
      <c r="E589" t="str">
        <f ca="1">'Budget by qtr'!L589</f>
        <v>3100: Salary In-kind</v>
      </c>
      <c r="I589" s="1">
        <f ca="1">'Budget by qtr'!T589</f>
        <v>0</v>
      </c>
    </row>
    <row r="590" spans="1:9" hidden="1">
      <c r="A590" t="str">
        <f ca="1">'Budget by qtr'!N590</f>
        <v xml:space="preserve"> - </v>
      </c>
      <c r="C590" s="79">
        <f>'Budget by qtr'!C590</f>
        <v>45839</v>
      </c>
      <c r="D590">
        <f ca="1">'Budget by qtr'!M590</f>
        <v>0</v>
      </c>
      <c r="E590" t="str">
        <f ca="1">'Budget by qtr'!L590</f>
        <v>3100: Salary In-kind</v>
      </c>
      <c r="I590" s="1">
        <f ca="1">'Budget by qtr'!T590</f>
        <v>0</v>
      </c>
    </row>
    <row r="591" spans="1:9" hidden="1">
      <c r="A591" t="str">
        <f ca="1">'Budget by qtr'!N591</f>
        <v xml:space="preserve"> - </v>
      </c>
      <c r="C591" s="79">
        <f>'Budget by qtr'!C591</f>
        <v>45931</v>
      </c>
      <c r="D591">
        <f ca="1">'Budget by qtr'!M591</f>
        <v>0</v>
      </c>
      <c r="E591" t="str">
        <f ca="1">'Budget by qtr'!L591</f>
        <v>3100: Salary In-kind</v>
      </c>
      <c r="I591" s="1">
        <f ca="1">'Budget by qtr'!T591</f>
        <v>0</v>
      </c>
    </row>
    <row r="592" spans="1:9" hidden="1">
      <c r="A592" t="str">
        <f ca="1">'Budget by qtr'!N592</f>
        <v xml:space="preserve"> - </v>
      </c>
      <c r="C592" s="79">
        <f>'Budget by qtr'!C592</f>
        <v>46023</v>
      </c>
      <c r="D592">
        <f ca="1">'Budget by qtr'!M592</f>
        <v>0</v>
      </c>
      <c r="E592" t="str">
        <f ca="1">'Budget by qtr'!L592</f>
        <v>3100: Salary In-kind</v>
      </c>
      <c r="I592" s="1">
        <f ca="1">'Budget by qtr'!T592</f>
        <v>0</v>
      </c>
    </row>
    <row r="593" spans="1:9" hidden="1">
      <c r="A593" t="str">
        <f ca="1">'Budget by qtr'!N593</f>
        <v xml:space="preserve"> - </v>
      </c>
      <c r="C593" s="79">
        <f>'Budget by qtr'!C593</f>
        <v>46113</v>
      </c>
      <c r="D593">
        <f ca="1">'Budget by qtr'!M593</f>
        <v>0</v>
      </c>
      <c r="E593" t="str">
        <f ca="1">'Budget by qtr'!L593</f>
        <v>3100: Salary In-kind</v>
      </c>
      <c r="I593" s="1">
        <f ca="1">'Budget by qtr'!T593</f>
        <v>0</v>
      </c>
    </row>
    <row r="594" spans="1:9" hidden="1">
      <c r="A594" t="str">
        <f ca="1">'Budget by qtr'!N594</f>
        <v xml:space="preserve"> - </v>
      </c>
      <c r="C594" s="79">
        <f>'Budget by qtr'!C594</f>
        <v>46204</v>
      </c>
      <c r="D594">
        <f ca="1">'Budget by qtr'!M594</f>
        <v>0</v>
      </c>
      <c r="E594" t="str">
        <f ca="1">'Budget by qtr'!L594</f>
        <v>3100: Salary In-kind</v>
      </c>
      <c r="I594" s="1">
        <f ca="1">'Budget by qtr'!T594</f>
        <v>0</v>
      </c>
    </row>
    <row r="595" spans="1:9" hidden="1">
      <c r="A595" t="str">
        <f ca="1">'Budget by qtr'!N595</f>
        <v xml:space="preserve"> - </v>
      </c>
      <c r="C595" s="79">
        <f>'Budget by qtr'!C595</f>
        <v>46296</v>
      </c>
      <c r="D595">
        <f ca="1">'Budget by qtr'!M595</f>
        <v>0</v>
      </c>
      <c r="E595" t="str">
        <f ca="1">'Budget by qtr'!L595</f>
        <v>3100: Salary In-kind</v>
      </c>
      <c r="I595" s="1">
        <f ca="1">'Budget by qtr'!T595</f>
        <v>0</v>
      </c>
    </row>
    <row r="596" spans="1:9" hidden="1">
      <c r="A596" t="str">
        <f ca="1">'Budget by qtr'!N596</f>
        <v xml:space="preserve"> - </v>
      </c>
      <c r="C596" s="79">
        <f>'Budget by qtr'!C596</f>
        <v>46388</v>
      </c>
      <c r="D596">
        <f ca="1">'Budget by qtr'!M596</f>
        <v>0</v>
      </c>
      <c r="E596" t="str">
        <f ca="1">'Budget by qtr'!L596</f>
        <v>3100: Salary In-kind</v>
      </c>
      <c r="I596" s="1">
        <f ca="1">'Budget by qtr'!T596</f>
        <v>0</v>
      </c>
    </row>
    <row r="597" spans="1:9" hidden="1">
      <c r="A597" t="str">
        <f ca="1">'Budget by qtr'!N597</f>
        <v xml:space="preserve"> - </v>
      </c>
      <c r="C597" s="79">
        <f>'Budget by qtr'!C597</f>
        <v>46478</v>
      </c>
      <c r="D597">
        <f ca="1">'Budget by qtr'!M597</f>
        <v>0</v>
      </c>
      <c r="E597" t="str">
        <f ca="1">'Budget by qtr'!L597</f>
        <v>3100: Salary In-kind</v>
      </c>
      <c r="I597" s="1">
        <f ca="1">'Budget by qtr'!T597</f>
        <v>0</v>
      </c>
    </row>
    <row r="598" spans="1:9" hidden="1">
      <c r="A598" t="str">
        <f ca="1">'Budget by qtr'!N598</f>
        <v xml:space="preserve"> - </v>
      </c>
      <c r="C598" s="79">
        <f>'Budget by qtr'!C598</f>
        <v>46569</v>
      </c>
      <c r="D598">
        <f ca="1">'Budget by qtr'!M598</f>
        <v>0</v>
      </c>
      <c r="E598" t="str">
        <f ca="1">'Budget by qtr'!L598</f>
        <v>3100: Salary In-kind</v>
      </c>
      <c r="I598" s="1">
        <f ca="1">'Budget by qtr'!T598</f>
        <v>0</v>
      </c>
    </row>
    <row r="599" spans="1:9" hidden="1">
      <c r="A599" t="str">
        <f ca="1">'Budget by qtr'!N599</f>
        <v xml:space="preserve"> - </v>
      </c>
      <c r="C599" s="79">
        <f>'Budget by qtr'!C599</f>
        <v>46661</v>
      </c>
      <c r="D599">
        <f ca="1">'Budget by qtr'!M599</f>
        <v>0</v>
      </c>
      <c r="E599" t="str">
        <f ca="1">'Budget by qtr'!L599</f>
        <v>3100: Salary In-kind</v>
      </c>
      <c r="I599" s="1">
        <f ca="1">'Budget by qtr'!T599</f>
        <v>0</v>
      </c>
    </row>
    <row r="600" spans="1:9" hidden="1">
      <c r="A600" t="str">
        <f ca="1">'Budget by qtr'!N600</f>
        <v xml:space="preserve"> - </v>
      </c>
      <c r="C600" s="79">
        <f>'Budget by qtr'!C600</f>
        <v>46753</v>
      </c>
      <c r="D600">
        <f ca="1">'Budget by qtr'!M600</f>
        <v>0</v>
      </c>
      <c r="E600" t="str">
        <f ca="1">'Budget by qtr'!L600</f>
        <v>3100: Salary In-kind</v>
      </c>
      <c r="I600" s="1">
        <f ca="1">'Budget by qtr'!T600</f>
        <v>0</v>
      </c>
    </row>
    <row r="601" spans="1:9" hidden="1">
      <c r="A601" t="str">
        <f ca="1">'Budget by qtr'!N601</f>
        <v xml:space="preserve"> - </v>
      </c>
      <c r="C601" s="79">
        <f>'Budget by qtr'!C601</f>
        <v>46844</v>
      </c>
      <c r="D601">
        <f ca="1">'Budget by qtr'!M601</f>
        <v>0</v>
      </c>
      <c r="E601" t="str">
        <f ca="1">'Budget by qtr'!L601</f>
        <v>3100: Salary In-kind</v>
      </c>
      <c r="I601" s="1">
        <f ca="1">'Budget by qtr'!T601</f>
        <v>0</v>
      </c>
    </row>
    <row r="602" spans="1:9" hidden="1">
      <c r="A602" t="str">
        <f ca="1">'Budget by qtr'!N602</f>
        <v xml:space="preserve"> - </v>
      </c>
      <c r="C602" s="79">
        <f>'Budget by qtr'!C602</f>
        <v>44743</v>
      </c>
      <c r="D602">
        <f ca="1">'Budget by qtr'!M602</f>
        <v>0</v>
      </c>
      <c r="E602" t="str">
        <f ca="1">'Budget by qtr'!L602</f>
        <v>3100: Salary In-kind</v>
      </c>
      <c r="I602" s="1">
        <f ca="1">'Budget by qtr'!T602</f>
        <v>0</v>
      </c>
    </row>
    <row r="603" spans="1:9" hidden="1">
      <c r="A603" t="str">
        <f ca="1">'Budget by qtr'!N603</f>
        <v xml:space="preserve"> - </v>
      </c>
      <c r="C603" s="79">
        <f>'Budget by qtr'!C603</f>
        <v>44835</v>
      </c>
      <c r="D603">
        <f ca="1">'Budget by qtr'!M603</f>
        <v>0</v>
      </c>
      <c r="E603" t="str">
        <f ca="1">'Budget by qtr'!L603</f>
        <v>3100: Salary In-kind</v>
      </c>
      <c r="I603" s="1">
        <f ca="1">'Budget by qtr'!T603</f>
        <v>0</v>
      </c>
    </row>
    <row r="604" spans="1:9" hidden="1">
      <c r="A604" t="str">
        <f ca="1">'Budget by qtr'!N604</f>
        <v xml:space="preserve"> - </v>
      </c>
      <c r="C604" s="79">
        <f>'Budget by qtr'!C604</f>
        <v>44927</v>
      </c>
      <c r="D604">
        <f ca="1">'Budget by qtr'!M604</f>
        <v>0</v>
      </c>
      <c r="E604" t="str">
        <f ca="1">'Budget by qtr'!L604</f>
        <v>3100: Salary In-kind</v>
      </c>
      <c r="I604" s="1">
        <f ca="1">'Budget by qtr'!T604</f>
        <v>0</v>
      </c>
    </row>
    <row r="605" spans="1:9" hidden="1">
      <c r="A605" t="str">
        <f ca="1">'Budget by qtr'!N605</f>
        <v xml:space="preserve"> - </v>
      </c>
      <c r="C605" s="79">
        <f>'Budget by qtr'!C605</f>
        <v>45017</v>
      </c>
      <c r="D605">
        <f ca="1">'Budget by qtr'!M605</f>
        <v>0</v>
      </c>
      <c r="E605" t="str">
        <f ca="1">'Budget by qtr'!L605</f>
        <v>3100: Salary In-kind</v>
      </c>
      <c r="I605" s="1">
        <f ca="1">'Budget by qtr'!T605</f>
        <v>0</v>
      </c>
    </row>
    <row r="606" spans="1:9" hidden="1">
      <c r="A606" t="str">
        <f ca="1">'Budget by qtr'!N606</f>
        <v xml:space="preserve"> - </v>
      </c>
      <c r="C606" s="79">
        <f>'Budget by qtr'!C606</f>
        <v>45108</v>
      </c>
      <c r="D606">
        <f ca="1">'Budget by qtr'!M606</f>
        <v>0</v>
      </c>
      <c r="E606" t="str">
        <f ca="1">'Budget by qtr'!L606</f>
        <v>3100: Salary In-kind</v>
      </c>
      <c r="I606" s="1">
        <f ca="1">'Budget by qtr'!T606</f>
        <v>0</v>
      </c>
    </row>
    <row r="607" spans="1:9" hidden="1">
      <c r="A607" t="str">
        <f ca="1">'Budget by qtr'!N607</f>
        <v xml:space="preserve"> - </v>
      </c>
      <c r="C607" s="79">
        <f>'Budget by qtr'!C607</f>
        <v>45200</v>
      </c>
      <c r="D607">
        <f ca="1">'Budget by qtr'!M607</f>
        <v>0</v>
      </c>
      <c r="E607" t="str">
        <f ca="1">'Budget by qtr'!L607</f>
        <v>3100: Salary In-kind</v>
      </c>
      <c r="I607" s="1">
        <f ca="1">'Budget by qtr'!T607</f>
        <v>0</v>
      </c>
    </row>
    <row r="608" spans="1:9" hidden="1">
      <c r="A608" t="str">
        <f ca="1">'Budget by qtr'!N608</f>
        <v xml:space="preserve"> - </v>
      </c>
      <c r="C608" s="79">
        <f>'Budget by qtr'!C608</f>
        <v>45292</v>
      </c>
      <c r="D608">
        <f ca="1">'Budget by qtr'!M608</f>
        <v>0</v>
      </c>
      <c r="E608" t="str">
        <f ca="1">'Budget by qtr'!L608</f>
        <v>3100: Salary In-kind</v>
      </c>
      <c r="I608" s="1">
        <f ca="1">'Budget by qtr'!T608</f>
        <v>0</v>
      </c>
    </row>
    <row r="609" spans="1:9" hidden="1">
      <c r="A609" t="str">
        <f ca="1">'Budget by qtr'!N609</f>
        <v xml:space="preserve"> - </v>
      </c>
      <c r="C609" s="79">
        <f>'Budget by qtr'!C609</f>
        <v>45383</v>
      </c>
      <c r="D609">
        <f ca="1">'Budget by qtr'!M609</f>
        <v>0</v>
      </c>
      <c r="E609" t="str">
        <f ca="1">'Budget by qtr'!L609</f>
        <v>3100: Salary In-kind</v>
      </c>
      <c r="I609" s="1">
        <f ca="1">'Budget by qtr'!T609</f>
        <v>0</v>
      </c>
    </row>
    <row r="610" spans="1:9" hidden="1">
      <c r="A610" t="str">
        <f ca="1">'Budget by qtr'!N610</f>
        <v xml:space="preserve"> - </v>
      </c>
      <c r="C610" s="79">
        <f>'Budget by qtr'!C610</f>
        <v>45474</v>
      </c>
      <c r="D610">
        <f ca="1">'Budget by qtr'!M610</f>
        <v>0</v>
      </c>
      <c r="E610" t="str">
        <f ca="1">'Budget by qtr'!L610</f>
        <v>3100: Salary In-kind</v>
      </c>
      <c r="I610" s="1">
        <f ca="1">'Budget by qtr'!T610</f>
        <v>0</v>
      </c>
    </row>
    <row r="611" spans="1:9" hidden="1">
      <c r="A611" t="str">
        <f ca="1">'Budget by qtr'!N611</f>
        <v xml:space="preserve"> - </v>
      </c>
      <c r="C611" s="79">
        <f>'Budget by qtr'!C611</f>
        <v>45566</v>
      </c>
      <c r="D611">
        <f ca="1">'Budget by qtr'!M611</f>
        <v>0</v>
      </c>
      <c r="E611" t="str">
        <f ca="1">'Budget by qtr'!L611</f>
        <v>3100: Salary In-kind</v>
      </c>
      <c r="I611" s="1">
        <f ca="1">'Budget by qtr'!T611</f>
        <v>0</v>
      </c>
    </row>
    <row r="612" spans="1:9" hidden="1">
      <c r="A612" t="str">
        <f ca="1">'Budget by qtr'!N612</f>
        <v xml:space="preserve"> - </v>
      </c>
      <c r="C612" s="79">
        <f>'Budget by qtr'!C612</f>
        <v>45658</v>
      </c>
      <c r="D612">
        <f ca="1">'Budget by qtr'!M612</f>
        <v>0</v>
      </c>
      <c r="E612" t="str">
        <f ca="1">'Budget by qtr'!L612</f>
        <v>3100: Salary In-kind</v>
      </c>
      <c r="I612" s="1">
        <f ca="1">'Budget by qtr'!T612</f>
        <v>0</v>
      </c>
    </row>
    <row r="613" spans="1:9" hidden="1">
      <c r="A613" t="str">
        <f ca="1">'Budget by qtr'!N613</f>
        <v xml:space="preserve"> - </v>
      </c>
      <c r="C613" s="79">
        <f>'Budget by qtr'!C613</f>
        <v>45748</v>
      </c>
      <c r="D613">
        <f ca="1">'Budget by qtr'!M613</f>
        <v>0</v>
      </c>
      <c r="E613" t="str">
        <f ca="1">'Budget by qtr'!L613</f>
        <v>3100: Salary In-kind</v>
      </c>
      <c r="I613" s="1">
        <f ca="1">'Budget by qtr'!T613</f>
        <v>0</v>
      </c>
    </row>
    <row r="614" spans="1:9" hidden="1">
      <c r="A614" t="str">
        <f ca="1">'Budget by qtr'!N614</f>
        <v xml:space="preserve"> - </v>
      </c>
      <c r="C614" s="79">
        <f>'Budget by qtr'!C614</f>
        <v>45839</v>
      </c>
      <c r="D614">
        <f ca="1">'Budget by qtr'!M614</f>
        <v>0</v>
      </c>
      <c r="E614" t="str">
        <f ca="1">'Budget by qtr'!L614</f>
        <v>3100: Salary In-kind</v>
      </c>
      <c r="I614" s="1">
        <f ca="1">'Budget by qtr'!T614</f>
        <v>0</v>
      </c>
    </row>
    <row r="615" spans="1:9" hidden="1">
      <c r="A615" t="str">
        <f ca="1">'Budget by qtr'!N615</f>
        <v xml:space="preserve"> - </v>
      </c>
      <c r="C615" s="79">
        <f>'Budget by qtr'!C615</f>
        <v>45931</v>
      </c>
      <c r="D615">
        <f ca="1">'Budget by qtr'!M615</f>
        <v>0</v>
      </c>
      <c r="E615" t="str">
        <f ca="1">'Budget by qtr'!L615</f>
        <v>3100: Salary In-kind</v>
      </c>
      <c r="I615" s="1">
        <f ca="1">'Budget by qtr'!T615</f>
        <v>0</v>
      </c>
    </row>
    <row r="616" spans="1:9" hidden="1">
      <c r="A616" t="str">
        <f ca="1">'Budget by qtr'!N616</f>
        <v xml:space="preserve"> - </v>
      </c>
      <c r="C616" s="79">
        <f>'Budget by qtr'!C616</f>
        <v>46023</v>
      </c>
      <c r="D616">
        <f ca="1">'Budget by qtr'!M616</f>
        <v>0</v>
      </c>
      <c r="E616" t="str">
        <f ca="1">'Budget by qtr'!L616</f>
        <v>3100: Salary In-kind</v>
      </c>
      <c r="I616" s="1">
        <f ca="1">'Budget by qtr'!T616</f>
        <v>0</v>
      </c>
    </row>
    <row r="617" spans="1:9" hidden="1">
      <c r="A617" t="str">
        <f ca="1">'Budget by qtr'!N617</f>
        <v xml:space="preserve"> - </v>
      </c>
      <c r="C617" s="79">
        <f>'Budget by qtr'!C617</f>
        <v>46113</v>
      </c>
      <c r="D617">
        <f ca="1">'Budget by qtr'!M617</f>
        <v>0</v>
      </c>
      <c r="E617" t="str">
        <f ca="1">'Budget by qtr'!L617</f>
        <v>3100: Salary In-kind</v>
      </c>
      <c r="I617" s="1">
        <f ca="1">'Budget by qtr'!T617</f>
        <v>0</v>
      </c>
    </row>
    <row r="618" spans="1:9" hidden="1">
      <c r="A618" t="str">
        <f ca="1">'Budget by qtr'!N618</f>
        <v xml:space="preserve"> - </v>
      </c>
      <c r="C618" s="79">
        <f>'Budget by qtr'!C618</f>
        <v>46204</v>
      </c>
      <c r="D618">
        <f ca="1">'Budget by qtr'!M618</f>
        <v>0</v>
      </c>
      <c r="E618" t="str">
        <f ca="1">'Budget by qtr'!L618</f>
        <v>3100: Salary In-kind</v>
      </c>
      <c r="I618" s="1">
        <f ca="1">'Budget by qtr'!T618</f>
        <v>0</v>
      </c>
    </row>
    <row r="619" spans="1:9" hidden="1">
      <c r="A619" t="str">
        <f ca="1">'Budget by qtr'!N619</f>
        <v xml:space="preserve"> - </v>
      </c>
      <c r="C619" s="79">
        <f>'Budget by qtr'!C619</f>
        <v>46296</v>
      </c>
      <c r="D619">
        <f ca="1">'Budget by qtr'!M619</f>
        <v>0</v>
      </c>
      <c r="E619" t="str">
        <f ca="1">'Budget by qtr'!L619</f>
        <v>3100: Salary In-kind</v>
      </c>
      <c r="I619" s="1">
        <f ca="1">'Budget by qtr'!T619</f>
        <v>0</v>
      </c>
    </row>
    <row r="620" spans="1:9" hidden="1">
      <c r="A620" t="str">
        <f ca="1">'Budget by qtr'!N620</f>
        <v xml:space="preserve"> - </v>
      </c>
      <c r="C620" s="79">
        <f>'Budget by qtr'!C620</f>
        <v>46388</v>
      </c>
      <c r="D620">
        <f ca="1">'Budget by qtr'!M620</f>
        <v>0</v>
      </c>
      <c r="E620" t="str">
        <f ca="1">'Budget by qtr'!L620</f>
        <v>3100: Salary In-kind</v>
      </c>
      <c r="I620" s="1">
        <f ca="1">'Budget by qtr'!T620</f>
        <v>0</v>
      </c>
    </row>
    <row r="621" spans="1:9" hidden="1">
      <c r="A621" t="str">
        <f ca="1">'Budget by qtr'!N621</f>
        <v xml:space="preserve"> - </v>
      </c>
      <c r="C621" s="79">
        <f>'Budget by qtr'!C621</f>
        <v>46478</v>
      </c>
      <c r="D621">
        <f ca="1">'Budget by qtr'!M621</f>
        <v>0</v>
      </c>
      <c r="E621" t="str">
        <f ca="1">'Budget by qtr'!L621</f>
        <v>3100: Salary In-kind</v>
      </c>
      <c r="I621" s="1">
        <f ca="1">'Budget by qtr'!T621</f>
        <v>0</v>
      </c>
    </row>
    <row r="622" spans="1:9" hidden="1">
      <c r="A622" t="str">
        <f ca="1">'Budget by qtr'!N622</f>
        <v xml:space="preserve"> - </v>
      </c>
      <c r="C622" s="79">
        <f>'Budget by qtr'!C622</f>
        <v>46569</v>
      </c>
      <c r="D622">
        <f ca="1">'Budget by qtr'!M622</f>
        <v>0</v>
      </c>
      <c r="E622" t="str">
        <f ca="1">'Budget by qtr'!L622</f>
        <v>3100: Salary In-kind</v>
      </c>
      <c r="I622" s="1">
        <f ca="1">'Budget by qtr'!T622</f>
        <v>0</v>
      </c>
    </row>
    <row r="623" spans="1:9" hidden="1">
      <c r="A623" t="str">
        <f ca="1">'Budget by qtr'!N623</f>
        <v xml:space="preserve"> - </v>
      </c>
      <c r="C623" s="79">
        <f>'Budget by qtr'!C623</f>
        <v>46661</v>
      </c>
      <c r="D623">
        <f ca="1">'Budget by qtr'!M623</f>
        <v>0</v>
      </c>
      <c r="E623" t="str">
        <f ca="1">'Budget by qtr'!L623</f>
        <v>3100: Salary In-kind</v>
      </c>
      <c r="I623" s="1">
        <f ca="1">'Budget by qtr'!T623</f>
        <v>0</v>
      </c>
    </row>
    <row r="624" spans="1:9" hidden="1">
      <c r="A624" t="str">
        <f ca="1">'Budget by qtr'!N624</f>
        <v xml:space="preserve"> - </v>
      </c>
      <c r="C624" s="79">
        <f>'Budget by qtr'!C624</f>
        <v>46753</v>
      </c>
      <c r="D624">
        <f ca="1">'Budget by qtr'!M624</f>
        <v>0</v>
      </c>
      <c r="E624" t="str">
        <f ca="1">'Budget by qtr'!L624</f>
        <v>3100: Salary In-kind</v>
      </c>
      <c r="I624" s="1">
        <f ca="1">'Budget by qtr'!T624</f>
        <v>0</v>
      </c>
    </row>
    <row r="625" spans="1:9" hidden="1">
      <c r="A625" t="str">
        <f ca="1">'Budget by qtr'!N625</f>
        <v xml:space="preserve"> - </v>
      </c>
      <c r="C625" s="79">
        <f>'Budget by qtr'!C625</f>
        <v>46844</v>
      </c>
      <c r="D625">
        <f ca="1">'Budget by qtr'!M625</f>
        <v>0</v>
      </c>
      <c r="E625" t="str">
        <f ca="1">'Budget by qtr'!L625</f>
        <v>3100: Salary In-kind</v>
      </c>
      <c r="I625" s="1">
        <f ca="1">'Budget by qtr'!T625</f>
        <v>0</v>
      </c>
    </row>
    <row r="626" spans="1:9" hidden="1">
      <c r="A626" t="str">
        <f ca="1">'Budget by qtr'!N626</f>
        <v xml:space="preserve"> - </v>
      </c>
      <c r="C626" s="79">
        <f>'Budget by qtr'!C626</f>
        <v>44743</v>
      </c>
      <c r="D626">
        <f ca="1">'Budget by qtr'!M626</f>
        <v>0</v>
      </c>
      <c r="E626" t="str">
        <f ca="1">'Budget by qtr'!L626</f>
        <v>3100: Salary In-kind</v>
      </c>
      <c r="I626" s="1">
        <f ca="1">'Budget by qtr'!T626</f>
        <v>0</v>
      </c>
    </row>
    <row r="627" spans="1:9" hidden="1">
      <c r="A627" t="str">
        <f ca="1">'Budget by qtr'!N627</f>
        <v xml:space="preserve"> - </v>
      </c>
      <c r="C627" s="79">
        <f>'Budget by qtr'!C627</f>
        <v>44835</v>
      </c>
      <c r="D627">
        <f ca="1">'Budget by qtr'!M627</f>
        <v>0</v>
      </c>
      <c r="E627" t="str">
        <f ca="1">'Budget by qtr'!L627</f>
        <v>3100: Salary In-kind</v>
      </c>
      <c r="I627" s="1">
        <f ca="1">'Budget by qtr'!T627</f>
        <v>0</v>
      </c>
    </row>
    <row r="628" spans="1:9" hidden="1">
      <c r="A628" t="str">
        <f ca="1">'Budget by qtr'!N628</f>
        <v xml:space="preserve"> - </v>
      </c>
      <c r="C628" s="79">
        <f>'Budget by qtr'!C628</f>
        <v>44927</v>
      </c>
      <c r="D628">
        <f ca="1">'Budget by qtr'!M628</f>
        <v>0</v>
      </c>
      <c r="E628" t="str">
        <f ca="1">'Budget by qtr'!L628</f>
        <v>3100: Salary In-kind</v>
      </c>
      <c r="I628" s="1">
        <f ca="1">'Budget by qtr'!T628</f>
        <v>0</v>
      </c>
    </row>
    <row r="629" spans="1:9" hidden="1">
      <c r="A629" t="str">
        <f ca="1">'Budget by qtr'!N629</f>
        <v xml:space="preserve"> - </v>
      </c>
      <c r="C629" s="79">
        <f>'Budget by qtr'!C629</f>
        <v>45017</v>
      </c>
      <c r="D629">
        <f ca="1">'Budget by qtr'!M629</f>
        <v>0</v>
      </c>
      <c r="E629" t="str">
        <f ca="1">'Budget by qtr'!L629</f>
        <v>3100: Salary In-kind</v>
      </c>
      <c r="I629" s="1">
        <f ca="1">'Budget by qtr'!T629</f>
        <v>0</v>
      </c>
    </row>
    <row r="630" spans="1:9" hidden="1">
      <c r="A630" t="str">
        <f ca="1">'Budget by qtr'!N630</f>
        <v xml:space="preserve"> - </v>
      </c>
      <c r="C630" s="79">
        <f>'Budget by qtr'!C630</f>
        <v>45108</v>
      </c>
      <c r="D630">
        <f ca="1">'Budget by qtr'!M630</f>
        <v>0</v>
      </c>
      <c r="E630" t="str">
        <f ca="1">'Budget by qtr'!L630</f>
        <v>3100: Salary In-kind</v>
      </c>
      <c r="I630" s="1">
        <f ca="1">'Budget by qtr'!T630</f>
        <v>0</v>
      </c>
    </row>
    <row r="631" spans="1:9" hidden="1">
      <c r="A631" t="str">
        <f ca="1">'Budget by qtr'!N631</f>
        <v xml:space="preserve"> - </v>
      </c>
      <c r="C631" s="79">
        <f>'Budget by qtr'!C631</f>
        <v>45200</v>
      </c>
      <c r="D631">
        <f ca="1">'Budget by qtr'!M631</f>
        <v>0</v>
      </c>
      <c r="E631" t="str">
        <f ca="1">'Budget by qtr'!L631</f>
        <v>3100: Salary In-kind</v>
      </c>
      <c r="I631" s="1">
        <f ca="1">'Budget by qtr'!T631</f>
        <v>0</v>
      </c>
    </row>
    <row r="632" spans="1:9" hidden="1">
      <c r="A632" t="str">
        <f ca="1">'Budget by qtr'!N632</f>
        <v xml:space="preserve"> - </v>
      </c>
      <c r="C632" s="79">
        <f>'Budget by qtr'!C632</f>
        <v>45292</v>
      </c>
      <c r="D632">
        <f ca="1">'Budget by qtr'!M632</f>
        <v>0</v>
      </c>
      <c r="E632" t="str">
        <f ca="1">'Budget by qtr'!L632</f>
        <v>3100: Salary In-kind</v>
      </c>
      <c r="I632" s="1">
        <f ca="1">'Budget by qtr'!T632</f>
        <v>0</v>
      </c>
    </row>
    <row r="633" spans="1:9" hidden="1">
      <c r="A633" t="str">
        <f ca="1">'Budget by qtr'!N633</f>
        <v xml:space="preserve"> - </v>
      </c>
      <c r="C633" s="79">
        <f>'Budget by qtr'!C633</f>
        <v>45383</v>
      </c>
      <c r="D633">
        <f ca="1">'Budget by qtr'!M633</f>
        <v>0</v>
      </c>
      <c r="E633" t="str">
        <f ca="1">'Budget by qtr'!L633</f>
        <v>3100: Salary In-kind</v>
      </c>
      <c r="I633" s="1">
        <f ca="1">'Budget by qtr'!T633</f>
        <v>0</v>
      </c>
    </row>
    <row r="634" spans="1:9" hidden="1">
      <c r="A634" t="str">
        <f ca="1">'Budget by qtr'!N634</f>
        <v xml:space="preserve"> - </v>
      </c>
      <c r="C634" s="79">
        <f>'Budget by qtr'!C634</f>
        <v>45474</v>
      </c>
      <c r="D634">
        <f ca="1">'Budget by qtr'!M634</f>
        <v>0</v>
      </c>
      <c r="E634" t="str">
        <f ca="1">'Budget by qtr'!L634</f>
        <v>3100: Salary In-kind</v>
      </c>
      <c r="I634" s="1">
        <f ca="1">'Budget by qtr'!T634</f>
        <v>0</v>
      </c>
    </row>
    <row r="635" spans="1:9" hidden="1">
      <c r="A635" t="str">
        <f ca="1">'Budget by qtr'!N635</f>
        <v xml:space="preserve"> - </v>
      </c>
      <c r="C635" s="79">
        <f>'Budget by qtr'!C635</f>
        <v>45566</v>
      </c>
      <c r="D635">
        <f ca="1">'Budget by qtr'!M635</f>
        <v>0</v>
      </c>
      <c r="E635" t="str">
        <f ca="1">'Budget by qtr'!L635</f>
        <v>3100: Salary In-kind</v>
      </c>
      <c r="I635" s="1">
        <f ca="1">'Budget by qtr'!T635</f>
        <v>0</v>
      </c>
    </row>
    <row r="636" spans="1:9" hidden="1">
      <c r="A636" t="str">
        <f ca="1">'Budget by qtr'!N636</f>
        <v xml:space="preserve"> - </v>
      </c>
      <c r="C636" s="79">
        <f>'Budget by qtr'!C636</f>
        <v>45658</v>
      </c>
      <c r="D636">
        <f ca="1">'Budget by qtr'!M636</f>
        <v>0</v>
      </c>
      <c r="E636" t="str">
        <f ca="1">'Budget by qtr'!L636</f>
        <v>3100: Salary In-kind</v>
      </c>
      <c r="I636" s="1">
        <f ca="1">'Budget by qtr'!T636</f>
        <v>0</v>
      </c>
    </row>
    <row r="637" spans="1:9" hidden="1">
      <c r="A637" t="str">
        <f ca="1">'Budget by qtr'!N637</f>
        <v xml:space="preserve"> - </v>
      </c>
      <c r="C637" s="79">
        <f>'Budget by qtr'!C637</f>
        <v>45748</v>
      </c>
      <c r="D637">
        <f ca="1">'Budget by qtr'!M637</f>
        <v>0</v>
      </c>
      <c r="E637" t="str">
        <f ca="1">'Budget by qtr'!L637</f>
        <v>3100: Salary In-kind</v>
      </c>
      <c r="I637" s="1">
        <f ca="1">'Budget by qtr'!T637</f>
        <v>0</v>
      </c>
    </row>
    <row r="638" spans="1:9" hidden="1">
      <c r="A638" t="str">
        <f ca="1">'Budget by qtr'!N638</f>
        <v xml:space="preserve"> - </v>
      </c>
      <c r="C638" s="79">
        <f>'Budget by qtr'!C638</f>
        <v>45839</v>
      </c>
      <c r="D638">
        <f ca="1">'Budget by qtr'!M638</f>
        <v>0</v>
      </c>
      <c r="E638" t="str">
        <f ca="1">'Budget by qtr'!L638</f>
        <v>3100: Salary In-kind</v>
      </c>
      <c r="I638" s="1">
        <f ca="1">'Budget by qtr'!T638</f>
        <v>0</v>
      </c>
    </row>
    <row r="639" spans="1:9" hidden="1">
      <c r="A639" t="str">
        <f ca="1">'Budget by qtr'!N639</f>
        <v xml:space="preserve"> - </v>
      </c>
      <c r="C639" s="79">
        <f>'Budget by qtr'!C639</f>
        <v>45931</v>
      </c>
      <c r="D639">
        <f ca="1">'Budget by qtr'!M639</f>
        <v>0</v>
      </c>
      <c r="E639" t="str">
        <f ca="1">'Budget by qtr'!L639</f>
        <v>3100: Salary In-kind</v>
      </c>
      <c r="I639" s="1">
        <f ca="1">'Budget by qtr'!T639</f>
        <v>0</v>
      </c>
    </row>
    <row r="640" spans="1:9" hidden="1">
      <c r="A640" t="str">
        <f ca="1">'Budget by qtr'!N640</f>
        <v xml:space="preserve"> - </v>
      </c>
      <c r="C640" s="79">
        <f>'Budget by qtr'!C640</f>
        <v>46023</v>
      </c>
      <c r="D640">
        <f ca="1">'Budget by qtr'!M640</f>
        <v>0</v>
      </c>
      <c r="E640" t="str">
        <f ca="1">'Budget by qtr'!L640</f>
        <v>3100: Salary In-kind</v>
      </c>
      <c r="I640" s="1">
        <f ca="1">'Budget by qtr'!T640</f>
        <v>0</v>
      </c>
    </row>
    <row r="641" spans="1:9" hidden="1">
      <c r="A641" t="str">
        <f ca="1">'Budget by qtr'!N641</f>
        <v xml:space="preserve"> - </v>
      </c>
      <c r="C641" s="79">
        <f>'Budget by qtr'!C641</f>
        <v>46113</v>
      </c>
      <c r="D641">
        <f ca="1">'Budget by qtr'!M641</f>
        <v>0</v>
      </c>
      <c r="E641" t="str">
        <f ca="1">'Budget by qtr'!L641</f>
        <v>3100: Salary In-kind</v>
      </c>
      <c r="I641" s="1">
        <f ca="1">'Budget by qtr'!T641</f>
        <v>0</v>
      </c>
    </row>
    <row r="642" spans="1:9" hidden="1">
      <c r="A642" t="str">
        <f ca="1">'Budget by qtr'!N642</f>
        <v xml:space="preserve"> - </v>
      </c>
      <c r="C642" s="79">
        <f>'Budget by qtr'!C642</f>
        <v>46204</v>
      </c>
      <c r="D642">
        <f ca="1">'Budget by qtr'!M642</f>
        <v>0</v>
      </c>
      <c r="E642" t="str">
        <f ca="1">'Budget by qtr'!L642</f>
        <v>3100: Salary In-kind</v>
      </c>
      <c r="I642" s="1">
        <f ca="1">'Budget by qtr'!T642</f>
        <v>0</v>
      </c>
    </row>
    <row r="643" spans="1:9" hidden="1">
      <c r="A643" t="str">
        <f ca="1">'Budget by qtr'!N643</f>
        <v xml:space="preserve"> - </v>
      </c>
      <c r="C643" s="79">
        <f>'Budget by qtr'!C643</f>
        <v>46296</v>
      </c>
      <c r="D643">
        <f ca="1">'Budget by qtr'!M643</f>
        <v>0</v>
      </c>
      <c r="E643" t="str">
        <f ca="1">'Budget by qtr'!L643</f>
        <v>3100: Salary In-kind</v>
      </c>
      <c r="I643" s="1">
        <f ca="1">'Budget by qtr'!T643</f>
        <v>0</v>
      </c>
    </row>
    <row r="644" spans="1:9" hidden="1">
      <c r="A644" t="str">
        <f ca="1">'Budget by qtr'!N644</f>
        <v xml:space="preserve"> - </v>
      </c>
      <c r="C644" s="79">
        <f>'Budget by qtr'!C644</f>
        <v>46388</v>
      </c>
      <c r="D644">
        <f ca="1">'Budget by qtr'!M644</f>
        <v>0</v>
      </c>
      <c r="E644" t="str">
        <f ca="1">'Budget by qtr'!L644</f>
        <v>3100: Salary In-kind</v>
      </c>
      <c r="I644" s="1">
        <f ca="1">'Budget by qtr'!T644</f>
        <v>0</v>
      </c>
    </row>
    <row r="645" spans="1:9" hidden="1">
      <c r="A645" t="str">
        <f ca="1">'Budget by qtr'!N645</f>
        <v xml:space="preserve"> - </v>
      </c>
      <c r="C645" s="79">
        <f>'Budget by qtr'!C645</f>
        <v>46478</v>
      </c>
      <c r="D645">
        <f ca="1">'Budget by qtr'!M645</f>
        <v>0</v>
      </c>
      <c r="E645" t="str">
        <f ca="1">'Budget by qtr'!L645</f>
        <v>3100: Salary In-kind</v>
      </c>
      <c r="I645" s="1">
        <f ca="1">'Budget by qtr'!T645</f>
        <v>0</v>
      </c>
    </row>
    <row r="646" spans="1:9" hidden="1">
      <c r="A646" t="str">
        <f ca="1">'Budget by qtr'!N646</f>
        <v xml:space="preserve"> - </v>
      </c>
      <c r="C646" s="79">
        <f>'Budget by qtr'!C646</f>
        <v>46569</v>
      </c>
      <c r="D646">
        <f ca="1">'Budget by qtr'!M646</f>
        <v>0</v>
      </c>
      <c r="E646" t="str">
        <f ca="1">'Budget by qtr'!L646</f>
        <v>3100: Salary In-kind</v>
      </c>
      <c r="I646" s="1">
        <f ca="1">'Budget by qtr'!T646</f>
        <v>0</v>
      </c>
    </row>
    <row r="647" spans="1:9" hidden="1">
      <c r="A647" t="str">
        <f ca="1">'Budget by qtr'!N647</f>
        <v xml:space="preserve"> - </v>
      </c>
      <c r="C647" s="79">
        <f>'Budget by qtr'!C647</f>
        <v>46661</v>
      </c>
      <c r="D647">
        <f ca="1">'Budget by qtr'!M647</f>
        <v>0</v>
      </c>
      <c r="E647" t="str">
        <f ca="1">'Budget by qtr'!L647</f>
        <v>3100: Salary In-kind</v>
      </c>
      <c r="I647" s="1">
        <f ca="1">'Budget by qtr'!T647</f>
        <v>0</v>
      </c>
    </row>
    <row r="648" spans="1:9" hidden="1">
      <c r="A648" t="str">
        <f ca="1">'Budget by qtr'!N648</f>
        <v xml:space="preserve"> - </v>
      </c>
      <c r="C648" s="79">
        <f>'Budget by qtr'!C648</f>
        <v>46753</v>
      </c>
      <c r="D648">
        <f ca="1">'Budget by qtr'!M648</f>
        <v>0</v>
      </c>
      <c r="E648" t="str">
        <f ca="1">'Budget by qtr'!L648</f>
        <v>3100: Salary In-kind</v>
      </c>
      <c r="I648" s="1">
        <f ca="1">'Budget by qtr'!T648</f>
        <v>0</v>
      </c>
    </row>
    <row r="649" spans="1:9" hidden="1">
      <c r="A649" t="str">
        <f ca="1">'Budget by qtr'!N649</f>
        <v xml:space="preserve"> - </v>
      </c>
      <c r="C649" s="79">
        <f>'Budget by qtr'!C649</f>
        <v>46844</v>
      </c>
      <c r="D649">
        <f ca="1">'Budget by qtr'!M649</f>
        <v>0</v>
      </c>
      <c r="E649" t="str">
        <f ca="1">'Budget by qtr'!L649</f>
        <v>3100: Salary In-kind</v>
      </c>
      <c r="I649" s="1">
        <f ca="1">'Budget by qtr'!T649</f>
        <v>0</v>
      </c>
    </row>
    <row r="650" spans="1:9" hidden="1">
      <c r="A650" t="str">
        <f ca="1">'Budget by qtr'!N650</f>
        <v xml:space="preserve"> - </v>
      </c>
      <c r="C650" s="79">
        <f>'Budget by qtr'!C650</f>
        <v>44743</v>
      </c>
      <c r="D650">
        <f ca="1">'Budget by qtr'!M650</f>
        <v>0</v>
      </c>
      <c r="E650" t="str">
        <f ca="1">'Budget by qtr'!L650</f>
        <v>3100: Salary In-kind</v>
      </c>
      <c r="I650" s="1">
        <f ca="1">'Budget by qtr'!T650</f>
        <v>0</v>
      </c>
    </row>
    <row r="651" spans="1:9" hidden="1">
      <c r="A651" t="str">
        <f ca="1">'Budget by qtr'!N651</f>
        <v xml:space="preserve"> - </v>
      </c>
      <c r="C651" s="79">
        <f>'Budget by qtr'!C651</f>
        <v>44835</v>
      </c>
      <c r="D651">
        <f ca="1">'Budget by qtr'!M651</f>
        <v>0</v>
      </c>
      <c r="E651" t="str">
        <f ca="1">'Budget by qtr'!L651</f>
        <v>3100: Salary In-kind</v>
      </c>
      <c r="I651" s="1">
        <f ca="1">'Budget by qtr'!T651</f>
        <v>0</v>
      </c>
    </row>
    <row r="652" spans="1:9" hidden="1">
      <c r="A652" t="str">
        <f ca="1">'Budget by qtr'!N652</f>
        <v xml:space="preserve"> - </v>
      </c>
      <c r="C652" s="79">
        <f>'Budget by qtr'!C652</f>
        <v>44927</v>
      </c>
      <c r="D652">
        <f ca="1">'Budget by qtr'!M652</f>
        <v>0</v>
      </c>
      <c r="E652" t="str">
        <f ca="1">'Budget by qtr'!L652</f>
        <v>3100: Salary In-kind</v>
      </c>
      <c r="I652" s="1">
        <f ca="1">'Budget by qtr'!T652</f>
        <v>0</v>
      </c>
    </row>
    <row r="653" spans="1:9" hidden="1">
      <c r="A653" t="str">
        <f ca="1">'Budget by qtr'!N653</f>
        <v xml:space="preserve"> - </v>
      </c>
      <c r="C653" s="79">
        <f>'Budget by qtr'!C653</f>
        <v>45017</v>
      </c>
      <c r="D653">
        <f ca="1">'Budget by qtr'!M653</f>
        <v>0</v>
      </c>
      <c r="E653" t="str">
        <f ca="1">'Budget by qtr'!L653</f>
        <v>3100: Salary In-kind</v>
      </c>
      <c r="I653" s="1">
        <f ca="1">'Budget by qtr'!T653</f>
        <v>0</v>
      </c>
    </row>
    <row r="654" spans="1:9" hidden="1">
      <c r="A654" t="str">
        <f ca="1">'Budget by qtr'!N654</f>
        <v xml:space="preserve"> - </v>
      </c>
      <c r="C654" s="79">
        <f>'Budget by qtr'!C654</f>
        <v>45108</v>
      </c>
      <c r="D654">
        <f ca="1">'Budget by qtr'!M654</f>
        <v>0</v>
      </c>
      <c r="E654" t="str">
        <f ca="1">'Budget by qtr'!L654</f>
        <v>3100: Salary In-kind</v>
      </c>
      <c r="I654" s="1">
        <f ca="1">'Budget by qtr'!T654</f>
        <v>0</v>
      </c>
    </row>
    <row r="655" spans="1:9" hidden="1">
      <c r="A655" t="str">
        <f ca="1">'Budget by qtr'!N655</f>
        <v xml:space="preserve"> - </v>
      </c>
      <c r="C655" s="79">
        <f>'Budget by qtr'!C655</f>
        <v>45200</v>
      </c>
      <c r="D655">
        <f ca="1">'Budget by qtr'!M655</f>
        <v>0</v>
      </c>
      <c r="E655" t="str">
        <f ca="1">'Budget by qtr'!L655</f>
        <v>3100: Salary In-kind</v>
      </c>
      <c r="I655" s="1">
        <f ca="1">'Budget by qtr'!T655</f>
        <v>0</v>
      </c>
    </row>
    <row r="656" spans="1:9" hidden="1">
      <c r="A656" t="str">
        <f ca="1">'Budget by qtr'!N656</f>
        <v xml:space="preserve"> - </v>
      </c>
      <c r="C656" s="79">
        <f>'Budget by qtr'!C656</f>
        <v>45292</v>
      </c>
      <c r="D656">
        <f ca="1">'Budget by qtr'!M656</f>
        <v>0</v>
      </c>
      <c r="E656" t="str">
        <f ca="1">'Budget by qtr'!L656</f>
        <v>3100: Salary In-kind</v>
      </c>
      <c r="I656" s="1">
        <f ca="1">'Budget by qtr'!T656</f>
        <v>0</v>
      </c>
    </row>
    <row r="657" spans="1:9" hidden="1">
      <c r="A657" t="str">
        <f ca="1">'Budget by qtr'!N657</f>
        <v xml:space="preserve"> - </v>
      </c>
      <c r="C657" s="79">
        <f>'Budget by qtr'!C657</f>
        <v>45383</v>
      </c>
      <c r="D657">
        <f ca="1">'Budget by qtr'!M657</f>
        <v>0</v>
      </c>
      <c r="E657" t="str">
        <f ca="1">'Budget by qtr'!L657</f>
        <v>3100: Salary In-kind</v>
      </c>
      <c r="I657" s="1">
        <f ca="1">'Budget by qtr'!T657</f>
        <v>0</v>
      </c>
    </row>
    <row r="658" spans="1:9" hidden="1">
      <c r="A658" t="str">
        <f ca="1">'Budget by qtr'!N658</f>
        <v xml:space="preserve"> - </v>
      </c>
      <c r="C658" s="79">
        <f>'Budget by qtr'!C658</f>
        <v>45474</v>
      </c>
      <c r="D658">
        <f ca="1">'Budget by qtr'!M658</f>
        <v>0</v>
      </c>
      <c r="E658" t="str">
        <f ca="1">'Budget by qtr'!L658</f>
        <v>3100: Salary In-kind</v>
      </c>
      <c r="I658" s="1">
        <f ca="1">'Budget by qtr'!T658</f>
        <v>0</v>
      </c>
    </row>
    <row r="659" spans="1:9" hidden="1">
      <c r="A659" t="str">
        <f ca="1">'Budget by qtr'!N659</f>
        <v xml:space="preserve"> - </v>
      </c>
      <c r="C659" s="79">
        <f>'Budget by qtr'!C659</f>
        <v>45566</v>
      </c>
      <c r="D659">
        <f ca="1">'Budget by qtr'!M659</f>
        <v>0</v>
      </c>
      <c r="E659" t="str">
        <f ca="1">'Budget by qtr'!L659</f>
        <v>3100: Salary In-kind</v>
      </c>
      <c r="I659" s="1">
        <f ca="1">'Budget by qtr'!T659</f>
        <v>0</v>
      </c>
    </row>
    <row r="660" spans="1:9" hidden="1">
      <c r="A660" t="str">
        <f ca="1">'Budget by qtr'!N660</f>
        <v xml:space="preserve"> - </v>
      </c>
      <c r="C660" s="79">
        <f>'Budget by qtr'!C660</f>
        <v>45658</v>
      </c>
      <c r="D660">
        <f ca="1">'Budget by qtr'!M660</f>
        <v>0</v>
      </c>
      <c r="E660" t="str">
        <f ca="1">'Budget by qtr'!L660</f>
        <v>3100: Salary In-kind</v>
      </c>
      <c r="I660" s="1">
        <f ca="1">'Budget by qtr'!T660</f>
        <v>0</v>
      </c>
    </row>
    <row r="661" spans="1:9" hidden="1">
      <c r="A661" t="str">
        <f ca="1">'Budget by qtr'!N661</f>
        <v xml:space="preserve"> - </v>
      </c>
      <c r="C661" s="79">
        <f>'Budget by qtr'!C661</f>
        <v>45748</v>
      </c>
      <c r="D661">
        <f ca="1">'Budget by qtr'!M661</f>
        <v>0</v>
      </c>
      <c r="E661" t="str">
        <f ca="1">'Budget by qtr'!L661</f>
        <v>3100: Salary In-kind</v>
      </c>
      <c r="I661" s="1">
        <f ca="1">'Budget by qtr'!T661</f>
        <v>0</v>
      </c>
    </row>
    <row r="662" spans="1:9" hidden="1">
      <c r="A662" t="str">
        <f ca="1">'Budget by qtr'!N662</f>
        <v xml:space="preserve"> - </v>
      </c>
      <c r="C662" s="79">
        <f>'Budget by qtr'!C662</f>
        <v>45839</v>
      </c>
      <c r="D662">
        <f ca="1">'Budget by qtr'!M662</f>
        <v>0</v>
      </c>
      <c r="E662" t="str">
        <f ca="1">'Budget by qtr'!L662</f>
        <v>3100: Salary In-kind</v>
      </c>
      <c r="I662" s="1">
        <f ca="1">'Budget by qtr'!T662</f>
        <v>0</v>
      </c>
    </row>
    <row r="663" spans="1:9" hidden="1">
      <c r="A663" t="str">
        <f ca="1">'Budget by qtr'!N663</f>
        <v xml:space="preserve"> - </v>
      </c>
      <c r="C663" s="79">
        <f>'Budget by qtr'!C663</f>
        <v>45931</v>
      </c>
      <c r="D663">
        <f ca="1">'Budget by qtr'!M663</f>
        <v>0</v>
      </c>
      <c r="E663" t="str">
        <f ca="1">'Budget by qtr'!L663</f>
        <v>3100: Salary In-kind</v>
      </c>
      <c r="I663" s="1">
        <f ca="1">'Budget by qtr'!T663</f>
        <v>0</v>
      </c>
    </row>
    <row r="664" spans="1:9" hidden="1">
      <c r="A664" t="str">
        <f ca="1">'Budget by qtr'!N664</f>
        <v xml:space="preserve"> - </v>
      </c>
      <c r="C664" s="79">
        <f>'Budget by qtr'!C664</f>
        <v>46023</v>
      </c>
      <c r="D664">
        <f ca="1">'Budget by qtr'!M664</f>
        <v>0</v>
      </c>
      <c r="E664" t="str">
        <f ca="1">'Budget by qtr'!L664</f>
        <v>3100: Salary In-kind</v>
      </c>
      <c r="I664" s="1">
        <f ca="1">'Budget by qtr'!T664</f>
        <v>0</v>
      </c>
    </row>
    <row r="665" spans="1:9" hidden="1">
      <c r="A665" t="str">
        <f ca="1">'Budget by qtr'!N665</f>
        <v xml:space="preserve"> - </v>
      </c>
      <c r="C665" s="79">
        <f>'Budget by qtr'!C665</f>
        <v>46113</v>
      </c>
      <c r="D665">
        <f ca="1">'Budget by qtr'!M665</f>
        <v>0</v>
      </c>
      <c r="E665" t="str">
        <f ca="1">'Budget by qtr'!L665</f>
        <v>3100: Salary In-kind</v>
      </c>
      <c r="I665" s="1">
        <f ca="1">'Budget by qtr'!T665</f>
        <v>0</v>
      </c>
    </row>
    <row r="666" spans="1:9" hidden="1">
      <c r="A666" t="str">
        <f ca="1">'Budget by qtr'!N666</f>
        <v xml:space="preserve"> - </v>
      </c>
      <c r="C666" s="79">
        <f>'Budget by qtr'!C666</f>
        <v>46204</v>
      </c>
      <c r="D666">
        <f ca="1">'Budget by qtr'!M666</f>
        <v>0</v>
      </c>
      <c r="E666" t="str">
        <f ca="1">'Budget by qtr'!L666</f>
        <v>3100: Salary In-kind</v>
      </c>
      <c r="I666" s="1">
        <f ca="1">'Budget by qtr'!T666</f>
        <v>0</v>
      </c>
    </row>
    <row r="667" spans="1:9" hidden="1">
      <c r="A667" t="str">
        <f ca="1">'Budget by qtr'!N667</f>
        <v xml:space="preserve"> - </v>
      </c>
      <c r="C667" s="79">
        <f>'Budget by qtr'!C667</f>
        <v>46296</v>
      </c>
      <c r="D667">
        <f ca="1">'Budget by qtr'!M667</f>
        <v>0</v>
      </c>
      <c r="E667" t="str">
        <f ca="1">'Budget by qtr'!L667</f>
        <v>3100: Salary In-kind</v>
      </c>
      <c r="I667" s="1">
        <f ca="1">'Budget by qtr'!T667</f>
        <v>0</v>
      </c>
    </row>
    <row r="668" spans="1:9" hidden="1">
      <c r="A668" t="str">
        <f ca="1">'Budget by qtr'!N668</f>
        <v xml:space="preserve"> - </v>
      </c>
      <c r="C668" s="79">
        <f>'Budget by qtr'!C668</f>
        <v>46388</v>
      </c>
      <c r="D668">
        <f ca="1">'Budget by qtr'!M668</f>
        <v>0</v>
      </c>
      <c r="E668" t="str">
        <f ca="1">'Budget by qtr'!L668</f>
        <v>3100: Salary In-kind</v>
      </c>
      <c r="I668" s="1">
        <f ca="1">'Budget by qtr'!T668</f>
        <v>0</v>
      </c>
    </row>
    <row r="669" spans="1:9" hidden="1">
      <c r="A669" t="str">
        <f ca="1">'Budget by qtr'!N669</f>
        <v xml:space="preserve"> - </v>
      </c>
      <c r="C669" s="79">
        <f>'Budget by qtr'!C669</f>
        <v>46478</v>
      </c>
      <c r="D669">
        <f ca="1">'Budget by qtr'!M669</f>
        <v>0</v>
      </c>
      <c r="E669" t="str">
        <f ca="1">'Budget by qtr'!L669</f>
        <v>3100: Salary In-kind</v>
      </c>
      <c r="I669" s="1">
        <f ca="1">'Budget by qtr'!T669</f>
        <v>0</v>
      </c>
    </row>
    <row r="670" spans="1:9" hidden="1">
      <c r="A670" t="str">
        <f ca="1">'Budget by qtr'!N670</f>
        <v xml:space="preserve"> - </v>
      </c>
      <c r="C670" s="79">
        <f>'Budget by qtr'!C670</f>
        <v>46569</v>
      </c>
      <c r="D670">
        <f ca="1">'Budget by qtr'!M670</f>
        <v>0</v>
      </c>
      <c r="E670" t="str">
        <f ca="1">'Budget by qtr'!L670</f>
        <v>3100: Salary In-kind</v>
      </c>
      <c r="I670" s="1">
        <f ca="1">'Budget by qtr'!T670</f>
        <v>0</v>
      </c>
    </row>
    <row r="671" spans="1:9" hidden="1">
      <c r="A671" t="str">
        <f ca="1">'Budget by qtr'!N671</f>
        <v xml:space="preserve"> - </v>
      </c>
      <c r="C671" s="79">
        <f>'Budget by qtr'!C671</f>
        <v>46661</v>
      </c>
      <c r="D671">
        <f ca="1">'Budget by qtr'!M671</f>
        <v>0</v>
      </c>
      <c r="E671" t="str">
        <f ca="1">'Budget by qtr'!L671</f>
        <v>3100: Salary In-kind</v>
      </c>
      <c r="I671" s="1">
        <f ca="1">'Budget by qtr'!T671</f>
        <v>0</v>
      </c>
    </row>
    <row r="672" spans="1:9" hidden="1">
      <c r="A672" t="str">
        <f ca="1">'Budget by qtr'!N672</f>
        <v xml:space="preserve"> - </v>
      </c>
      <c r="C672" s="79">
        <f>'Budget by qtr'!C672</f>
        <v>46753</v>
      </c>
      <c r="D672">
        <f ca="1">'Budget by qtr'!M672</f>
        <v>0</v>
      </c>
      <c r="E672" t="str">
        <f ca="1">'Budget by qtr'!L672</f>
        <v>3100: Salary In-kind</v>
      </c>
      <c r="I672" s="1">
        <f ca="1">'Budget by qtr'!T672</f>
        <v>0</v>
      </c>
    </row>
    <row r="673" spans="1:9" hidden="1">
      <c r="A673" t="str">
        <f ca="1">'Budget by qtr'!N673</f>
        <v xml:space="preserve"> - </v>
      </c>
      <c r="C673" s="79">
        <f>'Budget by qtr'!C673</f>
        <v>46844</v>
      </c>
      <c r="D673">
        <f ca="1">'Budget by qtr'!M673</f>
        <v>0</v>
      </c>
      <c r="E673" t="str">
        <f ca="1">'Budget by qtr'!L673</f>
        <v>3100: Salary In-kind</v>
      </c>
      <c r="I673" s="1">
        <f ca="1">'Budget by qtr'!T673</f>
        <v>0</v>
      </c>
    </row>
    <row r="674" spans="1:9" hidden="1">
      <c r="A674" t="str">
        <f ca="1">'Budget by qtr'!N674</f>
        <v xml:space="preserve"> - </v>
      </c>
      <c r="C674" s="79">
        <f>'Budget by qtr'!C674</f>
        <v>44743</v>
      </c>
      <c r="D674">
        <f ca="1">'Budget by qtr'!M674</f>
        <v>0</v>
      </c>
      <c r="E674" t="str">
        <f ca="1">'Budget by qtr'!L674</f>
        <v>3100: Salary In-kind</v>
      </c>
      <c r="I674" s="1">
        <f ca="1">'Budget by qtr'!T674</f>
        <v>0</v>
      </c>
    </row>
    <row r="675" spans="1:9" hidden="1">
      <c r="A675" t="str">
        <f ca="1">'Budget by qtr'!N675</f>
        <v xml:space="preserve"> - </v>
      </c>
      <c r="C675" s="79">
        <f>'Budget by qtr'!C675</f>
        <v>44835</v>
      </c>
      <c r="D675">
        <f ca="1">'Budget by qtr'!M675</f>
        <v>0</v>
      </c>
      <c r="E675" t="str">
        <f ca="1">'Budget by qtr'!L675</f>
        <v>3100: Salary In-kind</v>
      </c>
      <c r="I675" s="1">
        <f ca="1">'Budget by qtr'!T675</f>
        <v>0</v>
      </c>
    </row>
    <row r="676" spans="1:9" hidden="1">
      <c r="A676" t="str">
        <f ca="1">'Budget by qtr'!N676</f>
        <v xml:space="preserve"> - </v>
      </c>
      <c r="C676" s="79">
        <f>'Budget by qtr'!C676</f>
        <v>44927</v>
      </c>
      <c r="D676">
        <f ca="1">'Budget by qtr'!M676</f>
        <v>0</v>
      </c>
      <c r="E676" t="str">
        <f ca="1">'Budget by qtr'!L676</f>
        <v>3100: Salary In-kind</v>
      </c>
      <c r="I676" s="1">
        <f ca="1">'Budget by qtr'!T676</f>
        <v>0</v>
      </c>
    </row>
    <row r="677" spans="1:9" hidden="1">
      <c r="A677" t="str">
        <f ca="1">'Budget by qtr'!N677</f>
        <v xml:space="preserve"> - </v>
      </c>
      <c r="C677" s="79">
        <f>'Budget by qtr'!C677</f>
        <v>45017</v>
      </c>
      <c r="D677">
        <f ca="1">'Budget by qtr'!M677</f>
        <v>0</v>
      </c>
      <c r="E677" t="str">
        <f ca="1">'Budget by qtr'!L677</f>
        <v>3100: Salary In-kind</v>
      </c>
      <c r="I677" s="1">
        <f ca="1">'Budget by qtr'!T677</f>
        <v>0</v>
      </c>
    </row>
    <row r="678" spans="1:9" hidden="1">
      <c r="A678" t="str">
        <f ca="1">'Budget by qtr'!N678</f>
        <v xml:space="preserve"> - </v>
      </c>
      <c r="C678" s="79">
        <f>'Budget by qtr'!C678</f>
        <v>45108</v>
      </c>
      <c r="D678">
        <f ca="1">'Budget by qtr'!M678</f>
        <v>0</v>
      </c>
      <c r="E678" t="str">
        <f ca="1">'Budget by qtr'!L678</f>
        <v>3100: Salary In-kind</v>
      </c>
      <c r="I678" s="1">
        <f ca="1">'Budget by qtr'!T678</f>
        <v>0</v>
      </c>
    </row>
    <row r="679" spans="1:9" hidden="1">
      <c r="A679" t="str">
        <f ca="1">'Budget by qtr'!N679</f>
        <v xml:space="preserve"> - </v>
      </c>
      <c r="C679" s="79">
        <f>'Budget by qtr'!C679</f>
        <v>45200</v>
      </c>
      <c r="D679">
        <f ca="1">'Budget by qtr'!M679</f>
        <v>0</v>
      </c>
      <c r="E679" t="str">
        <f ca="1">'Budget by qtr'!L679</f>
        <v>3100: Salary In-kind</v>
      </c>
      <c r="I679" s="1">
        <f ca="1">'Budget by qtr'!T679</f>
        <v>0</v>
      </c>
    </row>
    <row r="680" spans="1:9" hidden="1">
      <c r="A680" t="str">
        <f ca="1">'Budget by qtr'!N680</f>
        <v xml:space="preserve"> - </v>
      </c>
      <c r="C680" s="79">
        <f>'Budget by qtr'!C680</f>
        <v>45292</v>
      </c>
      <c r="D680">
        <f ca="1">'Budget by qtr'!M680</f>
        <v>0</v>
      </c>
      <c r="E680" t="str">
        <f ca="1">'Budget by qtr'!L680</f>
        <v>3100: Salary In-kind</v>
      </c>
      <c r="I680" s="1">
        <f ca="1">'Budget by qtr'!T680</f>
        <v>0</v>
      </c>
    </row>
    <row r="681" spans="1:9" hidden="1">
      <c r="A681" t="str">
        <f ca="1">'Budget by qtr'!N681</f>
        <v xml:space="preserve"> - </v>
      </c>
      <c r="C681" s="79">
        <f>'Budget by qtr'!C681</f>
        <v>45383</v>
      </c>
      <c r="D681">
        <f ca="1">'Budget by qtr'!M681</f>
        <v>0</v>
      </c>
      <c r="E681" t="str">
        <f ca="1">'Budget by qtr'!L681</f>
        <v>3100: Salary In-kind</v>
      </c>
      <c r="I681" s="1">
        <f ca="1">'Budget by qtr'!T681</f>
        <v>0</v>
      </c>
    </row>
    <row r="682" spans="1:9" hidden="1">
      <c r="A682" t="str">
        <f ca="1">'Budget by qtr'!N682</f>
        <v xml:space="preserve"> - </v>
      </c>
      <c r="C682" s="79">
        <f>'Budget by qtr'!C682</f>
        <v>45474</v>
      </c>
      <c r="D682">
        <f ca="1">'Budget by qtr'!M682</f>
        <v>0</v>
      </c>
      <c r="E682" t="str">
        <f ca="1">'Budget by qtr'!L682</f>
        <v>3100: Salary In-kind</v>
      </c>
      <c r="I682" s="1">
        <f ca="1">'Budget by qtr'!T682</f>
        <v>0</v>
      </c>
    </row>
    <row r="683" spans="1:9" hidden="1">
      <c r="A683" t="str">
        <f ca="1">'Budget by qtr'!N683</f>
        <v xml:space="preserve"> - </v>
      </c>
      <c r="C683" s="79">
        <f>'Budget by qtr'!C683</f>
        <v>45566</v>
      </c>
      <c r="D683">
        <f ca="1">'Budget by qtr'!M683</f>
        <v>0</v>
      </c>
      <c r="E683" t="str">
        <f ca="1">'Budget by qtr'!L683</f>
        <v>3100: Salary In-kind</v>
      </c>
      <c r="I683" s="1">
        <f ca="1">'Budget by qtr'!T683</f>
        <v>0</v>
      </c>
    </row>
    <row r="684" spans="1:9" hidden="1">
      <c r="A684" t="str">
        <f ca="1">'Budget by qtr'!N684</f>
        <v xml:space="preserve"> - </v>
      </c>
      <c r="C684" s="79">
        <f>'Budget by qtr'!C684</f>
        <v>45658</v>
      </c>
      <c r="D684">
        <f ca="1">'Budget by qtr'!M684</f>
        <v>0</v>
      </c>
      <c r="E684" t="str">
        <f ca="1">'Budget by qtr'!L684</f>
        <v>3100: Salary In-kind</v>
      </c>
      <c r="I684" s="1">
        <f ca="1">'Budget by qtr'!T684</f>
        <v>0</v>
      </c>
    </row>
    <row r="685" spans="1:9" hidden="1">
      <c r="A685" t="str">
        <f ca="1">'Budget by qtr'!N685</f>
        <v xml:space="preserve"> - </v>
      </c>
      <c r="C685" s="79">
        <f>'Budget by qtr'!C685</f>
        <v>45748</v>
      </c>
      <c r="D685">
        <f ca="1">'Budget by qtr'!M685</f>
        <v>0</v>
      </c>
      <c r="E685" t="str">
        <f ca="1">'Budget by qtr'!L685</f>
        <v>3100: Salary In-kind</v>
      </c>
      <c r="I685" s="1">
        <f ca="1">'Budget by qtr'!T685</f>
        <v>0</v>
      </c>
    </row>
    <row r="686" spans="1:9" hidden="1">
      <c r="A686" t="str">
        <f ca="1">'Budget by qtr'!N686</f>
        <v xml:space="preserve"> - </v>
      </c>
      <c r="C686" s="79">
        <f>'Budget by qtr'!C686</f>
        <v>45839</v>
      </c>
      <c r="D686">
        <f ca="1">'Budget by qtr'!M686</f>
        <v>0</v>
      </c>
      <c r="E686" t="str">
        <f ca="1">'Budget by qtr'!L686</f>
        <v>3100: Salary In-kind</v>
      </c>
      <c r="I686" s="1">
        <f ca="1">'Budget by qtr'!T686</f>
        <v>0</v>
      </c>
    </row>
    <row r="687" spans="1:9" hidden="1">
      <c r="A687" t="str">
        <f ca="1">'Budget by qtr'!N687</f>
        <v xml:space="preserve"> - </v>
      </c>
      <c r="C687" s="79">
        <f>'Budget by qtr'!C687</f>
        <v>45931</v>
      </c>
      <c r="D687">
        <f ca="1">'Budget by qtr'!M687</f>
        <v>0</v>
      </c>
      <c r="E687" t="str">
        <f ca="1">'Budget by qtr'!L687</f>
        <v>3100: Salary In-kind</v>
      </c>
      <c r="I687" s="1">
        <f ca="1">'Budget by qtr'!T687</f>
        <v>0</v>
      </c>
    </row>
    <row r="688" spans="1:9" hidden="1">
      <c r="A688" t="str">
        <f ca="1">'Budget by qtr'!N688</f>
        <v xml:space="preserve"> - </v>
      </c>
      <c r="C688" s="79">
        <f>'Budget by qtr'!C688</f>
        <v>46023</v>
      </c>
      <c r="D688">
        <f ca="1">'Budget by qtr'!M688</f>
        <v>0</v>
      </c>
      <c r="E688" t="str">
        <f ca="1">'Budget by qtr'!L688</f>
        <v>3100: Salary In-kind</v>
      </c>
      <c r="I688" s="1">
        <f ca="1">'Budget by qtr'!T688</f>
        <v>0</v>
      </c>
    </row>
    <row r="689" spans="1:9" hidden="1">
      <c r="A689" t="str">
        <f ca="1">'Budget by qtr'!N689</f>
        <v xml:space="preserve"> - </v>
      </c>
      <c r="C689" s="79">
        <f>'Budget by qtr'!C689</f>
        <v>46113</v>
      </c>
      <c r="D689">
        <f ca="1">'Budget by qtr'!M689</f>
        <v>0</v>
      </c>
      <c r="E689" t="str">
        <f ca="1">'Budget by qtr'!L689</f>
        <v>3100: Salary In-kind</v>
      </c>
      <c r="I689" s="1">
        <f ca="1">'Budget by qtr'!T689</f>
        <v>0</v>
      </c>
    </row>
    <row r="690" spans="1:9" hidden="1">
      <c r="A690" t="str">
        <f ca="1">'Budget by qtr'!N690</f>
        <v xml:space="preserve"> - </v>
      </c>
      <c r="C690" s="79">
        <f>'Budget by qtr'!C690</f>
        <v>46204</v>
      </c>
      <c r="D690">
        <f ca="1">'Budget by qtr'!M690</f>
        <v>0</v>
      </c>
      <c r="E690" t="str">
        <f ca="1">'Budget by qtr'!L690</f>
        <v>3100: Salary In-kind</v>
      </c>
      <c r="I690" s="1">
        <f ca="1">'Budget by qtr'!T690</f>
        <v>0</v>
      </c>
    </row>
    <row r="691" spans="1:9" hidden="1">
      <c r="A691" t="str">
        <f ca="1">'Budget by qtr'!N691</f>
        <v xml:space="preserve"> - </v>
      </c>
      <c r="C691" s="79">
        <f>'Budget by qtr'!C691</f>
        <v>46296</v>
      </c>
      <c r="D691">
        <f ca="1">'Budget by qtr'!M691</f>
        <v>0</v>
      </c>
      <c r="E691" t="str">
        <f ca="1">'Budget by qtr'!L691</f>
        <v>3100: Salary In-kind</v>
      </c>
      <c r="I691" s="1">
        <f ca="1">'Budget by qtr'!T691</f>
        <v>0</v>
      </c>
    </row>
    <row r="692" spans="1:9" hidden="1">
      <c r="A692" t="str">
        <f ca="1">'Budget by qtr'!N692</f>
        <v xml:space="preserve"> - </v>
      </c>
      <c r="C692" s="79">
        <f>'Budget by qtr'!C692</f>
        <v>46388</v>
      </c>
      <c r="D692">
        <f ca="1">'Budget by qtr'!M692</f>
        <v>0</v>
      </c>
      <c r="E692" t="str">
        <f ca="1">'Budget by qtr'!L692</f>
        <v>3100: Salary In-kind</v>
      </c>
      <c r="I692" s="1">
        <f ca="1">'Budget by qtr'!T692</f>
        <v>0</v>
      </c>
    </row>
    <row r="693" spans="1:9" hidden="1">
      <c r="A693" t="str">
        <f ca="1">'Budget by qtr'!N693</f>
        <v xml:space="preserve"> - </v>
      </c>
      <c r="C693" s="79">
        <f>'Budget by qtr'!C693</f>
        <v>46478</v>
      </c>
      <c r="D693">
        <f ca="1">'Budget by qtr'!M693</f>
        <v>0</v>
      </c>
      <c r="E693" t="str">
        <f ca="1">'Budget by qtr'!L693</f>
        <v>3100: Salary In-kind</v>
      </c>
      <c r="I693" s="1">
        <f ca="1">'Budget by qtr'!T693</f>
        <v>0</v>
      </c>
    </row>
    <row r="694" spans="1:9" hidden="1">
      <c r="A694" t="str">
        <f ca="1">'Budget by qtr'!N694</f>
        <v xml:space="preserve"> - </v>
      </c>
      <c r="C694" s="79">
        <f>'Budget by qtr'!C694</f>
        <v>46569</v>
      </c>
      <c r="D694">
        <f ca="1">'Budget by qtr'!M694</f>
        <v>0</v>
      </c>
      <c r="E694" t="str">
        <f ca="1">'Budget by qtr'!L694</f>
        <v>3100: Salary In-kind</v>
      </c>
      <c r="I694" s="1">
        <f ca="1">'Budget by qtr'!T694</f>
        <v>0</v>
      </c>
    </row>
    <row r="695" spans="1:9" hidden="1">
      <c r="A695" t="str">
        <f ca="1">'Budget by qtr'!N695</f>
        <v xml:space="preserve"> - </v>
      </c>
      <c r="C695" s="79">
        <f>'Budget by qtr'!C695</f>
        <v>46661</v>
      </c>
      <c r="D695">
        <f ca="1">'Budget by qtr'!M695</f>
        <v>0</v>
      </c>
      <c r="E695" t="str">
        <f ca="1">'Budget by qtr'!L695</f>
        <v>3100: Salary In-kind</v>
      </c>
      <c r="I695" s="1">
        <f ca="1">'Budget by qtr'!T695</f>
        <v>0</v>
      </c>
    </row>
    <row r="696" spans="1:9" hidden="1">
      <c r="A696" t="str">
        <f ca="1">'Budget by qtr'!N696</f>
        <v xml:space="preserve"> - </v>
      </c>
      <c r="C696" s="79">
        <f>'Budget by qtr'!C696</f>
        <v>46753</v>
      </c>
      <c r="D696">
        <f ca="1">'Budget by qtr'!M696</f>
        <v>0</v>
      </c>
      <c r="E696" t="str">
        <f ca="1">'Budget by qtr'!L696</f>
        <v>3100: Salary In-kind</v>
      </c>
      <c r="I696" s="1">
        <f ca="1">'Budget by qtr'!T696</f>
        <v>0</v>
      </c>
    </row>
    <row r="697" spans="1:9" hidden="1">
      <c r="A697" t="str">
        <f ca="1">'Budget by qtr'!N697</f>
        <v xml:space="preserve"> - </v>
      </c>
      <c r="C697" s="79">
        <f>'Budget by qtr'!C697</f>
        <v>46844</v>
      </c>
      <c r="D697">
        <f ca="1">'Budget by qtr'!M697</f>
        <v>0</v>
      </c>
      <c r="E697" t="str">
        <f ca="1">'Budget by qtr'!L697</f>
        <v>3100: Salary In-kind</v>
      </c>
      <c r="I697" s="1">
        <f ca="1">'Budget by qtr'!T697</f>
        <v>0</v>
      </c>
    </row>
    <row r="698" spans="1:9" hidden="1">
      <c r="A698" t="str">
        <f ca="1">'Budget by qtr'!N698</f>
        <v xml:space="preserve"> - </v>
      </c>
      <c r="C698" s="79">
        <f>'Budget by qtr'!C698</f>
        <v>44743</v>
      </c>
      <c r="D698">
        <f ca="1">'Budget by qtr'!M698</f>
        <v>0</v>
      </c>
      <c r="E698" t="str">
        <f ca="1">'Budget by qtr'!L698</f>
        <v>3100: Salary In-kind</v>
      </c>
      <c r="I698" s="1">
        <f ca="1">'Budget by qtr'!T698</f>
        <v>0</v>
      </c>
    </row>
    <row r="699" spans="1:9" hidden="1">
      <c r="A699" t="str">
        <f ca="1">'Budget by qtr'!N699</f>
        <v xml:space="preserve"> - </v>
      </c>
      <c r="C699" s="79">
        <f>'Budget by qtr'!C699</f>
        <v>44835</v>
      </c>
      <c r="D699">
        <f ca="1">'Budget by qtr'!M699</f>
        <v>0</v>
      </c>
      <c r="E699" t="str">
        <f ca="1">'Budget by qtr'!L699</f>
        <v>3100: Salary In-kind</v>
      </c>
      <c r="I699" s="1">
        <f ca="1">'Budget by qtr'!T699</f>
        <v>0</v>
      </c>
    </row>
    <row r="700" spans="1:9" hidden="1">
      <c r="A700" t="str">
        <f ca="1">'Budget by qtr'!N700</f>
        <v xml:space="preserve"> - </v>
      </c>
      <c r="C700" s="79">
        <f>'Budget by qtr'!C700</f>
        <v>44927</v>
      </c>
      <c r="D700">
        <f ca="1">'Budget by qtr'!M700</f>
        <v>0</v>
      </c>
      <c r="E700" t="str">
        <f ca="1">'Budget by qtr'!L700</f>
        <v>3100: Salary In-kind</v>
      </c>
      <c r="I700" s="1">
        <f ca="1">'Budget by qtr'!T700</f>
        <v>0</v>
      </c>
    </row>
    <row r="701" spans="1:9" hidden="1">
      <c r="A701" t="str">
        <f ca="1">'Budget by qtr'!N701</f>
        <v xml:space="preserve"> - </v>
      </c>
      <c r="C701" s="79">
        <f>'Budget by qtr'!C701</f>
        <v>45017</v>
      </c>
      <c r="D701">
        <f ca="1">'Budget by qtr'!M701</f>
        <v>0</v>
      </c>
      <c r="E701" t="str">
        <f ca="1">'Budget by qtr'!L701</f>
        <v>3100: Salary In-kind</v>
      </c>
      <c r="I701" s="1">
        <f ca="1">'Budget by qtr'!T701</f>
        <v>0</v>
      </c>
    </row>
    <row r="702" spans="1:9" hidden="1">
      <c r="A702" t="str">
        <f ca="1">'Budget by qtr'!N702</f>
        <v xml:space="preserve"> - </v>
      </c>
      <c r="C702" s="79">
        <f>'Budget by qtr'!C702</f>
        <v>45108</v>
      </c>
      <c r="D702">
        <f ca="1">'Budget by qtr'!M702</f>
        <v>0</v>
      </c>
      <c r="E702" t="str">
        <f ca="1">'Budget by qtr'!L702</f>
        <v>3100: Salary In-kind</v>
      </c>
      <c r="I702" s="1">
        <f ca="1">'Budget by qtr'!T702</f>
        <v>0</v>
      </c>
    </row>
    <row r="703" spans="1:9" hidden="1">
      <c r="A703" t="str">
        <f ca="1">'Budget by qtr'!N703</f>
        <v xml:space="preserve"> - </v>
      </c>
      <c r="C703" s="79">
        <f>'Budget by qtr'!C703</f>
        <v>45200</v>
      </c>
      <c r="D703">
        <f ca="1">'Budget by qtr'!M703</f>
        <v>0</v>
      </c>
      <c r="E703" t="str">
        <f ca="1">'Budget by qtr'!L703</f>
        <v>3100: Salary In-kind</v>
      </c>
      <c r="I703" s="1">
        <f ca="1">'Budget by qtr'!T703</f>
        <v>0</v>
      </c>
    </row>
    <row r="704" spans="1:9" hidden="1">
      <c r="A704" t="str">
        <f ca="1">'Budget by qtr'!N704</f>
        <v xml:space="preserve"> - </v>
      </c>
      <c r="C704" s="79">
        <f>'Budget by qtr'!C704</f>
        <v>45292</v>
      </c>
      <c r="D704">
        <f ca="1">'Budget by qtr'!M704</f>
        <v>0</v>
      </c>
      <c r="E704" t="str">
        <f ca="1">'Budget by qtr'!L704</f>
        <v>3100: Salary In-kind</v>
      </c>
      <c r="I704" s="1">
        <f ca="1">'Budget by qtr'!T704</f>
        <v>0</v>
      </c>
    </row>
    <row r="705" spans="1:9" hidden="1">
      <c r="A705" t="str">
        <f ca="1">'Budget by qtr'!N705</f>
        <v xml:space="preserve"> - </v>
      </c>
      <c r="C705" s="79">
        <f>'Budget by qtr'!C705</f>
        <v>45383</v>
      </c>
      <c r="D705">
        <f ca="1">'Budget by qtr'!M705</f>
        <v>0</v>
      </c>
      <c r="E705" t="str">
        <f ca="1">'Budget by qtr'!L705</f>
        <v>3100: Salary In-kind</v>
      </c>
      <c r="I705" s="1">
        <f ca="1">'Budget by qtr'!T705</f>
        <v>0</v>
      </c>
    </row>
    <row r="706" spans="1:9" hidden="1">
      <c r="A706" t="str">
        <f ca="1">'Budget by qtr'!N706</f>
        <v xml:space="preserve"> - </v>
      </c>
      <c r="C706" s="79">
        <f>'Budget by qtr'!C706</f>
        <v>45474</v>
      </c>
      <c r="D706">
        <f ca="1">'Budget by qtr'!M706</f>
        <v>0</v>
      </c>
      <c r="E706" t="str">
        <f ca="1">'Budget by qtr'!L706</f>
        <v>3100: Salary In-kind</v>
      </c>
      <c r="I706" s="1">
        <f ca="1">'Budget by qtr'!T706</f>
        <v>0</v>
      </c>
    </row>
    <row r="707" spans="1:9" hidden="1">
      <c r="A707" t="str">
        <f ca="1">'Budget by qtr'!N707</f>
        <v xml:space="preserve"> - </v>
      </c>
      <c r="C707" s="79">
        <f>'Budget by qtr'!C707</f>
        <v>45566</v>
      </c>
      <c r="D707">
        <f ca="1">'Budget by qtr'!M707</f>
        <v>0</v>
      </c>
      <c r="E707" t="str">
        <f ca="1">'Budget by qtr'!L707</f>
        <v>3100: Salary In-kind</v>
      </c>
      <c r="I707" s="1">
        <f ca="1">'Budget by qtr'!T707</f>
        <v>0</v>
      </c>
    </row>
    <row r="708" spans="1:9" hidden="1">
      <c r="A708" t="str">
        <f ca="1">'Budget by qtr'!N708</f>
        <v xml:space="preserve"> - </v>
      </c>
      <c r="C708" s="79">
        <f>'Budget by qtr'!C708</f>
        <v>45658</v>
      </c>
      <c r="D708">
        <f ca="1">'Budget by qtr'!M708</f>
        <v>0</v>
      </c>
      <c r="E708" t="str">
        <f ca="1">'Budget by qtr'!L708</f>
        <v>3100: Salary In-kind</v>
      </c>
      <c r="I708" s="1">
        <f ca="1">'Budget by qtr'!T708</f>
        <v>0</v>
      </c>
    </row>
    <row r="709" spans="1:9" hidden="1">
      <c r="A709" t="str">
        <f ca="1">'Budget by qtr'!N709</f>
        <v xml:space="preserve"> - </v>
      </c>
      <c r="C709" s="79">
        <f>'Budget by qtr'!C709</f>
        <v>45748</v>
      </c>
      <c r="D709">
        <f ca="1">'Budget by qtr'!M709</f>
        <v>0</v>
      </c>
      <c r="E709" t="str">
        <f ca="1">'Budget by qtr'!L709</f>
        <v>3100: Salary In-kind</v>
      </c>
      <c r="I709" s="1">
        <f ca="1">'Budget by qtr'!T709</f>
        <v>0</v>
      </c>
    </row>
    <row r="710" spans="1:9" hidden="1">
      <c r="A710" t="str">
        <f ca="1">'Budget by qtr'!N710</f>
        <v xml:space="preserve"> - </v>
      </c>
      <c r="C710" s="79">
        <f>'Budget by qtr'!C710</f>
        <v>45839</v>
      </c>
      <c r="D710">
        <f ca="1">'Budget by qtr'!M710</f>
        <v>0</v>
      </c>
      <c r="E710" t="str">
        <f ca="1">'Budget by qtr'!L710</f>
        <v>3100: Salary In-kind</v>
      </c>
      <c r="I710" s="1">
        <f ca="1">'Budget by qtr'!T710</f>
        <v>0</v>
      </c>
    </row>
    <row r="711" spans="1:9" hidden="1">
      <c r="A711" t="str">
        <f ca="1">'Budget by qtr'!N711</f>
        <v xml:space="preserve"> - </v>
      </c>
      <c r="C711" s="79">
        <f>'Budget by qtr'!C711</f>
        <v>45931</v>
      </c>
      <c r="D711">
        <f ca="1">'Budget by qtr'!M711</f>
        <v>0</v>
      </c>
      <c r="E711" t="str">
        <f ca="1">'Budget by qtr'!L711</f>
        <v>3100: Salary In-kind</v>
      </c>
      <c r="I711" s="1">
        <f ca="1">'Budget by qtr'!T711</f>
        <v>0</v>
      </c>
    </row>
    <row r="712" spans="1:9" hidden="1">
      <c r="A712" t="str">
        <f ca="1">'Budget by qtr'!N712</f>
        <v xml:space="preserve"> - </v>
      </c>
      <c r="C712" s="79">
        <f>'Budget by qtr'!C712</f>
        <v>46023</v>
      </c>
      <c r="D712">
        <f ca="1">'Budget by qtr'!M712</f>
        <v>0</v>
      </c>
      <c r="E712" t="str">
        <f ca="1">'Budget by qtr'!L712</f>
        <v>3100: Salary In-kind</v>
      </c>
      <c r="I712" s="1">
        <f ca="1">'Budget by qtr'!T712</f>
        <v>0</v>
      </c>
    </row>
    <row r="713" spans="1:9" hidden="1">
      <c r="A713" t="str">
        <f ca="1">'Budget by qtr'!N713</f>
        <v xml:space="preserve"> - </v>
      </c>
      <c r="C713" s="79">
        <f>'Budget by qtr'!C713</f>
        <v>46113</v>
      </c>
      <c r="D713">
        <f ca="1">'Budget by qtr'!M713</f>
        <v>0</v>
      </c>
      <c r="E713" t="str">
        <f ca="1">'Budget by qtr'!L713</f>
        <v>3100: Salary In-kind</v>
      </c>
      <c r="I713" s="1">
        <f ca="1">'Budget by qtr'!T713</f>
        <v>0</v>
      </c>
    </row>
    <row r="714" spans="1:9" hidden="1">
      <c r="A714" t="str">
        <f ca="1">'Budget by qtr'!N714</f>
        <v xml:space="preserve"> - </v>
      </c>
      <c r="C714" s="79">
        <f>'Budget by qtr'!C714</f>
        <v>46204</v>
      </c>
      <c r="D714">
        <f ca="1">'Budget by qtr'!M714</f>
        <v>0</v>
      </c>
      <c r="E714" t="str">
        <f ca="1">'Budget by qtr'!L714</f>
        <v>3100: Salary In-kind</v>
      </c>
      <c r="I714" s="1">
        <f ca="1">'Budget by qtr'!T714</f>
        <v>0</v>
      </c>
    </row>
    <row r="715" spans="1:9" hidden="1">
      <c r="A715" t="str">
        <f ca="1">'Budget by qtr'!N715</f>
        <v xml:space="preserve"> - </v>
      </c>
      <c r="C715" s="79">
        <f>'Budget by qtr'!C715</f>
        <v>46296</v>
      </c>
      <c r="D715">
        <f ca="1">'Budget by qtr'!M715</f>
        <v>0</v>
      </c>
      <c r="E715" t="str">
        <f ca="1">'Budget by qtr'!L715</f>
        <v>3100: Salary In-kind</v>
      </c>
      <c r="I715" s="1">
        <f ca="1">'Budget by qtr'!T715</f>
        <v>0</v>
      </c>
    </row>
    <row r="716" spans="1:9" hidden="1">
      <c r="A716" t="str">
        <f ca="1">'Budget by qtr'!N716</f>
        <v xml:space="preserve"> - </v>
      </c>
      <c r="C716" s="79">
        <f>'Budget by qtr'!C716</f>
        <v>46388</v>
      </c>
      <c r="D716">
        <f ca="1">'Budget by qtr'!M716</f>
        <v>0</v>
      </c>
      <c r="E716" t="str">
        <f ca="1">'Budget by qtr'!L716</f>
        <v>3100: Salary In-kind</v>
      </c>
      <c r="I716" s="1">
        <f ca="1">'Budget by qtr'!T716</f>
        <v>0</v>
      </c>
    </row>
    <row r="717" spans="1:9" hidden="1">
      <c r="A717" t="str">
        <f ca="1">'Budget by qtr'!N717</f>
        <v xml:space="preserve"> - </v>
      </c>
      <c r="C717" s="79">
        <f>'Budget by qtr'!C717</f>
        <v>46478</v>
      </c>
      <c r="D717">
        <f ca="1">'Budget by qtr'!M717</f>
        <v>0</v>
      </c>
      <c r="E717" t="str">
        <f ca="1">'Budget by qtr'!L717</f>
        <v>3100: Salary In-kind</v>
      </c>
      <c r="I717" s="1">
        <f ca="1">'Budget by qtr'!T717</f>
        <v>0</v>
      </c>
    </row>
    <row r="718" spans="1:9" hidden="1">
      <c r="A718" t="str">
        <f ca="1">'Budget by qtr'!N718</f>
        <v xml:space="preserve"> - </v>
      </c>
      <c r="C718" s="79">
        <f>'Budget by qtr'!C718</f>
        <v>46569</v>
      </c>
      <c r="D718">
        <f ca="1">'Budget by qtr'!M718</f>
        <v>0</v>
      </c>
      <c r="E718" t="str">
        <f ca="1">'Budget by qtr'!L718</f>
        <v>3100: Salary In-kind</v>
      </c>
      <c r="I718" s="1">
        <f ca="1">'Budget by qtr'!T718</f>
        <v>0</v>
      </c>
    </row>
    <row r="719" spans="1:9" hidden="1">
      <c r="A719" t="str">
        <f ca="1">'Budget by qtr'!N719</f>
        <v xml:space="preserve"> - </v>
      </c>
      <c r="C719" s="79">
        <f>'Budget by qtr'!C719</f>
        <v>46661</v>
      </c>
      <c r="D719">
        <f ca="1">'Budget by qtr'!M719</f>
        <v>0</v>
      </c>
      <c r="E719" t="str">
        <f ca="1">'Budget by qtr'!L719</f>
        <v>3100: Salary In-kind</v>
      </c>
      <c r="I719" s="1">
        <f ca="1">'Budget by qtr'!T719</f>
        <v>0</v>
      </c>
    </row>
    <row r="720" spans="1:9" hidden="1">
      <c r="A720" t="str">
        <f ca="1">'Budget by qtr'!N720</f>
        <v xml:space="preserve"> - </v>
      </c>
      <c r="C720" s="79">
        <f>'Budget by qtr'!C720</f>
        <v>46753</v>
      </c>
      <c r="D720">
        <f ca="1">'Budget by qtr'!M720</f>
        <v>0</v>
      </c>
      <c r="E720" t="str">
        <f ca="1">'Budget by qtr'!L720</f>
        <v>3100: Salary In-kind</v>
      </c>
      <c r="I720" s="1">
        <f ca="1">'Budget by qtr'!T720</f>
        <v>0</v>
      </c>
    </row>
    <row r="721" spans="1:9" hidden="1">
      <c r="A721" t="str">
        <f ca="1">'Budget by qtr'!N721</f>
        <v xml:space="preserve"> - </v>
      </c>
      <c r="C721" s="79">
        <f>'Budget by qtr'!C721</f>
        <v>46844</v>
      </c>
      <c r="D721">
        <f ca="1">'Budget by qtr'!M721</f>
        <v>0</v>
      </c>
      <c r="E721" t="str">
        <f ca="1">'Budget by qtr'!L721</f>
        <v>3100: Salary In-kind</v>
      </c>
      <c r="I721" s="1">
        <f ca="1">'Budget by qtr'!T721</f>
        <v>0</v>
      </c>
    </row>
    <row r="722" spans="1:9" hidden="1">
      <c r="A722" t="str">
        <f ca="1">'Budget by qtr'!N722</f>
        <v xml:space="preserve"> - </v>
      </c>
      <c r="C722" s="79">
        <f>'Budget by qtr'!C722</f>
        <v>44743</v>
      </c>
      <c r="D722">
        <f ca="1">'Budget by qtr'!M722</f>
        <v>0</v>
      </c>
      <c r="E722" t="str">
        <f ca="1">'Budget by qtr'!L722</f>
        <v>3100: Salary In-kind</v>
      </c>
      <c r="I722" s="1">
        <f ca="1">'Budget by qtr'!T722</f>
        <v>0</v>
      </c>
    </row>
    <row r="723" spans="1:9" hidden="1">
      <c r="A723" t="str">
        <f ca="1">'Budget by qtr'!N723</f>
        <v xml:space="preserve"> - </v>
      </c>
      <c r="C723" s="79">
        <f>'Budget by qtr'!C723</f>
        <v>44835</v>
      </c>
      <c r="D723">
        <f ca="1">'Budget by qtr'!M723</f>
        <v>0</v>
      </c>
      <c r="E723" t="str">
        <f ca="1">'Budget by qtr'!L723</f>
        <v>3100: Salary In-kind</v>
      </c>
      <c r="I723" s="1">
        <f ca="1">'Budget by qtr'!T723</f>
        <v>0</v>
      </c>
    </row>
    <row r="724" spans="1:9" hidden="1">
      <c r="A724" t="str">
        <f ca="1">'Budget by qtr'!N724</f>
        <v xml:space="preserve"> - </v>
      </c>
      <c r="C724" s="79">
        <f>'Budget by qtr'!C724</f>
        <v>44927</v>
      </c>
      <c r="D724">
        <f ca="1">'Budget by qtr'!M724</f>
        <v>0</v>
      </c>
      <c r="E724" t="str">
        <f ca="1">'Budget by qtr'!L724</f>
        <v>3100: Salary In-kind</v>
      </c>
      <c r="I724" s="1">
        <f ca="1">'Budget by qtr'!T724</f>
        <v>0</v>
      </c>
    </row>
    <row r="725" spans="1:9" hidden="1">
      <c r="A725" t="str">
        <f ca="1">'Budget by qtr'!N725</f>
        <v xml:space="preserve"> - </v>
      </c>
      <c r="C725" s="79">
        <f>'Budget by qtr'!C725</f>
        <v>45017</v>
      </c>
      <c r="D725">
        <f ca="1">'Budget by qtr'!M725</f>
        <v>0</v>
      </c>
      <c r="E725" t="str">
        <f ca="1">'Budget by qtr'!L725</f>
        <v>3100: Salary In-kind</v>
      </c>
      <c r="I725" s="1">
        <f ca="1">'Budget by qtr'!T725</f>
        <v>0</v>
      </c>
    </row>
    <row r="726" spans="1:9" hidden="1">
      <c r="A726" t="str">
        <f ca="1">'Budget by qtr'!N726</f>
        <v xml:space="preserve"> - </v>
      </c>
      <c r="C726" s="79">
        <f>'Budget by qtr'!C726</f>
        <v>45108</v>
      </c>
      <c r="D726">
        <f ca="1">'Budget by qtr'!M726</f>
        <v>0</v>
      </c>
      <c r="E726" t="str">
        <f ca="1">'Budget by qtr'!L726</f>
        <v>3100: Salary In-kind</v>
      </c>
      <c r="I726" s="1">
        <f ca="1">'Budget by qtr'!T726</f>
        <v>0</v>
      </c>
    </row>
    <row r="727" spans="1:9" hidden="1">
      <c r="A727" t="str">
        <f ca="1">'Budget by qtr'!N727</f>
        <v xml:space="preserve"> - </v>
      </c>
      <c r="C727" s="79">
        <f>'Budget by qtr'!C727</f>
        <v>45200</v>
      </c>
      <c r="D727">
        <f ca="1">'Budget by qtr'!M727</f>
        <v>0</v>
      </c>
      <c r="E727" t="str">
        <f ca="1">'Budget by qtr'!L727</f>
        <v>3100: Salary In-kind</v>
      </c>
      <c r="I727" s="1">
        <f ca="1">'Budget by qtr'!T727</f>
        <v>0</v>
      </c>
    </row>
    <row r="728" spans="1:9" hidden="1">
      <c r="A728" t="str">
        <f ca="1">'Budget by qtr'!N728</f>
        <v xml:space="preserve"> - </v>
      </c>
      <c r="C728" s="79">
        <f>'Budget by qtr'!C728</f>
        <v>45292</v>
      </c>
      <c r="D728">
        <f ca="1">'Budget by qtr'!M728</f>
        <v>0</v>
      </c>
      <c r="E728" t="str">
        <f ca="1">'Budget by qtr'!L728</f>
        <v>3100: Salary In-kind</v>
      </c>
      <c r="I728" s="1">
        <f ca="1">'Budget by qtr'!T728</f>
        <v>0</v>
      </c>
    </row>
    <row r="729" spans="1:9" hidden="1">
      <c r="A729" t="str">
        <f ca="1">'Budget by qtr'!N729</f>
        <v xml:space="preserve"> - </v>
      </c>
      <c r="C729" s="79">
        <f>'Budget by qtr'!C729</f>
        <v>45383</v>
      </c>
      <c r="D729">
        <f ca="1">'Budget by qtr'!M729</f>
        <v>0</v>
      </c>
      <c r="E729" t="str">
        <f ca="1">'Budget by qtr'!L729</f>
        <v>3100: Salary In-kind</v>
      </c>
      <c r="I729" s="1">
        <f ca="1">'Budget by qtr'!T729</f>
        <v>0</v>
      </c>
    </row>
    <row r="730" spans="1:9" hidden="1">
      <c r="A730" t="str">
        <f ca="1">'Budget by qtr'!N730</f>
        <v xml:space="preserve"> - </v>
      </c>
      <c r="C730" s="79">
        <f>'Budget by qtr'!C730</f>
        <v>45474</v>
      </c>
      <c r="D730">
        <f ca="1">'Budget by qtr'!M730</f>
        <v>0</v>
      </c>
      <c r="E730" t="str">
        <f ca="1">'Budget by qtr'!L730</f>
        <v>3100: Salary In-kind</v>
      </c>
      <c r="I730" s="1">
        <f ca="1">'Budget by qtr'!T730</f>
        <v>0</v>
      </c>
    </row>
    <row r="731" spans="1:9" hidden="1">
      <c r="A731" t="str">
        <f ca="1">'Budget by qtr'!N731</f>
        <v xml:space="preserve"> - </v>
      </c>
      <c r="C731" s="79">
        <f>'Budget by qtr'!C731</f>
        <v>45566</v>
      </c>
      <c r="D731">
        <f ca="1">'Budget by qtr'!M731</f>
        <v>0</v>
      </c>
      <c r="E731" t="str">
        <f ca="1">'Budget by qtr'!L731</f>
        <v>3100: Salary In-kind</v>
      </c>
      <c r="I731" s="1">
        <f ca="1">'Budget by qtr'!T731</f>
        <v>0</v>
      </c>
    </row>
    <row r="732" spans="1:9" hidden="1">
      <c r="A732" t="str">
        <f ca="1">'Budget by qtr'!N732</f>
        <v xml:space="preserve"> - </v>
      </c>
      <c r="C732" s="79">
        <f>'Budget by qtr'!C732</f>
        <v>45658</v>
      </c>
      <c r="D732">
        <f ca="1">'Budget by qtr'!M732</f>
        <v>0</v>
      </c>
      <c r="E732" t="str">
        <f ca="1">'Budget by qtr'!L732</f>
        <v>3100: Salary In-kind</v>
      </c>
      <c r="I732" s="1">
        <f ca="1">'Budget by qtr'!T732</f>
        <v>0</v>
      </c>
    </row>
    <row r="733" spans="1:9" hidden="1">
      <c r="A733" t="str">
        <f ca="1">'Budget by qtr'!N733</f>
        <v xml:space="preserve"> - </v>
      </c>
      <c r="C733" s="79">
        <f>'Budget by qtr'!C733</f>
        <v>45748</v>
      </c>
      <c r="D733">
        <f ca="1">'Budget by qtr'!M733</f>
        <v>0</v>
      </c>
      <c r="E733" t="str">
        <f ca="1">'Budget by qtr'!L733</f>
        <v>3100: Salary In-kind</v>
      </c>
      <c r="I733" s="1">
        <f ca="1">'Budget by qtr'!T733</f>
        <v>0</v>
      </c>
    </row>
    <row r="734" spans="1:9" hidden="1">
      <c r="A734" t="str">
        <f ca="1">'Budget by qtr'!N734</f>
        <v xml:space="preserve"> - </v>
      </c>
      <c r="C734" s="79">
        <f>'Budget by qtr'!C734</f>
        <v>45839</v>
      </c>
      <c r="D734">
        <f ca="1">'Budget by qtr'!M734</f>
        <v>0</v>
      </c>
      <c r="E734" t="str">
        <f ca="1">'Budget by qtr'!L734</f>
        <v>3100: Salary In-kind</v>
      </c>
      <c r="I734" s="1">
        <f ca="1">'Budget by qtr'!T734</f>
        <v>0</v>
      </c>
    </row>
    <row r="735" spans="1:9" hidden="1">
      <c r="A735" t="str">
        <f ca="1">'Budget by qtr'!N735</f>
        <v xml:space="preserve"> - </v>
      </c>
      <c r="C735" s="79">
        <f>'Budget by qtr'!C735</f>
        <v>45931</v>
      </c>
      <c r="D735">
        <f ca="1">'Budget by qtr'!M735</f>
        <v>0</v>
      </c>
      <c r="E735" t="str">
        <f ca="1">'Budget by qtr'!L735</f>
        <v>3100: Salary In-kind</v>
      </c>
      <c r="I735" s="1">
        <f ca="1">'Budget by qtr'!T735</f>
        <v>0</v>
      </c>
    </row>
    <row r="736" spans="1:9" hidden="1">
      <c r="A736" t="str">
        <f ca="1">'Budget by qtr'!N736</f>
        <v xml:space="preserve"> - </v>
      </c>
      <c r="C736" s="79">
        <f>'Budget by qtr'!C736</f>
        <v>46023</v>
      </c>
      <c r="D736">
        <f ca="1">'Budget by qtr'!M736</f>
        <v>0</v>
      </c>
      <c r="E736" t="str">
        <f ca="1">'Budget by qtr'!L736</f>
        <v>3100: Salary In-kind</v>
      </c>
      <c r="I736" s="1">
        <f ca="1">'Budget by qtr'!T736</f>
        <v>0</v>
      </c>
    </row>
    <row r="737" spans="1:9" hidden="1">
      <c r="A737" t="str">
        <f ca="1">'Budget by qtr'!N737</f>
        <v xml:space="preserve"> - </v>
      </c>
      <c r="C737" s="79">
        <f>'Budget by qtr'!C737</f>
        <v>46113</v>
      </c>
      <c r="D737">
        <f ca="1">'Budget by qtr'!M737</f>
        <v>0</v>
      </c>
      <c r="E737" t="str">
        <f ca="1">'Budget by qtr'!L737</f>
        <v>3100: Salary In-kind</v>
      </c>
      <c r="I737" s="1">
        <f ca="1">'Budget by qtr'!T737</f>
        <v>0</v>
      </c>
    </row>
    <row r="738" spans="1:9" hidden="1">
      <c r="A738" t="str">
        <f ca="1">'Budget by qtr'!N738</f>
        <v xml:space="preserve"> - </v>
      </c>
      <c r="C738" s="79">
        <f>'Budget by qtr'!C738</f>
        <v>46204</v>
      </c>
      <c r="D738">
        <f ca="1">'Budget by qtr'!M738</f>
        <v>0</v>
      </c>
      <c r="E738" t="str">
        <f ca="1">'Budget by qtr'!L738</f>
        <v>3100: Salary In-kind</v>
      </c>
      <c r="I738" s="1">
        <f ca="1">'Budget by qtr'!T738</f>
        <v>0</v>
      </c>
    </row>
    <row r="739" spans="1:9" hidden="1">
      <c r="A739" t="str">
        <f ca="1">'Budget by qtr'!N739</f>
        <v xml:space="preserve"> - </v>
      </c>
      <c r="C739" s="79">
        <f>'Budget by qtr'!C739</f>
        <v>46296</v>
      </c>
      <c r="D739">
        <f ca="1">'Budget by qtr'!M739</f>
        <v>0</v>
      </c>
      <c r="E739" t="str">
        <f ca="1">'Budget by qtr'!L739</f>
        <v>3100: Salary In-kind</v>
      </c>
      <c r="I739" s="1">
        <f ca="1">'Budget by qtr'!T739</f>
        <v>0</v>
      </c>
    </row>
    <row r="740" spans="1:9" hidden="1">
      <c r="A740" t="str">
        <f ca="1">'Budget by qtr'!N740</f>
        <v xml:space="preserve"> - </v>
      </c>
      <c r="C740" s="79">
        <f>'Budget by qtr'!C740</f>
        <v>46388</v>
      </c>
      <c r="D740">
        <f ca="1">'Budget by qtr'!M740</f>
        <v>0</v>
      </c>
      <c r="E740" t="str">
        <f ca="1">'Budget by qtr'!L740</f>
        <v>3100: Salary In-kind</v>
      </c>
      <c r="I740" s="1">
        <f ca="1">'Budget by qtr'!T740</f>
        <v>0</v>
      </c>
    </row>
    <row r="741" spans="1:9" hidden="1">
      <c r="A741" t="str">
        <f ca="1">'Budget by qtr'!N741</f>
        <v xml:space="preserve"> - </v>
      </c>
      <c r="C741" s="79">
        <f>'Budget by qtr'!C741</f>
        <v>46478</v>
      </c>
      <c r="D741">
        <f ca="1">'Budget by qtr'!M741</f>
        <v>0</v>
      </c>
      <c r="E741" t="str">
        <f ca="1">'Budget by qtr'!L741</f>
        <v>3100: Salary In-kind</v>
      </c>
      <c r="I741" s="1">
        <f ca="1">'Budget by qtr'!T741</f>
        <v>0</v>
      </c>
    </row>
    <row r="742" spans="1:9" hidden="1">
      <c r="A742" t="str">
        <f ca="1">'Budget by qtr'!N742</f>
        <v xml:space="preserve"> - </v>
      </c>
      <c r="C742" s="79">
        <f>'Budget by qtr'!C742</f>
        <v>46569</v>
      </c>
      <c r="D742">
        <f ca="1">'Budget by qtr'!M742</f>
        <v>0</v>
      </c>
      <c r="E742" t="str">
        <f ca="1">'Budget by qtr'!L742</f>
        <v>3100: Salary In-kind</v>
      </c>
      <c r="I742" s="1">
        <f ca="1">'Budget by qtr'!T742</f>
        <v>0</v>
      </c>
    </row>
    <row r="743" spans="1:9" hidden="1">
      <c r="A743" t="str">
        <f ca="1">'Budget by qtr'!N743</f>
        <v xml:space="preserve"> - </v>
      </c>
      <c r="C743" s="79">
        <f>'Budget by qtr'!C743</f>
        <v>46661</v>
      </c>
      <c r="D743">
        <f ca="1">'Budget by qtr'!M743</f>
        <v>0</v>
      </c>
      <c r="E743" t="str">
        <f ca="1">'Budget by qtr'!L743</f>
        <v>3100: Salary In-kind</v>
      </c>
      <c r="I743" s="1">
        <f ca="1">'Budget by qtr'!T743</f>
        <v>0</v>
      </c>
    </row>
    <row r="744" spans="1:9" hidden="1">
      <c r="A744" t="str">
        <f ca="1">'Budget by qtr'!N744</f>
        <v xml:space="preserve"> - </v>
      </c>
      <c r="C744" s="79">
        <f>'Budget by qtr'!C744</f>
        <v>46753</v>
      </c>
      <c r="D744">
        <f ca="1">'Budget by qtr'!M744</f>
        <v>0</v>
      </c>
      <c r="E744" t="str">
        <f ca="1">'Budget by qtr'!L744</f>
        <v>3100: Salary In-kind</v>
      </c>
      <c r="I744" s="1">
        <f ca="1">'Budget by qtr'!T744</f>
        <v>0</v>
      </c>
    </row>
    <row r="745" spans="1:9" hidden="1">
      <c r="A745" t="str">
        <f ca="1">'Budget by qtr'!N745</f>
        <v xml:space="preserve"> - </v>
      </c>
      <c r="C745" s="79">
        <f>'Budget by qtr'!C745</f>
        <v>46844</v>
      </c>
      <c r="D745">
        <f ca="1">'Budget by qtr'!M745</f>
        <v>0</v>
      </c>
      <c r="E745" t="str">
        <f ca="1">'Budget by qtr'!L745</f>
        <v>3100: Salary In-kind</v>
      </c>
      <c r="I745" s="1">
        <f ca="1">'Budget by qtr'!T745</f>
        <v>0</v>
      </c>
    </row>
    <row r="746" spans="1:9" hidden="1">
      <c r="A746" t="str">
        <f ca="1">'Budget by qtr'!N746</f>
        <v xml:space="preserve"> - </v>
      </c>
      <c r="C746" s="79">
        <f>'Budget by qtr'!C746</f>
        <v>44743</v>
      </c>
      <c r="D746">
        <f ca="1">'Budget by qtr'!M746</f>
        <v>0</v>
      </c>
      <c r="E746" t="str">
        <f ca="1">'Budget by qtr'!L746</f>
        <v>3100: Salary In-kind</v>
      </c>
      <c r="I746" s="1">
        <f ca="1">'Budget by qtr'!T746</f>
        <v>0</v>
      </c>
    </row>
    <row r="747" spans="1:9" hidden="1">
      <c r="A747" t="str">
        <f ca="1">'Budget by qtr'!N747</f>
        <v xml:space="preserve"> - </v>
      </c>
      <c r="C747" s="79">
        <f>'Budget by qtr'!C747</f>
        <v>44835</v>
      </c>
      <c r="D747">
        <f ca="1">'Budget by qtr'!M747</f>
        <v>0</v>
      </c>
      <c r="E747" t="str">
        <f ca="1">'Budget by qtr'!L747</f>
        <v>3100: Salary In-kind</v>
      </c>
      <c r="I747" s="1">
        <f ca="1">'Budget by qtr'!T747</f>
        <v>0</v>
      </c>
    </row>
    <row r="748" spans="1:9" hidden="1">
      <c r="A748" t="str">
        <f ca="1">'Budget by qtr'!N748</f>
        <v xml:space="preserve"> - </v>
      </c>
      <c r="C748" s="79">
        <f>'Budget by qtr'!C748</f>
        <v>44927</v>
      </c>
      <c r="D748">
        <f ca="1">'Budget by qtr'!M748</f>
        <v>0</v>
      </c>
      <c r="E748" t="str">
        <f ca="1">'Budget by qtr'!L748</f>
        <v>3100: Salary In-kind</v>
      </c>
      <c r="I748" s="1">
        <f ca="1">'Budget by qtr'!T748</f>
        <v>0</v>
      </c>
    </row>
    <row r="749" spans="1:9" hidden="1">
      <c r="A749" t="str">
        <f ca="1">'Budget by qtr'!N749</f>
        <v xml:space="preserve"> - </v>
      </c>
      <c r="C749" s="79">
        <f>'Budget by qtr'!C749</f>
        <v>45017</v>
      </c>
      <c r="D749">
        <f ca="1">'Budget by qtr'!M749</f>
        <v>0</v>
      </c>
      <c r="E749" t="str">
        <f ca="1">'Budget by qtr'!L749</f>
        <v>3100: Salary In-kind</v>
      </c>
      <c r="I749" s="1">
        <f ca="1">'Budget by qtr'!T749</f>
        <v>0</v>
      </c>
    </row>
    <row r="750" spans="1:9" hidden="1">
      <c r="A750" t="str">
        <f ca="1">'Budget by qtr'!N750</f>
        <v xml:space="preserve"> - </v>
      </c>
      <c r="C750" s="79">
        <f>'Budget by qtr'!C750</f>
        <v>45108</v>
      </c>
      <c r="D750">
        <f ca="1">'Budget by qtr'!M750</f>
        <v>0</v>
      </c>
      <c r="E750" t="str">
        <f ca="1">'Budget by qtr'!L750</f>
        <v>3100: Salary In-kind</v>
      </c>
      <c r="I750" s="1">
        <f ca="1">'Budget by qtr'!T750</f>
        <v>0</v>
      </c>
    </row>
    <row r="751" spans="1:9" hidden="1">
      <c r="A751" t="str">
        <f ca="1">'Budget by qtr'!N751</f>
        <v xml:space="preserve"> - </v>
      </c>
      <c r="C751" s="79">
        <f>'Budget by qtr'!C751</f>
        <v>45200</v>
      </c>
      <c r="D751">
        <f ca="1">'Budget by qtr'!M751</f>
        <v>0</v>
      </c>
      <c r="E751" t="str">
        <f ca="1">'Budget by qtr'!L751</f>
        <v>3100: Salary In-kind</v>
      </c>
      <c r="I751" s="1">
        <f ca="1">'Budget by qtr'!T751</f>
        <v>0</v>
      </c>
    </row>
    <row r="752" spans="1:9" hidden="1">
      <c r="A752" t="str">
        <f ca="1">'Budget by qtr'!N752</f>
        <v xml:space="preserve"> - </v>
      </c>
      <c r="C752" s="79">
        <f>'Budget by qtr'!C752</f>
        <v>45292</v>
      </c>
      <c r="D752">
        <f ca="1">'Budget by qtr'!M752</f>
        <v>0</v>
      </c>
      <c r="E752" t="str">
        <f ca="1">'Budget by qtr'!L752</f>
        <v>3100: Salary In-kind</v>
      </c>
      <c r="I752" s="1">
        <f ca="1">'Budget by qtr'!T752</f>
        <v>0</v>
      </c>
    </row>
    <row r="753" spans="1:9" hidden="1">
      <c r="A753" t="str">
        <f ca="1">'Budget by qtr'!N753</f>
        <v xml:space="preserve"> - </v>
      </c>
      <c r="C753" s="79">
        <f>'Budget by qtr'!C753</f>
        <v>45383</v>
      </c>
      <c r="D753">
        <f ca="1">'Budget by qtr'!M753</f>
        <v>0</v>
      </c>
      <c r="E753" t="str">
        <f ca="1">'Budget by qtr'!L753</f>
        <v>3100: Salary In-kind</v>
      </c>
      <c r="I753" s="1">
        <f ca="1">'Budget by qtr'!T753</f>
        <v>0</v>
      </c>
    </row>
    <row r="754" spans="1:9" hidden="1">
      <c r="A754" t="str">
        <f ca="1">'Budget by qtr'!N754</f>
        <v xml:space="preserve"> - </v>
      </c>
      <c r="C754" s="79">
        <f>'Budget by qtr'!C754</f>
        <v>45474</v>
      </c>
      <c r="D754">
        <f ca="1">'Budget by qtr'!M754</f>
        <v>0</v>
      </c>
      <c r="E754" t="str">
        <f ca="1">'Budget by qtr'!L754</f>
        <v>3100: Salary In-kind</v>
      </c>
      <c r="I754" s="1">
        <f ca="1">'Budget by qtr'!T754</f>
        <v>0</v>
      </c>
    </row>
    <row r="755" spans="1:9" hidden="1">
      <c r="A755" t="str">
        <f ca="1">'Budget by qtr'!N755</f>
        <v xml:space="preserve"> - </v>
      </c>
      <c r="C755" s="79">
        <f>'Budget by qtr'!C755</f>
        <v>45566</v>
      </c>
      <c r="D755">
        <f ca="1">'Budget by qtr'!M755</f>
        <v>0</v>
      </c>
      <c r="E755" t="str">
        <f ca="1">'Budget by qtr'!L755</f>
        <v>3100: Salary In-kind</v>
      </c>
      <c r="I755" s="1">
        <f ca="1">'Budget by qtr'!T755</f>
        <v>0</v>
      </c>
    </row>
    <row r="756" spans="1:9" hidden="1">
      <c r="A756" t="str">
        <f ca="1">'Budget by qtr'!N756</f>
        <v xml:space="preserve"> - </v>
      </c>
      <c r="C756" s="79">
        <f>'Budget by qtr'!C756</f>
        <v>45658</v>
      </c>
      <c r="D756">
        <f ca="1">'Budget by qtr'!M756</f>
        <v>0</v>
      </c>
      <c r="E756" t="str">
        <f ca="1">'Budget by qtr'!L756</f>
        <v>3100: Salary In-kind</v>
      </c>
      <c r="I756" s="1">
        <f ca="1">'Budget by qtr'!T756</f>
        <v>0</v>
      </c>
    </row>
    <row r="757" spans="1:9" hidden="1">
      <c r="A757" t="str">
        <f ca="1">'Budget by qtr'!N757</f>
        <v xml:space="preserve"> - </v>
      </c>
      <c r="C757" s="79">
        <f>'Budget by qtr'!C757</f>
        <v>45748</v>
      </c>
      <c r="D757">
        <f ca="1">'Budget by qtr'!M757</f>
        <v>0</v>
      </c>
      <c r="E757" t="str">
        <f ca="1">'Budget by qtr'!L757</f>
        <v>3100: Salary In-kind</v>
      </c>
      <c r="I757" s="1">
        <f ca="1">'Budget by qtr'!T757</f>
        <v>0</v>
      </c>
    </row>
    <row r="758" spans="1:9" hidden="1">
      <c r="A758" t="str">
        <f ca="1">'Budget by qtr'!N758</f>
        <v xml:space="preserve"> - </v>
      </c>
      <c r="C758" s="79">
        <f>'Budget by qtr'!C758</f>
        <v>45839</v>
      </c>
      <c r="D758">
        <f ca="1">'Budget by qtr'!M758</f>
        <v>0</v>
      </c>
      <c r="E758" t="str">
        <f ca="1">'Budget by qtr'!L758</f>
        <v>3100: Salary In-kind</v>
      </c>
      <c r="I758" s="1">
        <f ca="1">'Budget by qtr'!T758</f>
        <v>0</v>
      </c>
    </row>
    <row r="759" spans="1:9" hidden="1">
      <c r="A759" t="str">
        <f ca="1">'Budget by qtr'!N759</f>
        <v xml:space="preserve"> - </v>
      </c>
      <c r="C759" s="79">
        <f>'Budget by qtr'!C759</f>
        <v>45931</v>
      </c>
      <c r="D759">
        <f ca="1">'Budget by qtr'!M759</f>
        <v>0</v>
      </c>
      <c r="E759" t="str">
        <f ca="1">'Budget by qtr'!L759</f>
        <v>3100: Salary In-kind</v>
      </c>
      <c r="I759" s="1">
        <f ca="1">'Budget by qtr'!T759</f>
        <v>0</v>
      </c>
    </row>
    <row r="760" spans="1:9" hidden="1">
      <c r="A760" t="str">
        <f ca="1">'Budget by qtr'!N760</f>
        <v xml:space="preserve"> - </v>
      </c>
      <c r="C760" s="79">
        <f>'Budget by qtr'!C760</f>
        <v>46023</v>
      </c>
      <c r="D760">
        <f ca="1">'Budget by qtr'!M760</f>
        <v>0</v>
      </c>
      <c r="E760" t="str">
        <f ca="1">'Budget by qtr'!L760</f>
        <v>3100: Salary In-kind</v>
      </c>
      <c r="I760" s="1">
        <f ca="1">'Budget by qtr'!T760</f>
        <v>0</v>
      </c>
    </row>
    <row r="761" spans="1:9" hidden="1">
      <c r="A761" t="str">
        <f ca="1">'Budget by qtr'!N761</f>
        <v xml:space="preserve"> - </v>
      </c>
      <c r="C761" s="79">
        <f>'Budget by qtr'!C761</f>
        <v>46113</v>
      </c>
      <c r="D761">
        <f ca="1">'Budget by qtr'!M761</f>
        <v>0</v>
      </c>
      <c r="E761" t="str">
        <f ca="1">'Budget by qtr'!L761</f>
        <v>3100: Salary In-kind</v>
      </c>
      <c r="I761" s="1">
        <f ca="1">'Budget by qtr'!T761</f>
        <v>0</v>
      </c>
    </row>
    <row r="762" spans="1:9" hidden="1">
      <c r="A762" t="str">
        <f ca="1">'Budget by qtr'!N762</f>
        <v xml:space="preserve"> - </v>
      </c>
      <c r="C762" s="79">
        <f>'Budget by qtr'!C762</f>
        <v>46204</v>
      </c>
      <c r="D762">
        <f ca="1">'Budget by qtr'!M762</f>
        <v>0</v>
      </c>
      <c r="E762" t="str">
        <f ca="1">'Budget by qtr'!L762</f>
        <v>3100: Salary In-kind</v>
      </c>
      <c r="I762" s="1">
        <f ca="1">'Budget by qtr'!T762</f>
        <v>0</v>
      </c>
    </row>
    <row r="763" spans="1:9" hidden="1">
      <c r="A763" t="str">
        <f ca="1">'Budget by qtr'!N763</f>
        <v xml:space="preserve"> - </v>
      </c>
      <c r="C763" s="79">
        <f>'Budget by qtr'!C763</f>
        <v>46296</v>
      </c>
      <c r="D763">
        <f ca="1">'Budget by qtr'!M763</f>
        <v>0</v>
      </c>
      <c r="E763" t="str">
        <f ca="1">'Budget by qtr'!L763</f>
        <v>3100: Salary In-kind</v>
      </c>
      <c r="I763" s="1">
        <f ca="1">'Budget by qtr'!T763</f>
        <v>0</v>
      </c>
    </row>
    <row r="764" spans="1:9" hidden="1">
      <c r="A764" t="str">
        <f ca="1">'Budget by qtr'!N764</f>
        <v xml:space="preserve"> - </v>
      </c>
      <c r="C764" s="79">
        <f>'Budget by qtr'!C764</f>
        <v>46388</v>
      </c>
      <c r="D764">
        <f ca="1">'Budget by qtr'!M764</f>
        <v>0</v>
      </c>
      <c r="E764" t="str">
        <f ca="1">'Budget by qtr'!L764</f>
        <v>3100: Salary In-kind</v>
      </c>
      <c r="I764" s="1">
        <f ca="1">'Budget by qtr'!T764</f>
        <v>0</v>
      </c>
    </row>
    <row r="765" spans="1:9" hidden="1">
      <c r="A765" t="str">
        <f ca="1">'Budget by qtr'!N765</f>
        <v xml:space="preserve"> - </v>
      </c>
      <c r="C765" s="79">
        <f>'Budget by qtr'!C765</f>
        <v>46478</v>
      </c>
      <c r="D765">
        <f ca="1">'Budget by qtr'!M765</f>
        <v>0</v>
      </c>
      <c r="E765" t="str">
        <f ca="1">'Budget by qtr'!L765</f>
        <v>3100: Salary In-kind</v>
      </c>
      <c r="I765" s="1">
        <f ca="1">'Budget by qtr'!T765</f>
        <v>0</v>
      </c>
    </row>
    <row r="766" spans="1:9" hidden="1">
      <c r="A766" t="str">
        <f ca="1">'Budget by qtr'!N766</f>
        <v xml:space="preserve"> - </v>
      </c>
      <c r="C766" s="79">
        <f>'Budget by qtr'!C766</f>
        <v>46569</v>
      </c>
      <c r="D766">
        <f ca="1">'Budget by qtr'!M766</f>
        <v>0</v>
      </c>
      <c r="E766" t="str">
        <f ca="1">'Budget by qtr'!L766</f>
        <v>3100: Salary In-kind</v>
      </c>
      <c r="I766" s="1">
        <f ca="1">'Budget by qtr'!T766</f>
        <v>0</v>
      </c>
    </row>
    <row r="767" spans="1:9" hidden="1">
      <c r="A767" t="str">
        <f ca="1">'Budget by qtr'!N767</f>
        <v xml:space="preserve"> - </v>
      </c>
      <c r="C767" s="79">
        <f>'Budget by qtr'!C767</f>
        <v>46661</v>
      </c>
      <c r="D767">
        <f ca="1">'Budget by qtr'!M767</f>
        <v>0</v>
      </c>
      <c r="E767" t="str">
        <f ca="1">'Budget by qtr'!L767</f>
        <v>3100: Salary In-kind</v>
      </c>
      <c r="I767" s="1">
        <f ca="1">'Budget by qtr'!T767</f>
        <v>0</v>
      </c>
    </row>
    <row r="768" spans="1:9" hidden="1">
      <c r="A768" t="str">
        <f ca="1">'Budget by qtr'!N768</f>
        <v xml:space="preserve"> - </v>
      </c>
      <c r="C768" s="79">
        <f>'Budget by qtr'!C768</f>
        <v>46753</v>
      </c>
      <c r="D768">
        <f ca="1">'Budget by qtr'!M768</f>
        <v>0</v>
      </c>
      <c r="E768" t="str">
        <f ca="1">'Budget by qtr'!L768</f>
        <v>3100: Salary In-kind</v>
      </c>
      <c r="I768" s="1">
        <f ca="1">'Budget by qtr'!T768</f>
        <v>0</v>
      </c>
    </row>
    <row r="769" spans="1:9" hidden="1">
      <c r="A769" t="str">
        <f ca="1">'Budget by qtr'!N769</f>
        <v xml:space="preserve"> - </v>
      </c>
      <c r="C769" s="79">
        <f>'Budget by qtr'!C769</f>
        <v>46844</v>
      </c>
      <c r="D769">
        <f ca="1">'Budget by qtr'!M769</f>
        <v>0</v>
      </c>
      <c r="E769" t="str">
        <f ca="1">'Budget by qtr'!L769</f>
        <v>3100: Salary In-kind</v>
      </c>
      <c r="I769" s="1">
        <f ca="1">'Budget by qtr'!T769</f>
        <v>0</v>
      </c>
    </row>
    <row r="770" spans="1:9" hidden="1">
      <c r="A770" t="str">
        <f ca="1">'Budget by qtr'!N770</f>
        <v xml:space="preserve"> - </v>
      </c>
      <c r="C770" s="79">
        <f>'Budget by qtr'!C770</f>
        <v>44743</v>
      </c>
      <c r="D770">
        <f ca="1">'Budget by qtr'!M770</f>
        <v>0</v>
      </c>
      <c r="E770" t="str">
        <f ca="1">'Budget by qtr'!L770</f>
        <v>3100: Salary In-kind</v>
      </c>
      <c r="I770" s="1">
        <f ca="1">'Budget by qtr'!T770</f>
        <v>0</v>
      </c>
    </row>
    <row r="771" spans="1:9" hidden="1">
      <c r="A771" t="str">
        <f ca="1">'Budget by qtr'!N771</f>
        <v xml:space="preserve"> - </v>
      </c>
      <c r="C771" s="79">
        <f>'Budget by qtr'!C771</f>
        <v>44835</v>
      </c>
      <c r="D771">
        <f ca="1">'Budget by qtr'!M771</f>
        <v>0</v>
      </c>
      <c r="E771" t="str">
        <f ca="1">'Budget by qtr'!L771</f>
        <v>3100: Salary In-kind</v>
      </c>
      <c r="I771" s="1">
        <f ca="1">'Budget by qtr'!T771</f>
        <v>0</v>
      </c>
    </row>
    <row r="772" spans="1:9" hidden="1">
      <c r="A772" t="str">
        <f ca="1">'Budget by qtr'!N772</f>
        <v xml:space="preserve"> - </v>
      </c>
      <c r="C772" s="79">
        <f>'Budget by qtr'!C772</f>
        <v>44927</v>
      </c>
      <c r="D772">
        <f ca="1">'Budget by qtr'!M772</f>
        <v>0</v>
      </c>
      <c r="E772" t="str">
        <f ca="1">'Budget by qtr'!L772</f>
        <v>3100: Salary In-kind</v>
      </c>
      <c r="I772" s="1">
        <f ca="1">'Budget by qtr'!T772</f>
        <v>0</v>
      </c>
    </row>
    <row r="773" spans="1:9" hidden="1">
      <c r="A773" t="str">
        <f ca="1">'Budget by qtr'!N773</f>
        <v xml:space="preserve"> - </v>
      </c>
      <c r="C773" s="79">
        <f>'Budget by qtr'!C773</f>
        <v>45017</v>
      </c>
      <c r="D773">
        <f ca="1">'Budget by qtr'!M773</f>
        <v>0</v>
      </c>
      <c r="E773" t="str">
        <f ca="1">'Budget by qtr'!L773</f>
        <v>3100: Salary In-kind</v>
      </c>
      <c r="I773" s="1">
        <f ca="1">'Budget by qtr'!T773</f>
        <v>0</v>
      </c>
    </row>
    <row r="774" spans="1:9" hidden="1">
      <c r="A774" t="str">
        <f ca="1">'Budget by qtr'!N774</f>
        <v xml:space="preserve"> - </v>
      </c>
      <c r="C774" s="79">
        <f>'Budget by qtr'!C774</f>
        <v>45108</v>
      </c>
      <c r="D774">
        <f ca="1">'Budget by qtr'!M774</f>
        <v>0</v>
      </c>
      <c r="E774" t="str">
        <f ca="1">'Budget by qtr'!L774</f>
        <v>3100: Salary In-kind</v>
      </c>
      <c r="I774" s="1">
        <f ca="1">'Budget by qtr'!T774</f>
        <v>0</v>
      </c>
    </row>
    <row r="775" spans="1:9" hidden="1">
      <c r="A775" t="str">
        <f ca="1">'Budget by qtr'!N775</f>
        <v xml:space="preserve"> - </v>
      </c>
      <c r="C775" s="79">
        <f>'Budget by qtr'!C775</f>
        <v>45200</v>
      </c>
      <c r="D775">
        <f ca="1">'Budget by qtr'!M775</f>
        <v>0</v>
      </c>
      <c r="E775" t="str">
        <f ca="1">'Budget by qtr'!L775</f>
        <v>3100: Salary In-kind</v>
      </c>
      <c r="I775" s="1">
        <f ca="1">'Budget by qtr'!T775</f>
        <v>0</v>
      </c>
    </row>
    <row r="776" spans="1:9" hidden="1">
      <c r="A776" t="str">
        <f ca="1">'Budget by qtr'!N776</f>
        <v xml:space="preserve"> - </v>
      </c>
      <c r="C776" s="79">
        <f>'Budget by qtr'!C776</f>
        <v>45292</v>
      </c>
      <c r="D776">
        <f ca="1">'Budget by qtr'!M776</f>
        <v>0</v>
      </c>
      <c r="E776" t="str">
        <f ca="1">'Budget by qtr'!L776</f>
        <v>3100: Salary In-kind</v>
      </c>
      <c r="I776" s="1">
        <f ca="1">'Budget by qtr'!T776</f>
        <v>0</v>
      </c>
    </row>
    <row r="777" spans="1:9" hidden="1">
      <c r="A777" t="str">
        <f ca="1">'Budget by qtr'!N777</f>
        <v xml:space="preserve"> - </v>
      </c>
      <c r="C777" s="79">
        <f>'Budget by qtr'!C777</f>
        <v>45383</v>
      </c>
      <c r="D777">
        <f ca="1">'Budget by qtr'!M777</f>
        <v>0</v>
      </c>
      <c r="E777" t="str">
        <f ca="1">'Budget by qtr'!L777</f>
        <v>3100: Salary In-kind</v>
      </c>
      <c r="I777" s="1">
        <f ca="1">'Budget by qtr'!T777</f>
        <v>0</v>
      </c>
    </row>
    <row r="778" spans="1:9" hidden="1">
      <c r="A778" t="str">
        <f ca="1">'Budget by qtr'!N778</f>
        <v xml:space="preserve"> - </v>
      </c>
      <c r="C778" s="79">
        <f>'Budget by qtr'!C778</f>
        <v>45474</v>
      </c>
      <c r="D778">
        <f ca="1">'Budget by qtr'!M778</f>
        <v>0</v>
      </c>
      <c r="E778" t="str">
        <f ca="1">'Budget by qtr'!L778</f>
        <v>3100: Salary In-kind</v>
      </c>
      <c r="I778" s="1">
        <f ca="1">'Budget by qtr'!T778</f>
        <v>0</v>
      </c>
    </row>
    <row r="779" spans="1:9" hidden="1">
      <c r="A779" t="str">
        <f ca="1">'Budget by qtr'!N779</f>
        <v xml:space="preserve"> - </v>
      </c>
      <c r="C779" s="79">
        <f>'Budget by qtr'!C779</f>
        <v>45566</v>
      </c>
      <c r="D779">
        <f ca="1">'Budget by qtr'!M779</f>
        <v>0</v>
      </c>
      <c r="E779" t="str">
        <f ca="1">'Budget by qtr'!L779</f>
        <v>3100: Salary In-kind</v>
      </c>
      <c r="I779" s="1">
        <f ca="1">'Budget by qtr'!T779</f>
        <v>0</v>
      </c>
    </row>
    <row r="780" spans="1:9" hidden="1">
      <c r="A780" t="str">
        <f ca="1">'Budget by qtr'!N780</f>
        <v xml:space="preserve"> - </v>
      </c>
      <c r="C780" s="79">
        <f>'Budget by qtr'!C780</f>
        <v>45658</v>
      </c>
      <c r="D780">
        <f ca="1">'Budget by qtr'!M780</f>
        <v>0</v>
      </c>
      <c r="E780" t="str">
        <f ca="1">'Budget by qtr'!L780</f>
        <v>3100: Salary In-kind</v>
      </c>
      <c r="I780" s="1">
        <f ca="1">'Budget by qtr'!T780</f>
        <v>0</v>
      </c>
    </row>
    <row r="781" spans="1:9" hidden="1">
      <c r="A781" t="str">
        <f ca="1">'Budget by qtr'!N781</f>
        <v xml:space="preserve"> - </v>
      </c>
      <c r="C781" s="79">
        <f>'Budget by qtr'!C781</f>
        <v>45748</v>
      </c>
      <c r="D781">
        <f ca="1">'Budget by qtr'!M781</f>
        <v>0</v>
      </c>
      <c r="E781" t="str">
        <f ca="1">'Budget by qtr'!L781</f>
        <v>3100: Salary In-kind</v>
      </c>
      <c r="I781" s="1">
        <f ca="1">'Budget by qtr'!T781</f>
        <v>0</v>
      </c>
    </row>
    <row r="782" spans="1:9" hidden="1">
      <c r="A782" t="str">
        <f ca="1">'Budget by qtr'!N782</f>
        <v xml:space="preserve"> - </v>
      </c>
      <c r="C782" s="79">
        <f>'Budget by qtr'!C782</f>
        <v>45839</v>
      </c>
      <c r="D782">
        <f ca="1">'Budget by qtr'!M782</f>
        <v>0</v>
      </c>
      <c r="E782" t="str">
        <f ca="1">'Budget by qtr'!L782</f>
        <v>3100: Salary In-kind</v>
      </c>
      <c r="I782" s="1">
        <f ca="1">'Budget by qtr'!T782</f>
        <v>0</v>
      </c>
    </row>
    <row r="783" spans="1:9" hidden="1">
      <c r="A783" t="str">
        <f ca="1">'Budget by qtr'!N783</f>
        <v xml:space="preserve"> - </v>
      </c>
      <c r="C783" s="79">
        <f>'Budget by qtr'!C783</f>
        <v>45931</v>
      </c>
      <c r="D783">
        <f ca="1">'Budget by qtr'!M783</f>
        <v>0</v>
      </c>
      <c r="E783" t="str">
        <f ca="1">'Budget by qtr'!L783</f>
        <v>3100: Salary In-kind</v>
      </c>
      <c r="I783" s="1">
        <f ca="1">'Budget by qtr'!T783</f>
        <v>0</v>
      </c>
    </row>
    <row r="784" spans="1:9" hidden="1">
      <c r="A784" t="str">
        <f ca="1">'Budget by qtr'!N784</f>
        <v xml:space="preserve"> - </v>
      </c>
      <c r="C784" s="79">
        <f>'Budget by qtr'!C784</f>
        <v>46023</v>
      </c>
      <c r="D784">
        <f ca="1">'Budget by qtr'!M784</f>
        <v>0</v>
      </c>
      <c r="E784" t="str">
        <f ca="1">'Budget by qtr'!L784</f>
        <v>3100: Salary In-kind</v>
      </c>
      <c r="I784" s="1">
        <f ca="1">'Budget by qtr'!T784</f>
        <v>0</v>
      </c>
    </row>
    <row r="785" spans="1:9" hidden="1">
      <c r="A785" t="str">
        <f ca="1">'Budget by qtr'!N785</f>
        <v xml:space="preserve"> - </v>
      </c>
      <c r="C785" s="79">
        <f>'Budget by qtr'!C785</f>
        <v>46113</v>
      </c>
      <c r="D785">
        <f ca="1">'Budget by qtr'!M785</f>
        <v>0</v>
      </c>
      <c r="E785" t="str">
        <f ca="1">'Budget by qtr'!L785</f>
        <v>3100: Salary In-kind</v>
      </c>
      <c r="I785" s="1">
        <f ca="1">'Budget by qtr'!T785</f>
        <v>0</v>
      </c>
    </row>
    <row r="786" spans="1:9" hidden="1">
      <c r="A786" t="str">
        <f ca="1">'Budget by qtr'!N786</f>
        <v xml:space="preserve"> - </v>
      </c>
      <c r="C786" s="79">
        <f>'Budget by qtr'!C786</f>
        <v>46204</v>
      </c>
      <c r="D786">
        <f ca="1">'Budget by qtr'!M786</f>
        <v>0</v>
      </c>
      <c r="E786" t="str">
        <f ca="1">'Budget by qtr'!L786</f>
        <v>3100: Salary In-kind</v>
      </c>
      <c r="I786" s="1">
        <f ca="1">'Budget by qtr'!T786</f>
        <v>0</v>
      </c>
    </row>
    <row r="787" spans="1:9" hidden="1">
      <c r="A787" t="str">
        <f ca="1">'Budget by qtr'!N787</f>
        <v xml:space="preserve"> - </v>
      </c>
      <c r="C787" s="79">
        <f>'Budget by qtr'!C787</f>
        <v>46296</v>
      </c>
      <c r="D787">
        <f ca="1">'Budget by qtr'!M787</f>
        <v>0</v>
      </c>
      <c r="E787" t="str">
        <f ca="1">'Budget by qtr'!L787</f>
        <v>3100: Salary In-kind</v>
      </c>
      <c r="I787" s="1">
        <f ca="1">'Budget by qtr'!T787</f>
        <v>0</v>
      </c>
    </row>
    <row r="788" spans="1:9" hidden="1">
      <c r="A788" t="str">
        <f ca="1">'Budget by qtr'!N788</f>
        <v xml:space="preserve"> - </v>
      </c>
      <c r="C788" s="79">
        <f>'Budget by qtr'!C788</f>
        <v>46388</v>
      </c>
      <c r="D788">
        <f ca="1">'Budget by qtr'!M788</f>
        <v>0</v>
      </c>
      <c r="E788" t="str">
        <f ca="1">'Budget by qtr'!L788</f>
        <v>3100: Salary In-kind</v>
      </c>
      <c r="I788" s="1">
        <f ca="1">'Budget by qtr'!T788</f>
        <v>0</v>
      </c>
    </row>
    <row r="789" spans="1:9" hidden="1">
      <c r="A789" t="str">
        <f ca="1">'Budget by qtr'!N789</f>
        <v xml:space="preserve"> - </v>
      </c>
      <c r="C789" s="79">
        <f>'Budget by qtr'!C789</f>
        <v>46478</v>
      </c>
      <c r="D789">
        <f ca="1">'Budget by qtr'!M789</f>
        <v>0</v>
      </c>
      <c r="E789" t="str">
        <f ca="1">'Budget by qtr'!L789</f>
        <v>3100: Salary In-kind</v>
      </c>
      <c r="I789" s="1">
        <f ca="1">'Budget by qtr'!T789</f>
        <v>0</v>
      </c>
    </row>
    <row r="790" spans="1:9" hidden="1">
      <c r="A790" t="str">
        <f ca="1">'Budget by qtr'!N790</f>
        <v xml:space="preserve"> - </v>
      </c>
      <c r="C790" s="79">
        <f>'Budget by qtr'!C790</f>
        <v>46569</v>
      </c>
      <c r="D790">
        <f ca="1">'Budget by qtr'!M790</f>
        <v>0</v>
      </c>
      <c r="E790" t="str">
        <f ca="1">'Budget by qtr'!L790</f>
        <v>3100: Salary In-kind</v>
      </c>
      <c r="I790" s="1">
        <f ca="1">'Budget by qtr'!T790</f>
        <v>0</v>
      </c>
    </row>
    <row r="791" spans="1:9" hidden="1">
      <c r="A791" t="str">
        <f ca="1">'Budget by qtr'!N791</f>
        <v xml:space="preserve"> - </v>
      </c>
      <c r="C791" s="79">
        <f>'Budget by qtr'!C791</f>
        <v>46661</v>
      </c>
      <c r="D791">
        <f ca="1">'Budget by qtr'!M791</f>
        <v>0</v>
      </c>
      <c r="E791" t="str">
        <f ca="1">'Budget by qtr'!L791</f>
        <v>3100: Salary In-kind</v>
      </c>
      <c r="I791" s="1">
        <f ca="1">'Budget by qtr'!T791</f>
        <v>0</v>
      </c>
    </row>
    <row r="792" spans="1:9" hidden="1">
      <c r="A792" t="str">
        <f ca="1">'Budget by qtr'!N792</f>
        <v xml:space="preserve"> - </v>
      </c>
      <c r="C792" s="79">
        <f>'Budget by qtr'!C792</f>
        <v>46753</v>
      </c>
      <c r="D792">
        <f ca="1">'Budget by qtr'!M792</f>
        <v>0</v>
      </c>
      <c r="E792" t="str">
        <f ca="1">'Budget by qtr'!L792</f>
        <v>3100: Salary In-kind</v>
      </c>
      <c r="I792" s="1">
        <f ca="1">'Budget by qtr'!T792</f>
        <v>0</v>
      </c>
    </row>
    <row r="793" spans="1:9" hidden="1">
      <c r="A793" t="str">
        <f ca="1">'Budget by qtr'!N793</f>
        <v xml:space="preserve"> - </v>
      </c>
      <c r="C793" s="79">
        <f>'Budget by qtr'!C793</f>
        <v>46844</v>
      </c>
      <c r="D793">
        <f ca="1">'Budget by qtr'!M793</f>
        <v>0</v>
      </c>
      <c r="E793" t="str">
        <f ca="1">'Budget by qtr'!L793</f>
        <v>3100: Salary In-kind</v>
      </c>
      <c r="I793" s="1">
        <f ca="1">'Budget by qtr'!T793</f>
        <v>0</v>
      </c>
    </row>
    <row r="794" spans="1:9" hidden="1">
      <c r="A794" t="str">
        <f ca="1">'Budget by qtr'!N794</f>
        <v xml:space="preserve"> - </v>
      </c>
      <c r="C794" s="79">
        <f>'Budget by qtr'!C794</f>
        <v>44743</v>
      </c>
      <c r="D794">
        <f ca="1">'Budget by qtr'!M794</f>
        <v>0</v>
      </c>
      <c r="E794" t="str">
        <f ca="1">'Budget by qtr'!L794</f>
        <v>3100: Salary In-kind</v>
      </c>
      <c r="I794" s="1">
        <f ca="1">'Budget by qtr'!T794</f>
        <v>0</v>
      </c>
    </row>
    <row r="795" spans="1:9" hidden="1">
      <c r="A795" t="str">
        <f ca="1">'Budget by qtr'!N795</f>
        <v xml:space="preserve"> - </v>
      </c>
      <c r="C795" s="79">
        <f>'Budget by qtr'!C795</f>
        <v>44835</v>
      </c>
      <c r="D795">
        <f ca="1">'Budget by qtr'!M795</f>
        <v>0</v>
      </c>
      <c r="E795" t="str">
        <f ca="1">'Budget by qtr'!L795</f>
        <v>3100: Salary In-kind</v>
      </c>
      <c r="I795" s="1">
        <f ca="1">'Budget by qtr'!T795</f>
        <v>0</v>
      </c>
    </row>
    <row r="796" spans="1:9" hidden="1">
      <c r="A796" t="str">
        <f ca="1">'Budget by qtr'!N796</f>
        <v xml:space="preserve"> - </v>
      </c>
      <c r="C796" s="79">
        <f>'Budget by qtr'!C796</f>
        <v>44927</v>
      </c>
      <c r="D796">
        <f ca="1">'Budget by qtr'!M796</f>
        <v>0</v>
      </c>
      <c r="E796" t="str">
        <f ca="1">'Budget by qtr'!L796</f>
        <v>3100: Salary In-kind</v>
      </c>
      <c r="I796" s="1">
        <f ca="1">'Budget by qtr'!T796</f>
        <v>0</v>
      </c>
    </row>
    <row r="797" spans="1:9" hidden="1">
      <c r="A797" t="str">
        <f ca="1">'Budget by qtr'!N797</f>
        <v xml:space="preserve"> - </v>
      </c>
      <c r="C797" s="79">
        <f>'Budget by qtr'!C797</f>
        <v>45017</v>
      </c>
      <c r="D797">
        <f ca="1">'Budget by qtr'!M797</f>
        <v>0</v>
      </c>
      <c r="E797" t="str">
        <f ca="1">'Budget by qtr'!L797</f>
        <v>3100: Salary In-kind</v>
      </c>
      <c r="I797" s="1">
        <f ca="1">'Budget by qtr'!T797</f>
        <v>0</v>
      </c>
    </row>
    <row r="798" spans="1:9" hidden="1">
      <c r="A798" t="str">
        <f ca="1">'Budget by qtr'!N798</f>
        <v xml:space="preserve"> - </v>
      </c>
      <c r="C798" s="79">
        <f>'Budget by qtr'!C798</f>
        <v>45108</v>
      </c>
      <c r="D798">
        <f ca="1">'Budget by qtr'!M798</f>
        <v>0</v>
      </c>
      <c r="E798" t="str">
        <f ca="1">'Budget by qtr'!L798</f>
        <v>3100: Salary In-kind</v>
      </c>
      <c r="I798" s="1">
        <f ca="1">'Budget by qtr'!T798</f>
        <v>0</v>
      </c>
    </row>
    <row r="799" spans="1:9" hidden="1">
      <c r="A799" t="str">
        <f ca="1">'Budget by qtr'!N799</f>
        <v xml:space="preserve"> - </v>
      </c>
      <c r="C799" s="79">
        <f>'Budget by qtr'!C799</f>
        <v>45200</v>
      </c>
      <c r="D799">
        <f ca="1">'Budget by qtr'!M799</f>
        <v>0</v>
      </c>
      <c r="E799" t="str">
        <f ca="1">'Budget by qtr'!L799</f>
        <v>3100: Salary In-kind</v>
      </c>
      <c r="I799" s="1">
        <f ca="1">'Budget by qtr'!T799</f>
        <v>0</v>
      </c>
    </row>
    <row r="800" spans="1:9" hidden="1">
      <c r="A800" t="str">
        <f ca="1">'Budget by qtr'!N800</f>
        <v xml:space="preserve"> - </v>
      </c>
      <c r="C800" s="79">
        <f>'Budget by qtr'!C800</f>
        <v>45292</v>
      </c>
      <c r="D800">
        <f ca="1">'Budget by qtr'!M800</f>
        <v>0</v>
      </c>
      <c r="E800" t="str">
        <f ca="1">'Budget by qtr'!L800</f>
        <v>3100: Salary In-kind</v>
      </c>
      <c r="I800" s="1">
        <f ca="1">'Budget by qtr'!T800</f>
        <v>0</v>
      </c>
    </row>
    <row r="801" spans="1:9" hidden="1">
      <c r="A801" t="str">
        <f ca="1">'Budget by qtr'!N801</f>
        <v xml:space="preserve"> - </v>
      </c>
      <c r="C801" s="79">
        <f>'Budget by qtr'!C801</f>
        <v>45383</v>
      </c>
      <c r="D801">
        <f ca="1">'Budget by qtr'!M801</f>
        <v>0</v>
      </c>
      <c r="E801" t="str">
        <f ca="1">'Budget by qtr'!L801</f>
        <v>3100: Salary In-kind</v>
      </c>
      <c r="I801" s="1">
        <f ca="1">'Budget by qtr'!T801</f>
        <v>0</v>
      </c>
    </row>
    <row r="802" spans="1:9" hidden="1">
      <c r="A802" t="str">
        <f ca="1">'Budget by qtr'!N802</f>
        <v xml:space="preserve"> - </v>
      </c>
      <c r="C802" s="79">
        <f>'Budget by qtr'!C802</f>
        <v>45474</v>
      </c>
      <c r="D802">
        <f ca="1">'Budget by qtr'!M802</f>
        <v>0</v>
      </c>
      <c r="E802" t="str">
        <f ca="1">'Budget by qtr'!L802</f>
        <v>3100: Salary In-kind</v>
      </c>
      <c r="I802" s="1">
        <f ca="1">'Budget by qtr'!T802</f>
        <v>0</v>
      </c>
    </row>
    <row r="803" spans="1:9" hidden="1">
      <c r="A803" t="str">
        <f ca="1">'Budget by qtr'!N803</f>
        <v xml:space="preserve"> - </v>
      </c>
      <c r="C803" s="79">
        <f>'Budget by qtr'!C803</f>
        <v>45566</v>
      </c>
      <c r="D803">
        <f ca="1">'Budget by qtr'!M803</f>
        <v>0</v>
      </c>
      <c r="E803" t="str">
        <f ca="1">'Budget by qtr'!L803</f>
        <v>3100: Salary In-kind</v>
      </c>
      <c r="I803" s="1">
        <f ca="1">'Budget by qtr'!T803</f>
        <v>0</v>
      </c>
    </row>
    <row r="804" spans="1:9" hidden="1">
      <c r="A804" t="str">
        <f ca="1">'Budget by qtr'!N804</f>
        <v xml:space="preserve"> - </v>
      </c>
      <c r="C804" s="79">
        <f>'Budget by qtr'!C804</f>
        <v>45658</v>
      </c>
      <c r="D804">
        <f ca="1">'Budget by qtr'!M804</f>
        <v>0</v>
      </c>
      <c r="E804" t="str">
        <f ca="1">'Budget by qtr'!L804</f>
        <v>3100: Salary In-kind</v>
      </c>
      <c r="I804" s="1">
        <f ca="1">'Budget by qtr'!T804</f>
        <v>0</v>
      </c>
    </row>
    <row r="805" spans="1:9" hidden="1">
      <c r="A805" t="str">
        <f ca="1">'Budget by qtr'!N805</f>
        <v xml:space="preserve"> - </v>
      </c>
      <c r="C805" s="79">
        <f>'Budget by qtr'!C805</f>
        <v>45748</v>
      </c>
      <c r="D805">
        <f ca="1">'Budget by qtr'!M805</f>
        <v>0</v>
      </c>
      <c r="E805" t="str">
        <f ca="1">'Budget by qtr'!L805</f>
        <v>3100: Salary In-kind</v>
      </c>
      <c r="I805" s="1">
        <f ca="1">'Budget by qtr'!T805</f>
        <v>0</v>
      </c>
    </row>
    <row r="806" spans="1:9" hidden="1">
      <c r="A806" t="str">
        <f ca="1">'Budget by qtr'!N806</f>
        <v xml:space="preserve"> - </v>
      </c>
      <c r="C806" s="79">
        <f>'Budget by qtr'!C806</f>
        <v>45839</v>
      </c>
      <c r="D806">
        <f ca="1">'Budget by qtr'!M806</f>
        <v>0</v>
      </c>
      <c r="E806" t="str">
        <f ca="1">'Budget by qtr'!L806</f>
        <v>3100: Salary In-kind</v>
      </c>
      <c r="I806" s="1">
        <f ca="1">'Budget by qtr'!T806</f>
        <v>0</v>
      </c>
    </row>
    <row r="807" spans="1:9" hidden="1">
      <c r="A807" t="str">
        <f ca="1">'Budget by qtr'!N807</f>
        <v xml:space="preserve"> - </v>
      </c>
      <c r="C807" s="79">
        <f>'Budget by qtr'!C807</f>
        <v>45931</v>
      </c>
      <c r="D807">
        <f ca="1">'Budget by qtr'!M807</f>
        <v>0</v>
      </c>
      <c r="E807" t="str">
        <f ca="1">'Budget by qtr'!L807</f>
        <v>3100: Salary In-kind</v>
      </c>
      <c r="I807" s="1">
        <f ca="1">'Budget by qtr'!T807</f>
        <v>0</v>
      </c>
    </row>
    <row r="808" spans="1:9" hidden="1">
      <c r="A808" t="str">
        <f ca="1">'Budget by qtr'!N808</f>
        <v xml:space="preserve"> - </v>
      </c>
      <c r="C808" s="79">
        <f>'Budget by qtr'!C808</f>
        <v>46023</v>
      </c>
      <c r="D808">
        <f ca="1">'Budget by qtr'!M808</f>
        <v>0</v>
      </c>
      <c r="E808" t="str">
        <f ca="1">'Budget by qtr'!L808</f>
        <v>3100: Salary In-kind</v>
      </c>
      <c r="I808" s="1">
        <f ca="1">'Budget by qtr'!T808</f>
        <v>0</v>
      </c>
    </row>
    <row r="809" spans="1:9" hidden="1">
      <c r="A809" t="str">
        <f ca="1">'Budget by qtr'!N809</f>
        <v xml:space="preserve"> - </v>
      </c>
      <c r="C809" s="79">
        <f>'Budget by qtr'!C809</f>
        <v>46113</v>
      </c>
      <c r="D809">
        <f ca="1">'Budget by qtr'!M809</f>
        <v>0</v>
      </c>
      <c r="E809" t="str">
        <f ca="1">'Budget by qtr'!L809</f>
        <v>3100: Salary In-kind</v>
      </c>
      <c r="I809" s="1">
        <f ca="1">'Budget by qtr'!T809</f>
        <v>0</v>
      </c>
    </row>
    <row r="810" spans="1:9" hidden="1">
      <c r="A810" t="str">
        <f ca="1">'Budget by qtr'!N810</f>
        <v xml:space="preserve"> - </v>
      </c>
      <c r="C810" s="79">
        <f>'Budget by qtr'!C810</f>
        <v>46204</v>
      </c>
      <c r="D810">
        <f ca="1">'Budget by qtr'!M810</f>
        <v>0</v>
      </c>
      <c r="E810" t="str">
        <f ca="1">'Budget by qtr'!L810</f>
        <v>3100: Salary In-kind</v>
      </c>
      <c r="I810" s="1">
        <f ca="1">'Budget by qtr'!T810</f>
        <v>0</v>
      </c>
    </row>
    <row r="811" spans="1:9" hidden="1">
      <c r="A811" t="str">
        <f ca="1">'Budget by qtr'!N811</f>
        <v xml:space="preserve"> - </v>
      </c>
      <c r="C811" s="79">
        <f>'Budget by qtr'!C811</f>
        <v>46296</v>
      </c>
      <c r="D811">
        <f ca="1">'Budget by qtr'!M811</f>
        <v>0</v>
      </c>
      <c r="E811" t="str">
        <f ca="1">'Budget by qtr'!L811</f>
        <v>3100: Salary In-kind</v>
      </c>
      <c r="I811" s="1">
        <f ca="1">'Budget by qtr'!T811</f>
        <v>0</v>
      </c>
    </row>
    <row r="812" spans="1:9" hidden="1">
      <c r="A812" t="str">
        <f ca="1">'Budget by qtr'!N812</f>
        <v xml:space="preserve"> - </v>
      </c>
      <c r="C812" s="79">
        <f>'Budget by qtr'!C812</f>
        <v>46388</v>
      </c>
      <c r="D812">
        <f ca="1">'Budget by qtr'!M812</f>
        <v>0</v>
      </c>
      <c r="E812" t="str">
        <f ca="1">'Budget by qtr'!L812</f>
        <v>3100: Salary In-kind</v>
      </c>
      <c r="I812" s="1">
        <f ca="1">'Budget by qtr'!T812</f>
        <v>0</v>
      </c>
    </row>
    <row r="813" spans="1:9" hidden="1">
      <c r="A813" t="str">
        <f ca="1">'Budget by qtr'!N813</f>
        <v xml:space="preserve"> - </v>
      </c>
      <c r="C813" s="79">
        <f>'Budget by qtr'!C813</f>
        <v>46478</v>
      </c>
      <c r="D813">
        <f ca="1">'Budget by qtr'!M813</f>
        <v>0</v>
      </c>
      <c r="E813" t="str">
        <f ca="1">'Budget by qtr'!L813</f>
        <v>3100: Salary In-kind</v>
      </c>
      <c r="I813" s="1">
        <f ca="1">'Budget by qtr'!T813</f>
        <v>0</v>
      </c>
    </row>
    <row r="814" spans="1:9" hidden="1">
      <c r="A814" t="str">
        <f ca="1">'Budget by qtr'!N814</f>
        <v xml:space="preserve"> - </v>
      </c>
      <c r="C814" s="79">
        <f>'Budget by qtr'!C814</f>
        <v>46569</v>
      </c>
      <c r="D814">
        <f ca="1">'Budget by qtr'!M814</f>
        <v>0</v>
      </c>
      <c r="E814" t="str">
        <f ca="1">'Budget by qtr'!L814</f>
        <v>3100: Salary In-kind</v>
      </c>
      <c r="I814" s="1">
        <f ca="1">'Budget by qtr'!T814</f>
        <v>0</v>
      </c>
    </row>
    <row r="815" spans="1:9" hidden="1">
      <c r="A815" t="str">
        <f ca="1">'Budget by qtr'!N815</f>
        <v xml:space="preserve"> - </v>
      </c>
      <c r="C815" s="79">
        <f>'Budget by qtr'!C815</f>
        <v>46661</v>
      </c>
      <c r="D815">
        <f ca="1">'Budget by qtr'!M815</f>
        <v>0</v>
      </c>
      <c r="E815" t="str">
        <f ca="1">'Budget by qtr'!L815</f>
        <v>3100: Salary In-kind</v>
      </c>
      <c r="I815" s="1">
        <f ca="1">'Budget by qtr'!T815</f>
        <v>0</v>
      </c>
    </row>
    <row r="816" spans="1:9" hidden="1">
      <c r="A816" t="str">
        <f ca="1">'Budget by qtr'!N816</f>
        <v xml:space="preserve"> - </v>
      </c>
      <c r="C816" s="79">
        <f>'Budget by qtr'!C816</f>
        <v>46753</v>
      </c>
      <c r="D816">
        <f ca="1">'Budget by qtr'!M816</f>
        <v>0</v>
      </c>
      <c r="E816" t="str">
        <f ca="1">'Budget by qtr'!L816</f>
        <v>3100: Salary In-kind</v>
      </c>
      <c r="I816" s="1">
        <f ca="1">'Budget by qtr'!T816</f>
        <v>0</v>
      </c>
    </row>
    <row r="817" spans="1:9" hidden="1">
      <c r="A817" t="str">
        <f ca="1">'Budget by qtr'!N817</f>
        <v xml:space="preserve"> - </v>
      </c>
      <c r="C817" s="79">
        <f>'Budget by qtr'!C817</f>
        <v>46844</v>
      </c>
      <c r="D817">
        <f ca="1">'Budget by qtr'!M817</f>
        <v>0</v>
      </c>
      <c r="E817" t="str">
        <f ca="1">'Budget by qtr'!L817</f>
        <v>3100: Salary In-kind</v>
      </c>
      <c r="I817" s="1">
        <f ca="1">'Budget by qtr'!T817</f>
        <v>0</v>
      </c>
    </row>
    <row r="818" spans="1:9" hidden="1">
      <c r="A818" t="str">
        <f ca="1">'Budget by qtr'!N818</f>
        <v xml:space="preserve"> - </v>
      </c>
      <c r="C818" s="79">
        <f>'Budget by qtr'!C818</f>
        <v>44743</v>
      </c>
      <c r="D818">
        <f ca="1">'Budget by qtr'!M818</f>
        <v>0</v>
      </c>
      <c r="E818" t="str">
        <f ca="1">'Budget by qtr'!L818</f>
        <v>3100: Salary In-kind</v>
      </c>
      <c r="I818" s="1">
        <f ca="1">'Budget by qtr'!T818</f>
        <v>0</v>
      </c>
    </row>
    <row r="819" spans="1:9" hidden="1">
      <c r="A819" t="str">
        <f ca="1">'Budget by qtr'!N819</f>
        <v xml:space="preserve"> - </v>
      </c>
      <c r="C819" s="79">
        <f>'Budget by qtr'!C819</f>
        <v>44835</v>
      </c>
      <c r="D819">
        <f ca="1">'Budget by qtr'!M819</f>
        <v>0</v>
      </c>
      <c r="E819" t="str">
        <f ca="1">'Budget by qtr'!L819</f>
        <v>3100: Salary In-kind</v>
      </c>
      <c r="I819" s="1">
        <f ca="1">'Budget by qtr'!T819</f>
        <v>0</v>
      </c>
    </row>
    <row r="820" spans="1:9" hidden="1">
      <c r="A820" t="str">
        <f ca="1">'Budget by qtr'!N820</f>
        <v xml:space="preserve"> - </v>
      </c>
      <c r="C820" s="79">
        <f>'Budget by qtr'!C820</f>
        <v>44927</v>
      </c>
      <c r="D820">
        <f ca="1">'Budget by qtr'!M820</f>
        <v>0</v>
      </c>
      <c r="E820" t="str">
        <f ca="1">'Budget by qtr'!L820</f>
        <v>3100: Salary In-kind</v>
      </c>
      <c r="I820" s="1">
        <f ca="1">'Budget by qtr'!T820</f>
        <v>0</v>
      </c>
    </row>
    <row r="821" spans="1:9" hidden="1">
      <c r="A821" t="str">
        <f ca="1">'Budget by qtr'!N821</f>
        <v xml:space="preserve"> - </v>
      </c>
      <c r="C821" s="79">
        <f>'Budget by qtr'!C821</f>
        <v>45017</v>
      </c>
      <c r="D821">
        <f ca="1">'Budget by qtr'!M821</f>
        <v>0</v>
      </c>
      <c r="E821" t="str">
        <f ca="1">'Budget by qtr'!L821</f>
        <v>3100: Salary In-kind</v>
      </c>
      <c r="I821" s="1">
        <f ca="1">'Budget by qtr'!T821</f>
        <v>0</v>
      </c>
    </row>
    <row r="822" spans="1:9" hidden="1">
      <c r="A822" t="str">
        <f ca="1">'Budget by qtr'!N822</f>
        <v xml:space="preserve"> - </v>
      </c>
      <c r="C822" s="79">
        <f>'Budget by qtr'!C822</f>
        <v>45108</v>
      </c>
      <c r="D822">
        <f ca="1">'Budget by qtr'!M822</f>
        <v>0</v>
      </c>
      <c r="E822" t="str">
        <f ca="1">'Budget by qtr'!L822</f>
        <v>3100: Salary In-kind</v>
      </c>
      <c r="I822" s="1">
        <f ca="1">'Budget by qtr'!T822</f>
        <v>0</v>
      </c>
    </row>
    <row r="823" spans="1:9" hidden="1">
      <c r="A823" t="str">
        <f ca="1">'Budget by qtr'!N823</f>
        <v xml:space="preserve"> - </v>
      </c>
      <c r="C823" s="79">
        <f>'Budget by qtr'!C823</f>
        <v>45200</v>
      </c>
      <c r="D823">
        <f ca="1">'Budget by qtr'!M823</f>
        <v>0</v>
      </c>
      <c r="E823" t="str">
        <f ca="1">'Budget by qtr'!L823</f>
        <v>3100: Salary In-kind</v>
      </c>
      <c r="I823" s="1">
        <f ca="1">'Budget by qtr'!T823</f>
        <v>0</v>
      </c>
    </row>
    <row r="824" spans="1:9" hidden="1">
      <c r="A824" t="str">
        <f ca="1">'Budget by qtr'!N824</f>
        <v xml:space="preserve"> - </v>
      </c>
      <c r="C824" s="79">
        <f>'Budget by qtr'!C824</f>
        <v>45292</v>
      </c>
      <c r="D824">
        <f ca="1">'Budget by qtr'!M824</f>
        <v>0</v>
      </c>
      <c r="E824" t="str">
        <f ca="1">'Budget by qtr'!L824</f>
        <v>3100: Salary In-kind</v>
      </c>
      <c r="I824" s="1">
        <f ca="1">'Budget by qtr'!T824</f>
        <v>0</v>
      </c>
    </row>
    <row r="825" spans="1:9" hidden="1">
      <c r="A825" t="str">
        <f ca="1">'Budget by qtr'!N825</f>
        <v xml:space="preserve"> - </v>
      </c>
      <c r="C825" s="79">
        <f>'Budget by qtr'!C825</f>
        <v>45383</v>
      </c>
      <c r="D825">
        <f ca="1">'Budget by qtr'!M825</f>
        <v>0</v>
      </c>
      <c r="E825" t="str">
        <f ca="1">'Budget by qtr'!L825</f>
        <v>3100: Salary In-kind</v>
      </c>
      <c r="I825" s="1">
        <f ca="1">'Budget by qtr'!T825</f>
        <v>0</v>
      </c>
    </row>
    <row r="826" spans="1:9" hidden="1">
      <c r="A826" t="str">
        <f ca="1">'Budget by qtr'!N826</f>
        <v xml:space="preserve"> - </v>
      </c>
      <c r="C826" s="79">
        <f>'Budget by qtr'!C826</f>
        <v>45474</v>
      </c>
      <c r="D826">
        <f ca="1">'Budget by qtr'!M826</f>
        <v>0</v>
      </c>
      <c r="E826" t="str">
        <f ca="1">'Budget by qtr'!L826</f>
        <v>3100: Salary In-kind</v>
      </c>
      <c r="I826" s="1">
        <f ca="1">'Budget by qtr'!T826</f>
        <v>0</v>
      </c>
    </row>
    <row r="827" spans="1:9" hidden="1">
      <c r="A827" t="str">
        <f ca="1">'Budget by qtr'!N827</f>
        <v xml:space="preserve"> - </v>
      </c>
      <c r="C827" s="79">
        <f>'Budget by qtr'!C827</f>
        <v>45566</v>
      </c>
      <c r="D827">
        <f ca="1">'Budget by qtr'!M827</f>
        <v>0</v>
      </c>
      <c r="E827" t="str">
        <f ca="1">'Budget by qtr'!L827</f>
        <v>3100: Salary In-kind</v>
      </c>
      <c r="I827" s="1">
        <f ca="1">'Budget by qtr'!T827</f>
        <v>0</v>
      </c>
    </row>
    <row r="828" spans="1:9" hidden="1">
      <c r="A828" t="str">
        <f ca="1">'Budget by qtr'!N828</f>
        <v xml:space="preserve"> - </v>
      </c>
      <c r="C828" s="79">
        <f>'Budget by qtr'!C828</f>
        <v>45658</v>
      </c>
      <c r="D828">
        <f ca="1">'Budget by qtr'!M828</f>
        <v>0</v>
      </c>
      <c r="E828" t="str">
        <f ca="1">'Budget by qtr'!L828</f>
        <v>3100: Salary In-kind</v>
      </c>
      <c r="I828" s="1">
        <f ca="1">'Budget by qtr'!T828</f>
        <v>0</v>
      </c>
    </row>
    <row r="829" spans="1:9" hidden="1">
      <c r="A829" t="str">
        <f ca="1">'Budget by qtr'!N829</f>
        <v xml:space="preserve"> - </v>
      </c>
      <c r="C829" s="79">
        <f>'Budget by qtr'!C829</f>
        <v>45748</v>
      </c>
      <c r="D829">
        <f ca="1">'Budget by qtr'!M829</f>
        <v>0</v>
      </c>
      <c r="E829" t="str">
        <f ca="1">'Budget by qtr'!L829</f>
        <v>3100: Salary In-kind</v>
      </c>
      <c r="I829" s="1">
        <f ca="1">'Budget by qtr'!T829</f>
        <v>0</v>
      </c>
    </row>
    <row r="830" spans="1:9" hidden="1">
      <c r="A830" t="str">
        <f ca="1">'Budget by qtr'!N830</f>
        <v xml:space="preserve"> - </v>
      </c>
      <c r="C830" s="79">
        <f>'Budget by qtr'!C830</f>
        <v>45839</v>
      </c>
      <c r="D830">
        <f ca="1">'Budget by qtr'!M830</f>
        <v>0</v>
      </c>
      <c r="E830" t="str">
        <f ca="1">'Budget by qtr'!L830</f>
        <v>3100: Salary In-kind</v>
      </c>
      <c r="I830" s="1">
        <f ca="1">'Budget by qtr'!T830</f>
        <v>0</v>
      </c>
    </row>
    <row r="831" spans="1:9" hidden="1">
      <c r="A831" t="str">
        <f ca="1">'Budget by qtr'!N831</f>
        <v xml:space="preserve"> - </v>
      </c>
      <c r="C831" s="79">
        <f>'Budget by qtr'!C831</f>
        <v>45931</v>
      </c>
      <c r="D831">
        <f ca="1">'Budget by qtr'!M831</f>
        <v>0</v>
      </c>
      <c r="E831" t="str">
        <f ca="1">'Budget by qtr'!L831</f>
        <v>3100: Salary In-kind</v>
      </c>
      <c r="I831" s="1">
        <f ca="1">'Budget by qtr'!T831</f>
        <v>0</v>
      </c>
    </row>
    <row r="832" spans="1:9" hidden="1">
      <c r="A832" t="str">
        <f ca="1">'Budget by qtr'!N832</f>
        <v xml:space="preserve"> - </v>
      </c>
      <c r="C832" s="79">
        <f>'Budget by qtr'!C832</f>
        <v>46023</v>
      </c>
      <c r="D832">
        <f ca="1">'Budget by qtr'!M832</f>
        <v>0</v>
      </c>
      <c r="E832" t="str">
        <f ca="1">'Budget by qtr'!L832</f>
        <v>3100: Salary In-kind</v>
      </c>
      <c r="I832" s="1">
        <f ca="1">'Budget by qtr'!T832</f>
        <v>0</v>
      </c>
    </row>
    <row r="833" spans="1:9" hidden="1">
      <c r="A833" t="str">
        <f ca="1">'Budget by qtr'!N833</f>
        <v xml:space="preserve"> - </v>
      </c>
      <c r="C833" s="79">
        <f>'Budget by qtr'!C833</f>
        <v>46113</v>
      </c>
      <c r="D833">
        <f ca="1">'Budget by qtr'!M833</f>
        <v>0</v>
      </c>
      <c r="E833" t="str">
        <f ca="1">'Budget by qtr'!L833</f>
        <v>3100: Salary In-kind</v>
      </c>
      <c r="I833" s="1">
        <f ca="1">'Budget by qtr'!T833</f>
        <v>0</v>
      </c>
    </row>
    <row r="834" spans="1:9" hidden="1">
      <c r="A834" t="str">
        <f ca="1">'Budget by qtr'!N834</f>
        <v xml:space="preserve"> - </v>
      </c>
      <c r="C834" s="79">
        <f>'Budget by qtr'!C834</f>
        <v>46204</v>
      </c>
      <c r="D834">
        <f ca="1">'Budget by qtr'!M834</f>
        <v>0</v>
      </c>
      <c r="E834" t="str">
        <f ca="1">'Budget by qtr'!L834</f>
        <v>3100: Salary In-kind</v>
      </c>
      <c r="I834" s="1">
        <f ca="1">'Budget by qtr'!T834</f>
        <v>0</v>
      </c>
    </row>
    <row r="835" spans="1:9" hidden="1">
      <c r="A835" t="str">
        <f ca="1">'Budget by qtr'!N835</f>
        <v xml:space="preserve"> - </v>
      </c>
      <c r="C835" s="79">
        <f>'Budget by qtr'!C835</f>
        <v>46296</v>
      </c>
      <c r="D835">
        <f ca="1">'Budget by qtr'!M835</f>
        <v>0</v>
      </c>
      <c r="E835" t="str">
        <f ca="1">'Budget by qtr'!L835</f>
        <v>3100: Salary In-kind</v>
      </c>
      <c r="I835" s="1">
        <f ca="1">'Budget by qtr'!T835</f>
        <v>0</v>
      </c>
    </row>
    <row r="836" spans="1:9" hidden="1">
      <c r="A836" t="str">
        <f ca="1">'Budget by qtr'!N836</f>
        <v xml:space="preserve"> - </v>
      </c>
      <c r="C836" s="79">
        <f>'Budget by qtr'!C836</f>
        <v>46388</v>
      </c>
      <c r="D836">
        <f ca="1">'Budget by qtr'!M836</f>
        <v>0</v>
      </c>
      <c r="E836" t="str">
        <f ca="1">'Budget by qtr'!L836</f>
        <v>3100: Salary In-kind</v>
      </c>
      <c r="I836" s="1">
        <f ca="1">'Budget by qtr'!T836</f>
        <v>0</v>
      </c>
    </row>
    <row r="837" spans="1:9" hidden="1">
      <c r="A837" t="str">
        <f ca="1">'Budget by qtr'!N837</f>
        <v xml:space="preserve"> - </v>
      </c>
      <c r="C837" s="79">
        <f>'Budget by qtr'!C837</f>
        <v>46478</v>
      </c>
      <c r="D837">
        <f ca="1">'Budget by qtr'!M837</f>
        <v>0</v>
      </c>
      <c r="E837" t="str">
        <f ca="1">'Budget by qtr'!L837</f>
        <v>3100: Salary In-kind</v>
      </c>
      <c r="I837" s="1">
        <f ca="1">'Budget by qtr'!T837</f>
        <v>0</v>
      </c>
    </row>
    <row r="838" spans="1:9" hidden="1">
      <c r="A838" t="str">
        <f ca="1">'Budget by qtr'!N838</f>
        <v xml:space="preserve"> - </v>
      </c>
      <c r="C838" s="79">
        <f>'Budget by qtr'!C838</f>
        <v>46569</v>
      </c>
      <c r="D838">
        <f ca="1">'Budget by qtr'!M838</f>
        <v>0</v>
      </c>
      <c r="E838" t="str">
        <f ca="1">'Budget by qtr'!L838</f>
        <v>3100: Salary In-kind</v>
      </c>
      <c r="I838" s="1">
        <f ca="1">'Budget by qtr'!T838</f>
        <v>0</v>
      </c>
    </row>
    <row r="839" spans="1:9" hidden="1">
      <c r="A839" t="str">
        <f ca="1">'Budget by qtr'!N839</f>
        <v xml:space="preserve"> - </v>
      </c>
      <c r="C839" s="79">
        <f>'Budget by qtr'!C839</f>
        <v>46661</v>
      </c>
      <c r="D839">
        <f ca="1">'Budget by qtr'!M839</f>
        <v>0</v>
      </c>
      <c r="E839" t="str">
        <f ca="1">'Budget by qtr'!L839</f>
        <v>3100: Salary In-kind</v>
      </c>
      <c r="I839" s="1">
        <f ca="1">'Budget by qtr'!T839</f>
        <v>0</v>
      </c>
    </row>
    <row r="840" spans="1:9" hidden="1">
      <c r="A840" t="str">
        <f ca="1">'Budget by qtr'!N840</f>
        <v xml:space="preserve"> - </v>
      </c>
      <c r="C840" s="79">
        <f>'Budget by qtr'!C840</f>
        <v>46753</v>
      </c>
      <c r="D840">
        <f ca="1">'Budget by qtr'!M840</f>
        <v>0</v>
      </c>
      <c r="E840" t="str">
        <f ca="1">'Budget by qtr'!L840</f>
        <v>3100: Salary In-kind</v>
      </c>
      <c r="I840" s="1">
        <f ca="1">'Budget by qtr'!T840</f>
        <v>0</v>
      </c>
    </row>
    <row r="841" spans="1:9" hidden="1">
      <c r="A841" t="str">
        <f ca="1">'Budget by qtr'!N841</f>
        <v xml:space="preserve"> - </v>
      </c>
      <c r="C841" s="79">
        <f>'Budget by qtr'!C841</f>
        <v>46844</v>
      </c>
      <c r="D841">
        <f ca="1">'Budget by qtr'!M841</f>
        <v>0</v>
      </c>
      <c r="E841" t="str">
        <f ca="1">'Budget by qtr'!L841</f>
        <v>3100: Salary In-kind</v>
      </c>
      <c r="I841" s="1">
        <f ca="1">'Budget by qtr'!T841</f>
        <v>0</v>
      </c>
    </row>
    <row r="842" spans="1:9" hidden="1">
      <c r="A842" t="str">
        <f ca="1">'Budget by qtr'!N842</f>
        <v xml:space="preserve"> - </v>
      </c>
      <c r="C842" s="79">
        <f>'Budget by qtr'!C842</f>
        <v>44743</v>
      </c>
      <c r="D842">
        <f ca="1">'Budget by qtr'!M842</f>
        <v>0</v>
      </c>
      <c r="E842" t="str">
        <f ca="1">'Budget by qtr'!L842</f>
        <v>3100: Salary In-kind</v>
      </c>
      <c r="I842" s="1">
        <f ca="1">'Budget by qtr'!T842</f>
        <v>0</v>
      </c>
    </row>
    <row r="843" spans="1:9" hidden="1">
      <c r="A843" t="str">
        <f ca="1">'Budget by qtr'!N843</f>
        <v xml:space="preserve"> - </v>
      </c>
      <c r="C843" s="79">
        <f>'Budget by qtr'!C843</f>
        <v>44835</v>
      </c>
      <c r="D843">
        <f ca="1">'Budget by qtr'!M843</f>
        <v>0</v>
      </c>
      <c r="E843" t="str">
        <f ca="1">'Budget by qtr'!L843</f>
        <v>3100: Salary In-kind</v>
      </c>
      <c r="I843" s="1">
        <f ca="1">'Budget by qtr'!T843</f>
        <v>0</v>
      </c>
    </row>
    <row r="844" spans="1:9" hidden="1">
      <c r="A844" t="str">
        <f ca="1">'Budget by qtr'!N844</f>
        <v xml:space="preserve"> - </v>
      </c>
      <c r="C844" s="79">
        <f>'Budget by qtr'!C844</f>
        <v>44927</v>
      </c>
      <c r="D844">
        <f ca="1">'Budget by qtr'!M844</f>
        <v>0</v>
      </c>
      <c r="E844" t="str">
        <f ca="1">'Budget by qtr'!L844</f>
        <v>3100: Salary In-kind</v>
      </c>
      <c r="I844" s="1">
        <f ca="1">'Budget by qtr'!T844</f>
        <v>0</v>
      </c>
    </row>
    <row r="845" spans="1:9" hidden="1">
      <c r="A845" t="str">
        <f ca="1">'Budget by qtr'!N845</f>
        <v xml:space="preserve"> - </v>
      </c>
      <c r="C845" s="79">
        <f>'Budget by qtr'!C845</f>
        <v>45017</v>
      </c>
      <c r="D845">
        <f ca="1">'Budget by qtr'!M845</f>
        <v>0</v>
      </c>
      <c r="E845" t="str">
        <f ca="1">'Budget by qtr'!L845</f>
        <v>3100: Salary In-kind</v>
      </c>
      <c r="I845" s="1">
        <f ca="1">'Budget by qtr'!T845</f>
        <v>0</v>
      </c>
    </row>
    <row r="846" spans="1:9" hidden="1">
      <c r="A846" t="str">
        <f ca="1">'Budget by qtr'!N846</f>
        <v xml:space="preserve"> - </v>
      </c>
      <c r="C846" s="79">
        <f>'Budget by qtr'!C846</f>
        <v>45108</v>
      </c>
      <c r="D846">
        <f ca="1">'Budget by qtr'!M846</f>
        <v>0</v>
      </c>
      <c r="E846" t="str">
        <f ca="1">'Budget by qtr'!L846</f>
        <v>3100: Salary In-kind</v>
      </c>
      <c r="I846" s="1">
        <f ca="1">'Budget by qtr'!T846</f>
        <v>0</v>
      </c>
    </row>
    <row r="847" spans="1:9" hidden="1">
      <c r="A847" t="str">
        <f ca="1">'Budget by qtr'!N847</f>
        <v xml:space="preserve"> - </v>
      </c>
      <c r="C847" s="79">
        <f>'Budget by qtr'!C847</f>
        <v>45200</v>
      </c>
      <c r="D847">
        <f ca="1">'Budget by qtr'!M847</f>
        <v>0</v>
      </c>
      <c r="E847" t="str">
        <f ca="1">'Budget by qtr'!L847</f>
        <v>3100: Salary In-kind</v>
      </c>
      <c r="I847" s="1">
        <f ca="1">'Budget by qtr'!T847</f>
        <v>0</v>
      </c>
    </row>
    <row r="848" spans="1:9" hidden="1">
      <c r="A848" t="str">
        <f ca="1">'Budget by qtr'!N848</f>
        <v xml:space="preserve"> - </v>
      </c>
      <c r="C848" s="79">
        <f>'Budget by qtr'!C848</f>
        <v>45292</v>
      </c>
      <c r="D848">
        <f ca="1">'Budget by qtr'!M848</f>
        <v>0</v>
      </c>
      <c r="E848" t="str">
        <f ca="1">'Budget by qtr'!L848</f>
        <v>3100: Salary In-kind</v>
      </c>
      <c r="I848" s="1">
        <f ca="1">'Budget by qtr'!T848</f>
        <v>0</v>
      </c>
    </row>
    <row r="849" spans="1:9" hidden="1">
      <c r="A849" t="str">
        <f ca="1">'Budget by qtr'!N849</f>
        <v xml:space="preserve"> - </v>
      </c>
      <c r="C849" s="79">
        <f>'Budget by qtr'!C849</f>
        <v>45383</v>
      </c>
      <c r="D849">
        <f ca="1">'Budget by qtr'!M849</f>
        <v>0</v>
      </c>
      <c r="E849" t="str">
        <f ca="1">'Budget by qtr'!L849</f>
        <v>3100: Salary In-kind</v>
      </c>
      <c r="I849" s="1">
        <f ca="1">'Budget by qtr'!T849</f>
        <v>0</v>
      </c>
    </row>
    <row r="850" spans="1:9" hidden="1">
      <c r="A850" t="str">
        <f ca="1">'Budget by qtr'!N850</f>
        <v xml:space="preserve"> - </v>
      </c>
      <c r="C850" s="79">
        <f>'Budget by qtr'!C850</f>
        <v>45474</v>
      </c>
      <c r="D850">
        <f ca="1">'Budget by qtr'!M850</f>
        <v>0</v>
      </c>
      <c r="E850" t="str">
        <f ca="1">'Budget by qtr'!L850</f>
        <v>3100: Salary In-kind</v>
      </c>
      <c r="I850" s="1">
        <f ca="1">'Budget by qtr'!T850</f>
        <v>0</v>
      </c>
    </row>
    <row r="851" spans="1:9" hidden="1">
      <c r="A851" t="str">
        <f ca="1">'Budget by qtr'!N851</f>
        <v xml:space="preserve"> - </v>
      </c>
      <c r="C851" s="79">
        <f>'Budget by qtr'!C851</f>
        <v>45566</v>
      </c>
      <c r="D851">
        <f ca="1">'Budget by qtr'!M851</f>
        <v>0</v>
      </c>
      <c r="E851" t="str">
        <f ca="1">'Budget by qtr'!L851</f>
        <v>3100: Salary In-kind</v>
      </c>
      <c r="I851" s="1">
        <f ca="1">'Budget by qtr'!T851</f>
        <v>0</v>
      </c>
    </row>
    <row r="852" spans="1:9" hidden="1">
      <c r="A852" t="str">
        <f ca="1">'Budget by qtr'!N852</f>
        <v xml:space="preserve"> - </v>
      </c>
      <c r="C852" s="79">
        <f>'Budget by qtr'!C852</f>
        <v>45658</v>
      </c>
      <c r="D852">
        <f ca="1">'Budget by qtr'!M852</f>
        <v>0</v>
      </c>
      <c r="E852" t="str">
        <f ca="1">'Budget by qtr'!L852</f>
        <v>3100: Salary In-kind</v>
      </c>
      <c r="I852" s="1">
        <f ca="1">'Budget by qtr'!T852</f>
        <v>0</v>
      </c>
    </row>
    <row r="853" spans="1:9" hidden="1">
      <c r="A853" t="str">
        <f ca="1">'Budget by qtr'!N853</f>
        <v xml:space="preserve"> - </v>
      </c>
      <c r="C853" s="79">
        <f>'Budget by qtr'!C853</f>
        <v>45748</v>
      </c>
      <c r="D853">
        <f ca="1">'Budget by qtr'!M853</f>
        <v>0</v>
      </c>
      <c r="E853" t="str">
        <f ca="1">'Budget by qtr'!L853</f>
        <v>3100: Salary In-kind</v>
      </c>
      <c r="I853" s="1">
        <f ca="1">'Budget by qtr'!T853</f>
        <v>0</v>
      </c>
    </row>
    <row r="854" spans="1:9" hidden="1">
      <c r="A854" t="str">
        <f ca="1">'Budget by qtr'!N854</f>
        <v xml:space="preserve"> - </v>
      </c>
      <c r="C854" s="79">
        <f>'Budget by qtr'!C854</f>
        <v>45839</v>
      </c>
      <c r="D854">
        <f ca="1">'Budget by qtr'!M854</f>
        <v>0</v>
      </c>
      <c r="E854" t="str">
        <f ca="1">'Budget by qtr'!L854</f>
        <v>3100: Salary In-kind</v>
      </c>
      <c r="I854" s="1">
        <f ca="1">'Budget by qtr'!T854</f>
        <v>0</v>
      </c>
    </row>
    <row r="855" spans="1:9" hidden="1">
      <c r="A855" t="str">
        <f ca="1">'Budget by qtr'!N855</f>
        <v xml:space="preserve"> - </v>
      </c>
      <c r="C855" s="79">
        <f>'Budget by qtr'!C855</f>
        <v>45931</v>
      </c>
      <c r="D855">
        <f ca="1">'Budget by qtr'!M855</f>
        <v>0</v>
      </c>
      <c r="E855" t="str">
        <f ca="1">'Budget by qtr'!L855</f>
        <v>3100: Salary In-kind</v>
      </c>
      <c r="I855" s="1">
        <f ca="1">'Budget by qtr'!T855</f>
        <v>0</v>
      </c>
    </row>
    <row r="856" spans="1:9" hidden="1">
      <c r="A856" t="str">
        <f ca="1">'Budget by qtr'!N856</f>
        <v xml:space="preserve"> - </v>
      </c>
      <c r="C856" s="79">
        <f>'Budget by qtr'!C856</f>
        <v>46023</v>
      </c>
      <c r="D856">
        <f ca="1">'Budget by qtr'!M856</f>
        <v>0</v>
      </c>
      <c r="E856" t="str">
        <f ca="1">'Budget by qtr'!L856</f>
        <v>3100: Salary In-kind</v>
      </c>
      <c r="I856" s="1">
        <f ca="1">'Budget by qtr'!T856</f>
        <v>0</v>
      </c>
    </row>
    <row r="857" spans="1:9" hidden="1">
      <c r="A857" t="str">
        <f ca="1">'Budget by qtr'!N857</f>
        <v xml:space="preserve"> - </v>
      </c>
      <c r="C857" s="79">
        <f>'Budget by qtr'!C857</f>
        <v>46113</v>
      </c>
      <c r="D857">
        <f ca="1">'Budget by qtr'!M857</f>
        <v>0</v>
      </c>
      <c r="E857" t="str">
        <f ca="1">'Budget by qtr'!L857</f>
        <v>3100: Salary In-kind</v>
      </c>
      <c r="I857" s="1">
        <f ca="1">'Budget by qtr'!T857</f>
        <v>0</v>
      </c>
    </row>
    <row r="858" spans="1:9" hidden="1">
      <c r="A858" t="str">
        <f ca="1">'Budget by qtr'!N858</f>
        <v xml:space="preserve"> - </v>
      </c>
      <c r="C858" s="79">
        <f>'Budget by qtr'!C858</f>
        <v>46204</v>
      </c>
      <c r="D858">
        <f ca="1">'Budget by qtr'!M858</f>
        <v>0</v>
      </c>
      <c r="E858" t="str">
        <f ca="1">'Budget by qtr'!L858</f>
        <v>3100: Salary In-kind</v>
      </c>
      <c r="I858" s="1">
        <f ca="1">'Budget by qtr'!T858</f>
        <v>0</v>
      </c>
    </row>
    <row r="859" spans="1:9" hidden="1">
      <c r="A859" t="str">
        <f ca="1">'Budget by qtr'!N859</f>
        <v xml:space="preserve"> - </v>
      </c>
      <c r="C859" s="79">
        <f>'Budget by qtr'!C859</f>
        <v>46296</v>
      </c>
      <c r="D859">
        <f ca="1">'Budget by qtr'!M859</f>
        <v>0</v>
      </c>
      <c r="E859" t="str">
        <f ca="1">'Budget by qtr'!L859</f>
        <v>3100: Salary In-kind</v>
      </c>
      <c r="I859" s="1">
        <f ca="1">'Budget by qtr'!T859</f>
        <v>0</v>
      </c>
    </row>
    <row r="860" spans="1:9" hidden="1">
      <c r="A860" t="str">
        <f ca="1">'Budget by qtr'!N860</f>
        <v xml:space="preserve"> - </v>
      </c>
      <c r="C860" s="79">
        <f>'Budget by qtr'!C860</f>
        <v>46388</v>
      </c>
      <c r="D860">
        <f ca="1">'Budget by qtr'!M860</f>
        <v>0</v>
      </c>
      <c r="E860" t="str">
        <f ca="1">'Budget by qtr'!L860</f>
        <v>3100: Salary In-kind</v>
      </c>
      <c r="I860" s="1">
        <f ca="1">'Budget by qtr'!T860</f>
        <v>0</v>
      </c>
    </row>
    <row r="861" spans="1:9" hidden="1">
      <c r="A861" t="str">
        <f ca="1">'Budget by qtr'!N861</f>
        <v xml:space="preserve"> - </v>
      </c>
      <c r="C861" s="79">
        <f>'Budget by qtr'!C861</f>
        <v>46478</v>
      </c>
      <c r="D861">
        <f ca="1">'Budget by qtr'!M861</f>
        <v>0</v>
      </c>
      <c r="E861" t="str">
        <f ca="1">'Budget by qtr'!L861</f>
        <v>3100: Salary In-kind</v>
      </c>
      <c r="I861" s="1">
        <f ca="1">'Budget by qtr'!T861</f>
        <v>0</v>
      </c>
    </row>
    <row r="862" spans="1:9" hidden="1">
      <c r="A862" t="str">
        <f ca="1">'Budget by qtr'!N862</f>
        <v xml:space="preserve"> - </v>
      </c>
      <c r="C862" s="79">
        <f>'Budget by qtr'!C862</f>
        <v>46569</v>
      </c>
      <c r="D862">
        <f ca="1">'Budget by qtr'!M862</f>
        <v>0</v>
      </c>
      <c r="E862" t="str">
        <f ca="1">'Budget by qtr'!L862</f>
        <v>3100: Salary In-kind</v>
      </c>
      <c r="I862" s="1">
        <f ca="1">'Budget by qtr'!T862</f>
        <v>0</v>
      </c>
    </row>
    <row r="863" spans="1:9" hidden="1">
      <c r="A863" t="str">
        <f ca="1">'Budget by qtr'!N863</f>
        <v xml:space="preserve"> - </v>
      </c>
      <c r="C863" s="79">
        <f>'Budget by qtr'!C863</f>
        <v>46661</v>
      </c>
      <c r="D863">
        <f ca="1">'Budget by qtr'!M863</f>
        <v>0</v>
      </c>
      <c r="E863" t="str">
        <f ca="1">'Budget by qtr'!L863</f>
        <v>3100: Salary In-kind</v>
      </c>
      <c r="I863" s="1">
        <f ca="1">'Budget by qtr'!T863</f>
        <v>0</v>
      </c>
    </row>
    <row r="864" spans="1:9" hidden="1">
      <c r="A864" t="str">
        <f ca="1">'Budget by qtr'!N864</f>
        <v xml:space="preserve"> - </v>
      </c>
      <c r="C864" s="79">
        <f>'Budget by qtr'!C864</f>
        <v>46753</v>
      </c>
      <c r="D864">
        <f ca="1">'Budget by qtr'!M864</f>
        <v>0</v>
      </c>
      <c r="E864" t="str">
        <f ca="1">'Budget by qtr'!L864</f>
        <v>3100: Salary In-kind</v>
      </c>
      <c r="I864" s="1">
        <f ca="1">'Budget by qtr'!T864</f>
        <v>0</v>
      </c>
    </row>
    <row r="865" spans="1:9" hidden="1">
      <c r="A865" t="str">
        <f ca="1">'Budget by qtr'!N865</f>
        <v xml:space="preserve"> - </v>
      </c>
      <c r="C865" s="79">
        <f>'Budget by qtr'!C865</f>
        <v>46844</v>
      </c>
      <c r="D865">
        <f ca="1">'Budget by qtr'!M865</f>
        <v>0</v>
      </c>
      <c r="E865" t="str">
        <f ca="1">'Budget by qtr'!L865</f>
        <v>3100: Salary In-kind</v>
      </c>
      <c r="I865" s="1">
        <f ca="1">'Budget by qtr'!T865</f>
        <v>0</v>
      </c>
    </row>
    <row r="866" spans="1:9" hidden="1">
      <c r="A866" t="str">
        <f ca="1">'Budget by qtr'!N866</f>
        <v xml:space="preserve"> - </v>
      </c>
      <c r="C866" s="79">
        <f>'Budget by qtr'!C866</f>
        <v>44743</v>
      </c>
      <c r="D866">
        <f ca="1">'Budget by qtr'!M866</f>
        <v>0</v>
      </c>
      <c r="E866" t="str">
        <f ca="1">'Budget by qtr'!L866</f>
        <v>3100: Salary In-kind</v>
      </c>
      <c r="I866" s="1">
        <f ca="1">'Budget by qtr'!T866</f>
        <v>0</v>
      </c>
    </row>
    <row r="867" spans="1:9" hidden="1">
      <c r="A867" t="str">
        <f ca="1">'Budget by qtr'!N867</f>
        <v xml:space="preserve"> - </v>
      </c>
      <c r="C867" s="79">
        <f>'Budget by qtr'!C867</f>
        <v>44835</v>
      </c>
      <c r="D867">
        <f ca="1">'Budget by qtr'!M867</f>
        <v>0</v>
      </c>
      <c r="E867" t="str">
        <f ca="1">'Budget by qtr'!L867</f>
        <v>3100: Salary In-kind</v>
      </c>
      <c r="I867" s="1">
        <f ca="1">'Budget by qtr'!T867</f>
        <v>0</v>
      </c>
    </row>
    <row r="868" spans="1:9" hidden="1">
      <c r="A868" t="str">
        <f ca="1">'Budget by qtr'!N868</f>
        <v xml:space="preserve"> - </v>
      </c>
      <c r="C868" s="79">
        <f>'Budget by qtr'!C868</f>
        <v>44927</v>
      </c>
      <c r="D868">
        <f ca="1">'Budget by qtr'!M868</f>
        <v>0</v>
      </c>
      <c r="E868" t="str">
        <f ca="1">'Budget by qtr'!L868</f>
        <v>3100: Salary In-kind</v>
      </c>
      <c r="I868" s="1">
        <f ca="1">'Budget by qtr'!T868</f>
        <v>0</v>
      </c>
    </row>
    <row r="869" spans="1:9" hidden="1">
      <c r="A869" t="str">
        <f ca="1">'Budget by qtr'!N869</f>
        <v xml:space="preserve"> - </v>
      </c>
      <c r="C869" s="79">
        <f>'Budget by qtr'!C869</f>
        <v>45017</v>
      </c>
      <c r="D869">
        <f ca="1">'Budget by qtr'!M869</f>
        <v>0</v>
      </c>
      <c r="E869" t="str">
        <f ca="1">'Budget by qtr'!L869</f>
        <v>3100: Salary In-kind</v>
      </c>
      <c r="I869" s="1">
        <f ca="1">'Budget by qtr'!T869</f>
        <v>0</v>
      </c>
    </row>
    <row r="870" spans="1:9" hidden="1">
      <c r="A870" t="str">
        <f ca="1">'Budget by qtr'!N870</f>
        <v xml:space="preserve"> - </v>
      </c>
      <c r="C870" s="79">
        <f>'Budget by qtr'!C870</f>
        <v>45108</v>
      </c>
      <c r="D870">
        <f ca="1">'Budget by qtr'!M870</f>
        <v>0</v>
      </c>
      <c r="E870" t="str">
        <f ca="1">'Budget by qtr'!L870</f>
        <v>3100: Salary In-kind</v>
      </c>
      <c r="I870" s="1">
        <f ca="1">'Budget by qtr'!T870</f>
        <v>0</v>
      </c>
    </row>
    <row r="871" spans="1:9" hidden="1">
      <c r="A871" t="str">
        <f ca="1">'Budget by qtr'!N871</f>
        <v xml:space="preserve"> - </v>
      </c>
      <c r="C871" s="79">
        <f>'Budget by qtr'!C871</f>
        <v>45200</v>
      </c>
      <c r="D871">
        <f ca="1">'Budget by qtr'!M871</f>
        <v>0</v>
      </c>
      <c r="E871" t="str">
        <f ca="1">'Budget by qtr'!L871</f>
        <v>3100: Salary In-kind</v>
      </c>
      <c r="I871" s="1">
        <f ca="1">'Budget by qtr'!T871</f>
        <v>0</v>
      </c>
    </row>
    <row r="872" spans="1:9" hidden="1">
      <c r="A872" t="str">
        <f ca="1">'Budget by qtr'!N872</f>
        <v xml:space="preserve"> - </v>
      </c>
      <c r="C872" s="79">
        <f>'Budget by qtr'!C872</f>
        <v>45292</v>
      </c>
      <c r="D872">
        <f ca="1">'Budget by qtr'!M872</f>
        <v>0</v>
      </c>
      <c r="E872" t="str">
        <f ca="1">'Budget by qtr'!L872</f>
        <v>3100: Salary In-kind</v>
      </c>
      <c r="I872" s="1">
        <f ca="1">'Budget by qtr'!T872</f>
        <v>0</v>
      </c>
    </row>
    <row r="873" spans="1:9" hidden="1">
      <c r="A873" t="str">
        <f ca="1">'Budget by qtr'!N873</f>
        <v xml:space="preserve"> - </v>
      </c>
      <c r="C873" s="79">
        <f>'Budget by qtr'!C873</f>
        <v>45383</v>
      </c>
      <c r="D873">
        <f ca="1">'Budget by qtr'!M873</f>
        <v>0</v>
      </c>
      <c r="E873" t="str">
        <f ca="1">'Budget by qtr'!L873</f>
        <v>3100: Salary In-kind</v>
      </c>
      <c r="I873" s="1">
        <f ca="1">'Budget by qtr'!T873</f>
        <v>0</v>
      </c>
    </row>
    <row r="874" spans="1:9" hidden="1">
      <c r="A874" t="str">
        <f ca="1">'Budget by qtr'!N874</f>
        <v xml:space="preserve"> - </v>
      </c>
      <c r="C874" s="79">
        <f>'Budget by qtr'!C874</f>
        <v>45474</v>
      </c>
      <c r="D874">
        <f ca="1">'Budget by qtr'!M874</f>
        <v>0</v>
      </c>
      <c r="E874" t="str">
        <f ca="1">'Budget by qtr'!L874</f>
        <v>3100: Salary In-kind</v>
      </c>
      <c r="I874" s="1">
        <f ca="1">'Budget by qtr'!T874</f>
        <v>0</v>
      </c>
    </row>
    <row r="875" spans="1:9" hidden="1">
      <c r="A875" t="str">
        <f ca="1">'Budget by qtr'!N875</f>
        <v xml:space="preserve"> - </v>
      </c>
      <c r="C875" s="79">
        <f>'Budget by qtr'!C875</f>
        <v>45566</v>
      </c>
      <c r="D875">
        <f ca="1">'Budget by qtr'!M875</f>
        <v>0</v>
      </c>
      <c r="E875" t="str">
        <f ca="1">'Budget by qtr'!L875</f>
        <v>3100: Salary In-kind</v>
      </c>
      <c r="I875" s="1">
        <f ca="1">'Budget by qtr'!T875</f>
        <v>0</v>
      </c>
    </row>
    <row r="876" spans="1:9" hidden="1">
      <c r="A876" t="str">
        <f ca="1">'Budget by qtr'!N876</f>
        <v xml:space="preserve"> - </v>
      </c>
      <c r="C876" s="79">
        <f>'Budget by qtr'!C876</f>
        <v>45658</v>
      </c>
      <c r="D876">
        <f ca="1">'Budget by qtr'!M876</f>
        <v>0</v>
      </c>
      <c r="E876" t="str">
        <f ca="1">'Budget by qtr'!L876</f>
        <v>3100: Salary In-kind</v>
      </c>
      <c r="I876" s="1">
        <f ca="1">'Budget by qtr'!T876</f>
        <v>0</v>
      </c>
    </row>
    <row r="877" spans="1:9" hidden="1">
      <c r="A877" t="str">
        <f ca="1">'Budget by qtr'!N877</f>
        <v xml:space="preserve"> - </v>
      </c>
      <c r="C877" s="79">
        <f>'Budget by qtr'!C877</f>
        <v>45748</v>
      </c>
      <c r="D877">
        <f ca="1">'Budget by qtr'!M877</f>
        <v>0</v>
      </c>
      <c r="E877" t="str">
        <f ca="1">'Budget by qtr'!L877</f>
        <v>3100: Salary In-kind</v>
      </c>
      <c r="I877" s="1">
        <f ca="1">'Budget by qtr'!T877</f>
        <v>0</v>
      </c>
    </row>
    <row r="878" spans="1:9" hidden="1">
      <c r="A878" t="str">
        <f ca="1">'Budget by qtr'!N878</f>
        <v xml:space="preserve"> - </v>
      </c>
      <c r="C878" s="79">
        <f>'Budget by qtr'!C878</f>
        <v>45839</v>
      </c>
      <c r="D878">
        <f ca="1">'Budget by qtr'!M878</f>
        <v>0</v>
      </c>
      <c r="E878" t="str">
        <f ca="1">'Budget by qtr'!L878</f>
        <v>3100: Salary In-kind</v>
      </c>
      <c r="I878" s="1">
        <f ca="1">'Budget by qtr'!T878</f>
        <v>0</v>
      </c>
    </row>
    <row r="879" spans="1:9" hidden="1">
      <c r="A879" t="str">
        <f ca="1">'Budget by qtr'!N879</f>
        <v xml:space="preserve"> - </v>
      </c>
      <c r="C879" s="79">
        <f>'Budget by qtr'!C879</f>
        <v>45931</v>
      </c>
      <c r="D879">
        <f ca="1">'Budget by qtr'!M879</f>
        <v>0</v>
      </c>
      <c r="E879" t="str">
        <f ca="1">'Budget by qtr'!L879</f>
        <v>3100: Salary In-kind</v>
      </c>
      <c r="I879" s="1">
        <f ca="1">'Budget by qtr'!T879</f>
        <v>0</v>
      </c>
    </row>
    <row r="880" spans="1:9" hidden="1">
      <c r="A880" t="str">
        <f ca="1">'Budget by qtr'!N880</f>
        <v xml:space="preserve"> - </v>
      </c>
      <c r="C880" s="79">
        <f>'Budget by qtr'!C880</f>
        <v>46023</v>
      </c>
      <c r="D880">
        <f ca="1">'Budget by qtr'!M880</f>
        <v>0</v>
      </c>
      <c r="E880" t="str">
        <f ca="1">'Budget by qtr'!L880</f>
        <v>3100: Salary In-kind</v>
      </c>
      <c r="I880" s="1">
        <f ca="1">'Budget by qtr'!T880</f>
        <v>0</v>
      </c>
    </row>
    <row r="881" spans="1:9" hidden="1">
      <c r="A881" t="str">
        <f ca="1">'Budget by qtr'!N881</f>
        <v xml:space="preserve"> - </v>
      </c>
      <c r="C881" s="79">
        <f>'Budget by qtr'!C881</f>
        <v>46113</v>
      </c>
      <c r="D881">
        <f ca="1">'Budget by qtr'!M881</f>
        <v>0</v>
      </c>
      <c r="E881" t="str">
        <f ca="1">'Budget by qtr'!L881</f>
        <v>3100: Salary In-kind</v>
      </c>
      <c r="I881" s="1">
        <f ca="1">'Budget by qtr'!T881</f>
        <v>0</v>
      </c>
    </row>
    <row r="882" spans="1:9" hidden="1">
      <c r="A882" t="str">
        <f ca="1">'Budget by qtr'!N882</f>
        <v xml:space="preserve"> - </v>
      </c>
      <c r="C882" s="79">
        <f>'Budget by qtr'!C882</f>
        <v>46204</v>
      </c>
      <c r="D882">
        <f ca="1">'Budget by qtr'!M882</f>
        <v>0</v>
      </c>
      <c r="E882" t="str">
        <f ca="1">'Budget by qtr'!L882</f>
        <v>3100: Salary In-kind</v>
      </c>
      <c r="I882" s="1">
        <f ca="1">'Budget by qtr'!T882</f>
        <v>0</v>
      </c>
    </row>
    <row r="883" spans="1:9" hidden="1">
      <c r="A883" t="str">
        <f ca="1">'Budget by qtr'!N883</f>
        <v xml:space="preserve"> - </v>
      </c>
      <c r="C883" s="79">
        <f>'Budget by qtr'!C883</f>
        <v>46296</v>
      </c>
      <c r="D883">
        <f ca="1">'Budget by qtr'!M883</f>
        <v>0</v>
      </c>
      <c r="E883" t="str">
        <f ca="1">'Budget by qtr'!L883</f>
        <v>3100: Salary In-kind</v>
      </c>
      <c r="I883" s="1">
        <f ca="1">'Budget by qtr'!T883</f>
        <v>0</v>
      </c>
    </row>
    <row r="884" spans="1:9" hidden="1">
      <c r="A884" t="str">
        <f ca="1">'Budget by qtr'!N884</f>
        <v xml:space="preserve"> - </v>
      </c>
      <c r="C884" s="79">
        <f>'Budget by qtr'!C884</f>
        <v>46388</v>
      </c>
      <c r="D884">
        <f ca="1">'Budget by qtr'!M884</f>
        <v>0</v>
      </c>
      <c r="E884" t="str">
        <f ca="1">'Budget by qtr'!L884</f>
        <v>3100: Salary In-kind</v>
      </c>
      <c r="I884" s="1">
        <f ca="1">'Budget by qtr'!T884</f>
        <v>0</v>
      </c>
    </row>
    <row r="885" spans="1:9" hidden="1">
      <c r="A885" t="str">
        <f ca="1">'Budget by qtr'!N885</f>
        <v xml:space="preserve"> - </v>
      </c>
      <c r="C885" s="79">
        <f>'Budget by qtr'!C885</f>
        <v>46478</v>
      </c>
      <c r="D885">
        <f ca="1">'Budget by qtr'!M885</f>
        <v>0</v>
      </c>
      <c r="E885" t="str">
        <f ca="1">'Budget by qtr'!L885</f>
        <v>3100: Salary In-kind</v>
      </c>
      <c r="I885" s="1">
        <f ca="1">'Budget by qtr'!T885</f>
        <v>0</v>
      </c>
    </row>
    <row r="886" spans="1:9" hidden="1">
      <c r="A886" t="str">
        <f ca="1">'Budget by qtr'!N886</f>
        <v xml:space="preserve"> - </v>
      </c>
      <c r="C886" s="79">
        <f>'Budget by qtr'!C886</f>
        <v>46569</v>
      </c>
      <c r="D886">
        <f ca="1">'Budget by qtr'!M886</f>
        <v>0</v>
      </c>
      <c r="E886" t="str">
        <f ca="1">'Budget by qtr'!L886</f>
        <v>3100: Salary In-kind</v>
      </c>
      <c r="I886" s="1">
        <f ca="1">'Budget by qtr'!T886</f>
        <v>0</v>
      </c>
    </row>
    <row r="887" spans="1:9" hidden="1">
      <c r="A887" t="str">
        <f ca="1">'Budget by qtr'!N887</f>
        <v xml:space="preserve"> - </v>
      </c>
      <c r="C887" s="79">
        <f>'Budget by qtr'!C887</f>
        <v>46661</v>
      </c>
      <c r="D887">
        <f ca="1">'Budget by qtr'!M887</f>
        <v>0</v>
      </c>
      <c r="E887" t="str">
        <f ca="1">'Budget by qtr'!L887</f>
        <v>3100: Salary In-kind</v>
      </c>
      <c r="I887" s="1">
        <f ca="1">'Budget by qtr'!T887</f>
        <v>0</v>
      </c>
    </row>
    <row r="888" spans="1:9" hidden="1">
      <c r="A888" t="str">
        <f ca="1">'Budget by qtr'!N888</f>
        <v xml:space="preserve"> - </v>
      </c>
      <c r="C888" s="79">
        <f>'Budget by qtr'!C888</f>
        <v>46753</v>
      </c>
      <c r="D888">
        <f ca="1">'Budget by qtr'!M888</f>
        <v>0</v>
      </c>
      <c r="E888" t="str">
        <f ca="1">'Budget by qtr'!L888</f>
        <v>3100: Salary In-kind</v>
      </c>
      <c r="I888" s="1">
        <f ca="1">'Budget by qtr'!T888</f>
        <v>0</v>
      </c>
    </row>
    <row r="889" spans="1:9" hidden="1">
      <c r="A889" t="str">
        <f ca="1">'Budget by qtr'!N889</f>
        <v xml:space="preserve"> - </v>
      </c>
      <c r="C889" s="79">
        <f>'Budget by qtr'!C889</f>
        <v>46844</v>
      </c>
      <c r="D889">
        <f ca="1">'Budget by qtr'!M889</f>
        <v>0</v>
      </c>
      <c r="E889" t="str">
        <f ca="1">'Budget by qtr'!L889</f>
        <v>3100: Salary In-kind</v>
      </c>
      <c r="I889" s="1">
        <f ca="1">'Budget by qtr'!T889</f>
        <v>0</v>
      </c>
    </row>
    <row r="890" spans="1:9" hidden="1">
      <c r="A890" t="str">
        <f ca="1">'Budget by qtr'!N890</f>
        <v xml:space="preserve"> - </v>
      </c>
      <c r="C890" s="79">
        <f>'Budget by qtr'!C890</f>
        <v>44743</v>
      </c>
      <c r="D890">
        <f ca="1">'Budget by qtr'!M890</f>
        <v>0</v>
      </c>
      <c r="E890" t="str">
        <f ca="1">'Budget by qtr'!L890</f>
        <v>3100: Salary In-kind</v>
      </c>
      <c r="I890" s="1">
        <f ca="1">'Budget by qtr'!T890</f>
        <v>0</v>
      </c>
    </row>
    <row r="891" spans="1:9" hidden="1">
      <c r="A891" t="str">
        <f ca="1">'Budget by qtr'!N891</f>
        <v xml:space="preserve"> - </v>
      </c>
      <c r="C891" s="79">
        <f>'Budget by qtr'!C891</f>
        <v>44835</v>
      </c>
      <c r="D891">
        <f ca="1">'Budget by qtr'!M891</f>
        <v>0</v>
      </c>
      <c r="E891" t="str">
        <f ca="1">'Budget by qtr'!L891</f>
        <v>3100: Salary In-kind</v>
      </c>
      <c r="I891" s="1">
        <f ca="1">'Budget by qtr'!T891</f>
        <v>0</v>
      </c>
    </row>
    <row r="892" spans="1:9" hidden="1">
      <c r="A892" t="str">
        <f ca="1">'Budget by qtr'!N892</f>
        <v xml:space="preserve"> - </v>
      </c>
      <c r="C892" s="79">
        <f>'Budget by qtr'!C892</f>
        <v>44927</v>
      </c>
      <c r="D892">
        <f ca="1">'Budget by qtr'!M892</f>
        <v>0</v>
      </c>
      <c r="E892" t="str">
        <f ca="1">'Budget by qtr'!L892</f>
        <v>3100: Salary In-kind</v>
      </c>
      <c r="I892" s="1">
        <f ca="1">'Budget by qtr'!T892</f>
        <v>0</v>
      </c>
    </row>
    <row r="893" spans="1:9" hidden="1">
      <c r="A893" t="str">
        <f ca="1">'Budget by qtr'!N893</f>
        <v xml:space="preserve"> - </v>
      </c>
      <c r="C893" s="79">
        <f>'Budget by qtr'!C893</f>
        <v>45017</v>
      </c>
      <c r="D893">
        <f ca="1">'Budget by qtr'!M893</f>
        <v>0</v>
      </c>
      <c r="E893" t="str">
        <f ca="1">'Budget by qtr'!L893</f>
        <v>3100: Salary In-kind</v>
      </c>
      <c r="I893" s="1">
        <f ca="1">'Budget by qtr'!T893</f>
        <v>0</v>
      </c>
    </row>
    <row r="894" spans="1:9" hidden="1">
      <c r="A894" t="str">
        <f ca="1">'Budget by qtr'!N894</f>
        <v xml:space="preserve"> - </v>
      </c>
      <c r="C894" s="79">
        <f>'Budget by qtr'!C894</f>
        <v>45108</v>
      </c>
      <c r="D894">
        <f ca="1">'Budget by qtr'!M894</f>
        <v>0</v>
      </c>
      <c r="E894" t="str">
        <f ca="1">'Budget by qtr'!L894</f>
        <v>3100: Salary In-kind</v>
      </c>
      <c r="I894" s="1">
        <f ca="1">'Budget by qtr'!T894</f>
        <v>0</v>
      </c>
    </row>
    <row r="895" spans="1:9" hidden="1">
      <c r="A895" t="str">
        <f ca="1">'Budget by qtr'!N895</f>
        <v xml:space="preserve"> - </v>
      </c>
      <c r="C895" s="79">
        <f>'Budget by qtr'!C895</f>
        <v>45200</v>
      </c>
      <c r="D895">
        <f ca="1">'Budget by qtr'!M895</f>
        <v>0</v>
      </c>
      <c r="E895" t="str">
        <f ca="1">'Budget by qtr'!L895</f>
        <v>3100: Salary In-kind</v>
      </c>
      <c r="I895" s="1">
        <f ca="1">'Budget by qtr'!T895</f>
        <v>0</v>
      </c>
    </row>
    <row r="896" spans="1:9" hidden="1">
      <c r="A896" t="str">
        <f ca="1">'Budget by qtr'!N896</f>
        <v xml:space="preserve"> - </v>
      </c>
      <c r="C896" s="79">
        <f>'Budget by qtr'!C896</f>
        <v>45292</v>
      </c>
      <c r="D896">
        <f ca="1">'Budget by qtr'!M896</f>
        <v>0</v>
      </c>
      <c r="E896" t="str">
        <f ca="1">'Budget by qtr'!L896</f>
        <v>3100: Salary In-kind</v>
      </c>
      <c r="I896" s="1">
        <f ca="1">'Budget by qtr'!T896</f>
        <v>0</v>
      </c>
    </row>
    <row r="897" spans="1:9" hidden="1">
      <c r="A897" t="str">
        <f ca="1">'Budget by qtr'!N897</f>
        <v xml:space="preserve"> - </v>
      </c>
      <c r="C897" s="79">
        <f>'Budget by qtr'!C897</f>
        <v>45383</v>
      </c>
      <c r="D897">
        <f ca="1">'Budget by qtr'!M897</f>
        <v>0</v>
      </c>
      <c r="E897" t="str">
        <f ca="1">'Budget by qtr'!L897</f>
        <v>3100: Salary In-kind</v>
      </c>
      <c r="I897" s="1">
        <f ca="1">'Budget by qtr'!T897</f>
        <v>0</v>
      </c>
    </row>
    <row r="898" spans="1:9" hidden="1">
      <c r="A898" t="str">
        <f ca="1">'Budget by qtr'!N898</f>
        <v xml:space="preserve"> - </v>
      </c>
      <c r="C898" s="79">
        <f>'Budget by qtr'!C898</f>
        <v>45474</v>
      </c>
      <c r="D898">
        <f ca="1">'Budget by qtr'!M898</f>
        <v>0</v>
      </c>
      <c r="E898" t="str">
        <f ca="1">'Budget by qtr'!L898</f>
        <v>3100: Salary In-kind</v>
      </c>
      <c r="I898" s="1">
        <f ca="1">'Budget by qtr'!T898</f>
        <v>0</v>
      </c>
    </row>
    <row r="899" spans="1:9" hidden="1">
      <c r="A899" t="str">
        <f ca="1">'Budget by qtr'!N899</f>
        <v xml:space="preserve"> - </v>
      </c>
      <c r="C899" s="79">
        <f>'Budget by qtr'!C899</f>
        <v>45566</v>
      </c>
      <c r="D899">
        <f ca="1">'Budget by qtr'!M899</f>
        <v>0</v>
      </c>
      <c r="E899" t="str">
        <f ca="1">'Budget by qtr'!L899</f>
        <v>3100: Salary In-kind</v>
      </c>
      <c r="I899" s="1">
        <f ca="1">'Budget by qtr'!T899</f>
        <v>0</v>
      </c>
    </row>
    <row r="900" spans="1:9" hidden="1">
      <c r="A900" t="str">
        <f ca="1">'Budget by qtr'!N900</f>
        <v xml:space="preserve"> - </v>
      </c>
      <c r="C900" s="79">
        <f>'Budget by qtr'!C900</f>
        <v>45658</v>
      </c>
      <c r="D900">
        <f ca="1">'Budget by qtr'!M900</f>
        <v>0</v>
      </c>
      <c r="E900" t="str">
        <f ca="1">'Budget by qtr'!L900</f>
        <v>3100: Salary In-kind</v>
      </c>
      <c r="I900" s="1">
        <f ca="1">'Budget by qtr'!T900</f>
        <v>0</v>
      </c>
    </row>
    <row r="901" spans="1:9" hidden="1">
      <c r="A901" t="str">
        <f ca="1">'Budget by qtr'!N901</f>
        <v xml:space="preserve"> - </v>
      </c>
      <c r="C901" s="79">
        <f>'Budget by qtr'!C901</f>
        <v>45748</v>
      </c>
      <c r="D901">
        <f ca="1">'Budget by qtr'!M901</f>
        <v>0</v>
      </c>
      <c r="E901" t="str">
        <f ca="1">'Budget by qtr'!L901</f>
        <v>3100: Salary In-kind</v>
      </c>
      <c r="I901" s="1">
        <f ca="1">'Budget by qtr'!T901</f>
        <v>0</v>
      </c>
    </row>
    <row r="902" spans="1:9" hidden="1">
      <c r="A902" t="str">
        <f ca="1">'Budget by qtr'!N902</f>
        <v xml:space="preserve"> - </v>
      </c>
      <c r="C902" s="79">
        <f>'Budget by qtr'!C902</f>
        <v>45839</v>
      </c>
      <c r="D902">
        <f ca="1">'Budget by qtr'!M902</f>
        <v>0</v>
      </c>
      <c r="E902" t="str">
        <f ca="1">'Budget by qtr'!L902</f>
        <v>3100: Salary In-kind</v>
      </c>
      <c r="I902" s="1">
        <f ca="1">'Budget by qtr'!T902</f>
        <v>0</v>
      </c>
    </row>
    <row r="903" spans="1:9" hidden="1">
      <c r="A903" t="str">
        <f ca="1">'Budget by qtr'!N903</f>
        <v xml:space="preserve"> - </v>
      </c>
      <c r="C903" s="79">
        <f>'Budget by qtr'!C903</f>
        <v>45931</v>
      </c>
      <c r="D903">
        <f ca="1">'Budget by qtr'!M903</f>
        <v>0</v>
      </c>
      <c r="E903" t="str">
        <f ca="1">'Budget by qtr'!L903</f>
        <v>3100: Salary In-kind</v>
      </c>
      <c r="I903" s="1">
        <f ca="1">'Budget by qtr'!T903</f>
        <v>0</v>
      </c>
    </row>
    <row r="904" spans="1:9" hidden="1">
      <c r="A904" t="str">
        <f ca="1">'Budget by qtr'!N904</f>
        <v xml:space="preserve"> - </v>
      </c>
      <c r="C904" s="79">
        <f>'Budget by qtr'!C904</f>
        <v>46023</v>
      </c>
      <c r="D904">
        <f ca="1">'Budget by qtr'!M904</f>
        <v>0</v>
      </c>
      <c r="E904" t="str">
        <f ca="1">'Budget by qtr'!L904</f>
        <v>3100: Salary In-kind</v>
      </c>
      <c r="I904" s="1">
        <f ca="1">'Budget by qtr'!T904</f>
        <v>0</v>
      </c>
    </row>
    <row r="905" spans="1:9" hidden="1">
      <c r="A905" t="str">
        <f ca="1">'Budget by qtr'!N905</f>
        <v xml:space="preserve"> - </v>
      </c>
      <c r="C905" s="79">
        <f>'Budget by qtr'!C905</f>
        <v>46113</v>
      </c>
      <c r="D905">
        <f ca="1">'Budget by qtr'!M905</f>
        <v>0</v>
      </c>
      <c r="E905" t="str">
        <f ca="1">'Budget by qtr'!L905</f>
        <v>3100: Salary In-kind</v>
      </c>
      <c r="I905" s="1">
        <f ca="1">'Budget by qtr'!T905</f>
        <v>0</v>
      </c>
    </row>
    <row r="906" spans="1:9" hidden="1">
      <c r="A906" t="str">
        <f ca="1">'Budget by qtr'!N906</f>
        <v xml:space="preserve"> - </v>
      </c>
      <c r="C906" s="79">
        <f>'Budget by qtr'!C906</f>
        <v>46204</v>
      </c>
      <c r="D906">
        <f ca="1">'Budget by qtr'!M906</f>
        <v>0</v>
      </c>
      <c r="E906" t="str">
        <f ca="1">'Budget by qtr'!L906</f>
        <v>3100: Salary In-kind</v>
      </c>
      <c r="I906" s="1">
        <f ca="1">'Budget by qtr'!T906</f>
        <v>0</v>
      </c>
    </row>
    <row r="907" spans="1:9" hidden="1">
      <c r="A907" t="str">
        <f ca="1">'Budget by qtr'!N907</f>
        <v xml:space="preserve"> - </v>
      </c>
      <c r="C907" s="79">
        <f>'Budget by qtr'!C907</f>
        <v>46296</v>
      </c>
      <c r="D907">
        <f ca="1">'Budget by qtr'!M907</f>
        <v>0</v>
      </c>
      <c r="E907" t="str">
        <f ca="1">'Budget by qtr'!L907</f>
        <v>3100: Salary In-kind</v>
      </c>
      <c r="I907" s="1">
        <f ca="1">'Budget by qtr'!T907</f>
        <v>0</v>
      </c>
    </row>
    <row r="908" spans="1:9" hidden="1">
      <c r="A908" t="str">
        <f ca="1">'Budget by qtr'!N908</f>
        <v xml:space="preserve"> - </v>
      </c>
      <c r="C908" s="79">
        <f>'Budget by qtr'!C908</f>
        <v>46388</v>
      </c>
      <c r="D908">
        <f ca="1">'Budget by qtr'!M908</f>
        <v>0</v>
      </c>
      <c r="E908" t="str">
        <f ca="1">'Budget by qtr'!L908</f>
        <v>3100: Salary In-kind</v>
      </c>
      <c r="I908" s="1">
        <f ca="1">'Budget by qtr'!T908</f>
        <v>0</v>
      </c>
    </row>
    <row r="909" spans="1:9" hidden="1">
      <c r="A909" t="str">
        <f ca="1">'Budget by qtr'!N909</f>
        <v xml:space="preserve"> - </v>
      </c>
      <c r="C909" s="79">
        <f>'Budget by qtr'!C909</f>
        <v>46478</v>
      </c>
      <c r="D909">
        <f ca="1">'Budget by qtr'!M909</f>
        <v>0</v>
      </c>
      <c r="E909" t="str">
        <f ca="1">'Budget by qtr'!L909</f>
        <v>3100: Salary In-kind</v>
      </c>
      <c r="I909" s="1">
        <f ca="1">'Budget by qtr'!T909</f>
        <v>0</v>
      </c>
    </row>
    <row r="910" spans="1:9" hidden="1">
      <c r="A910" t="str">
        <f ca="1">'Budget by qtr'!N910</f>
        <v xml:space="preserve"> - </v>
      </c>
      <c r="C910" s="79">
        <f>'Budget by qtr'!C910</f>
        <v>46569</v>
      </c>
      <c r="D910">
        <f ca="1">'Budget by qtr'!M910</f>
        <v>0</v>
      </c>
      <c r="E910" t="str">
        <f ca="1">'Budget by qtr'!L910</f>
        <v>3100: Salary In-kind</v>
      </c>
      <c r="I910" s="1">
        <f ca="1">'Budget by qtr'!T910</f>
        <v>0</v>
      </c>
    </row>
    <row r="911" spans="1:9" hidden="1">
      <c r="A911" t="str">
        <f ca="1">'Budget by qtr'!N911</f>
        <v xml:space="preserve"> - </v>
      </c>
      <c r="C911" s="79">
        <f>'Budget by qtr'!C911</f>
        <v>46661</v>
      </c>
      <c r="D911">
        <f ca="1">'Budget by qtr'!M911</f>
        <v>0</v>
      </c>
      <c r="E911" t="str">
        <f ca="1">'Budget by qtr'!L911</f>
        <v>3100: Salary In-kind</v>
      </c>
      <c r="I911" s="1">
        <f ca="1">'Budget by qtr'!T911</f>
        <v>0</v>
      </c>
    </row>
    <row r="912" spans="1:9" hidden="1">
      <c r="A912" t="str">
        <f ca="1">'Budget by qtr'!N912</f>
        <v xml:space="preserve"> - </v>
      </c>
      <c r="C912" s="79">
        <f>'Budget by qtr'!C912</f>
        <v>46753</v>
      </c>
      <c r="D912">
        <f ca="1">'Budget by qtr'!M912</f>
        <v>0</v>
      </c>
      <c r="E912" t="str">
        <f ca="1">'Budget by qtr'!L912</f>
        <v>3100: Salary In-kind</v>
      </c>
      <c r="I912" s="1">
        <f ca="1">'Budget by qtr'!T912</f>
        <v>0</v>
      </c>
    </row>
    <row r="913" spans="1:9" hidden="1">
      <c r="A913" t="str">
        <f ca="1">'Budget by qtr'!N913</f>
        <v xml:space="preserve"> - </v>
      </c>
      <c r="C913" s="79">
        <f>'Budget by qtr'!C913</f>
        <v>46844</v>
      </c>
      <c r="D913">
        <f ca="1">'Budget by qtr'!M913</f>
        <v>0</v>
      </c>
      <c r="E913" t="str">
        <f ca="1">'Budget by qtr'!L913</f>
        <v>3100: Salary In-kind</v>
      </c>
      <c r="I913" s="1">
        <f ca="1">'Budget by qtr'!T913</f>
        <v>0</v>
      </c>
    </row>
    <row r="914" spans="1:9" hidden="1">
      <c r="A914" t="str">
        <f ca="1">'Budget by qtr'!N914</f>
        <v xml:space="preserve"> - </v>
      </c>
      <c r="C914" s="79">
        <f>'Budget by qtr'!C914</f>
        <v>44743</v>
      </c>
      <c r="D914">
        <f ca="1">'Budget by qtr'!M914</f>
        <v>0</v>
      </c>
      <c r="E914" t="str">
        <f ca="1">'Budget by qtr'!L914</f>
        <v>3100: Salary In-kind</v>
      </c>
      <c r="I914" s="1">
        <f ca="1">'Budget by qtr'!T914</f>
        <v>0</v>
      </c>
    </row>
    <row r="915" spans="1:9" hidden="1">
      <c r="A915" t="str">
        <f ca="1">'Budget by qtr'!N915</f>
        <v xml:space="preserve"> - </v>
      </c>
      <c r="C915" s="79">
        <f>'Budget by qtr'!C915</f>
        <v>44835</v>
      </c>
      <c r="D915">
        <f ca="1">'Budget by qtr'!M915</f>
        <v>0</v>
      </c>
      <c r="E915" t="str">
        <f ca="1">'Budget by qtr'!L915</f>
        <v>3100: Salary In-kind</v>
      </c>
      <c r="I915" s="1">
        <f ca="1">'Budget by qtr'!T915</f>
        <v>0</v>
      </c>
    </row>
    <row r="916" spans="1:9" hidden="1">
      <c r="A916" t="str">
        <f ca="1">'Budget by qtr'!N916</f>
        <v xml:space="preserve"> - </v>
      </c>
      <c r="C916" s="79">
        <f>'Budget by qtr'!C916</f>
        <v>44927</v>
      </c>
      <c r="D916">
        <f ca="1">'Budget by qtr'!M916</f>
        <v>0</v>
      </c>
      <c r="E916" t="str">
        <f ca="1">'Budget by qtr'!L916</f>
        <v>3100: Salary In-kind</v>
      </c>
      <c r="I916" s="1">
        <f ca="1">'Budget by qtr'!T916</f>
        <v>0</v>
      </c>
    </row>
    <row r="917" spans="1:9" hidden="1">
      <c r="A917" t="str">
        <f ca="1">'Budget by qtr'!N917</f>
        <v xml:space="preserve"> - </v>
      </c>
      <c r="C917" s="79">
        <f>'Budget by qtr'!C917</f>
        <v>45017</v>
      </c>
      <c r="D917">
        <f ca="1">'Budget by qtr'!M917</f>
        <v>0</v>
      </c>
      <c r="E917" t="str">
        <f ca="1">'Budget by qtr'!L917</f>
        <v>3100: Salary In-kind</v>
      </c>
      <c r="I917" s="1">
        <f ca="1">'Budget by qtr'!T917</f>
        <v>0</v>
      </c>
    </row>
    <row r="918" spans="1:9" hidden="1">
      <c r="A918" t="str">
        <f ca="1">'Budget by qtr'!N918</f>
        <v xml:space="preserve"> - </v>
      </c>
      <c r="C918" s="79">
        <f>'Budget by qtr'!C918</f>
        <v>45108</v>
      </c>
      <c r="D918">
        <f ca="1">'Budget by qtr'!M918</f>
        <v>0</v>
      </c>
      <c r="E918" t="str">
        <f ca="1">'Budget by qtr'!L918</f>
        <v>3100: Salary In-kind</v>
      </c>
      <c r="I918" s="1">
        <f ca="1">'Budget by qtr'!T918</f>
        <v>0</v>
      </c>
    </row>
    <row r="919" spans="1:9" hidden="1">
      <c r="A919" t="str">
        <f ca="1">'Budget by qtr'!N919</f>
        <v xml:space="preserve"> - </v>
      </c>
      <c r="C919" s="79">
        <f>'Budget by qtr'!C919</f>
        <v>45200</v>
      </c>
      <c r="D919">
        <f ca="1">'Budget by qtr'!M919</f>
        <v>0</v>
      </c>
      <c r="E919" t="str">
        <f ca="1">'Budget by qtr'!L919</f>
        <v>3100: Salary In-kind</v>
      </c>
      <c r="I919" s="1">
        <f ca="1">'Budget by qtr'!T919</f>
        <v>0</v>
      </c>
    </row>
    <row r="920" spans="1:9" hidden="1">
      <c r="A920" t="str">
        <f ca="1">'Budget by qtr'!N920</f>
        <v xml:space="preserve"> - </v>
      </c>
      <c r="C920" s="79">
        <f>'Budget by qtr'!C920</f>
        <v>45292</v>
      </c>
      <c r="D920">
        <f ca="1">'Budget by qtr'!M920</f>
        <v>0</v>
      </c>
      <c r="E920" t="str">
        <f ca="1">'Budget by qtr'!L920</f>
        <v>3100: Salary In-kind</v>
      </c>
      <c r="I920" s="1">
        <f ca="1">'Budget by qtr'!T920</f>
        <v>0</v>
      </c>
    </row>
    <row r="921" spans="1:9" hidden="1">
      <c r="A921" t="str">
        <f ca="1">'Budget by qtr'!N921</f>
        <v xml:space="preserve"> - </v>
      </c>
      <c r="C921" s="79">
        <f>'Budget by qtr'!C921</f>
        <v>45383</v>
      </c>
      <c r="D921">
        <f ca="1">'Budget by qtr'!M921</f>
        <v>0</v>
      </c>
      <c r="E921" t="str">
        <f ca="1">'Budget by qtr'!L921</f>
        <v>3100: Salary In-kind</v>
      </c>
      <c r="I921" s="1">
        <f ca="1">'Budget by qtr'!T921</f>
        <v>0</v>
      </c>
    </row>
    <row r="922" spans="1:9" hidden="1">
      <c r="A922" t="str">
        <f ca="1">'Budget by qtr'!N922</f>
        <v xml:space="preserve"> - </v>
      </c>
      <c r="C922" s="79">
        <f>'Budget by qtr'!C922</f>
        <v>45474</v>
      </c>
      <c r="D922">
        <f ca="1">'Budget by qtr'!M922</f>
        <v>0</v>
      </c>
      <c r="E922" t="str">
        <f ca="1">'Budget by qtr'!L922</f>
        <v>3100: Salary In-kind</v>
      </c>
      <c r="I922" s="1">
        <f ca="1">'Budget by qtr'!T922</f>
        <v>0</v>
      </c>
    </row>
    <row r="923" spans="1:9" hidden="1">
      <c r="A923" t="str">
        <f ca="1">'Budget by qtr'!N923</f>
        <v xml:space="preserve"> - </v>
      </c>
      <c r="C923" s="79">
        <f>'Budget by qtr'!C923</f>
        <v>45566</v>
      </c>
      <c r="D923">
        <f ca="1">'Budget by qtr'!M923</f>
        <v>0</v>
      </c>
      <c r="E923" t="str">
        <f ca="1">'Budget by qtr'!L923</f>
        <v>3100: Salary In-kind</v>
      </c>
      <c r="I923" s="1">
        <f ca="1">'Budget by qtr'!T923</f>
        <v>0</v>
      </c>
    </row>
    <row r="924" spans="1:9" hidden="1">
      <c r="A924" t="str">
        <f ca="1">'Budget by qtr'!N924</f>
        <v xml:space="preserve"> - </v>
      </c>
      <c r="C924" s="79">
        <f>'Budget by qtr'!C924</f>
        <v>45658</v>
      </c>
      <c r="D924">
        <f ca="1">'Budget by qtr'!M924</f>
        <v>0</v>
      </c>
      <c r="E924" t="str">
        <f ca="1">'Budget by qtr'!L924</f>
        <v>3100: Salary In-kind</v>
      </c>
      <c r="I924" s="1">
        <f ca="1">'Budget by qtr'!T924</f>
        <v>0</v>
      </c>
    </row>
    <row r="925" spans="1:9" hidden="1">
      <c r="A925" t="str">
        <f ca="1">'Budget by qtr'!N925</f>
        <v xml:space="preserve"> - </v>
      </c>
      <c r="C925" s="79">
        <f>'Budget by qtr'!C925</f>
        <v>45748</v>
      </c>
      <c r="D925">
        <f ca="1">'Budget by qtr'!M925</f>
        <v>0</v>
      </c>
      <c r="E925" t="str">
        <f ca="1">'Budget by qtr'!L925</f>
        <v>3100: Salary In-kind</v>
      </c>
      <c r="I925" s="1">
        <f ca="1">'Budget by qtr'!T925</f>
        <v>0</v>
      </c>
    </row>
    <row r="926" spans="1:9" hidden="1">
      <c r="A926" t="str">
        <f ca="1">'Budget by qtr'!N926</f>
        <v xml:space="preserve"> - </v>
      </c>
      <c r="C926" s="79">
        <f>'Budget by qtr'!C926</f>
        <v>45839</v>
      </c>
      <c r="D926">
        <f ca="1">'Budget by qtr'!M926</f>
        <v>0</v>
      </c>
      <c r="E926" t="str">
        <f ca="1">'Budget by qtr'!L926</f>
        <v>3100: Salary In-kind</v>
      </c>
      <c r="I926" s="1">
        <f ca="1">'Budget by qtr'!T926</f>
        <v>0</v>
      </c>
    </row>
    <row r="927" spans="1:9" hidden="1">
      <c r="A927" t="str">
        <f ca="1">'Budget by qtr'!N927</f>
        <v xml:space="preserve"> - </v>
      </c>
      <c r="C927" s="79">
        <f>'Budget by qtr'!C927</f>
        <v>45931</v>
      </c>
      <c r="D927">
        <f ca="1">'Budget by qtr'!M927</f>
        <v>0</v>
      </c>
      <c r="E927" t="str">
        <f ca="1">'Budget by qtr'!L927</f>
        <v>3100: Salary In-kind</v>
      </c>
      <c r="I927" s="1">
        <f ca="1">'Budget by qtr'!T927</f>
        <v>0</v>
      </c>
    </row>
    <row r="928" spans="1:9" hidden="1">
      <c r="A928" t="str">
        <f ca="1">'Budget by qtr'!N928</f>
        <v xml:space="preserve"> - </v>
      </c>
      <c r="C928" s="79">
        <f>'Budget by qtr'!C928</f>
        <v>46023</v>
      </c>
      <c r="D928">
        <f ca="1">'Budget by qtr'!M928</f>
        <v>0</v>
      </c>
      <c r="E928" t="str">
        <f ca="1">'Budget by qtr'!L928</f>
        <v>3100: Salary In-kind</v>
      </c>
      <c r="I928" s="1">
        <f ca="1">'Budget by qtr'!T928</f>
        <v>0</v>
      </c>
    </row>
    <row r="929" spans="1:9" hidden="1">
      <c r="A929" t="str">
        <f ca="1">'Budget by qtr'!N929</f>
        <v xml:space="preserve"> - </v>
      </c>
      <c r="C929" s="79">
        <f>'Budget by qtr'!C929</f>
        <v>46113</v>
      </c>
      <c r="D929">
        <f ca="1">'Budget by qtr'!M929</f>
        <v>0</v>
      </c>
      <c r="E929" t="str">
        <f ca="1">'Budget by qtr'!L929</f>
        <v>3100: Salary In-kind</v>
      </c>
      <c r="I929" s="1">
        <f ca="1">'Budget by qtr'!T929</f>
        <v>0</v>
      </c>
    </row>
    <row r="930" spans="1:9" hidden="1">
      <c r="A930" t="str">
        <f ca="1">'Budget by qtr'!N930</f>
        <v xml:space="preserve"> - </v>
      </c>
      <c r="C930" s="79">
        <f>'Budget by qtr'!C930</f>
        <v>46204</v>
      </c>
      <c r="D930">
        <f ca="1">'Budget by qtr'!M930</f>
        <v>0</v>
      </c>
      <c r="E930" t="str">
        <f ca="1">'Budget by qtr'!L930</f>
        <v>3100: Salary In-kind</v>
      </c>
      <c r="I930" s="1">
        <f ca="1">'Budget by qtr'!T930</f>
        <v>0</v>
      </c>
    </row>
    <row r="931" spans="1:9" hidden="1">
      <c r="A931" t="str">
        <f ca="1">'Budget by qtr'!N931</f>
        <v xml:space="preserve"> - </v>
      </c>
      <c r="C931" s="79">
        <f>'Budget by qtr'!C931</f>
        <v>46296</v>
      </c>
      <c r="D931">
        <f ca="1">'Budget by qtr'!M931</f>
        <v>0</v>
      </c>
      <c r="E931" t="str">
        <f ca="1">'Budget by qtr'!L931</f>
        <v>3100: Salary In-kind</v>
      </c>
      <c r="I931" s="1">
        <f ca="1">'Budget by qtr'!T931</f>
        <v>0</v>
      </c>
    </row>
    <row r="932" spans="1:9" hidden="1">
      <c r="A932" t="str">
        <f ca="1">'Budget by qtr'!N932</f>
        <v xml:space="preserve"> - </v>
      </c>
      <c r="C932" s="79">
        <f>'Budget by qtr'!C932</f>
        <v>46388</v>
      </c>
      <c r="D932">
        <f ca="1">'Budget by qtr'!M932</f>
        <v>0</v>
      </c>
      <c r="E932" t="str">
        <f ca="1">'Budget by qtr'!L932</f>
        <v>3100: Salary In-kind</v>
      </c>
      <c r="I932" s="1">
        <f ca="1">'Budget by qtr'!T932</f>
        <v>0</v>
      </c>
    </row>
    <row r="933" spans="1:9" hidden="1">
      <c r="A933" t="str">
        <f ca="1">'Budget by qtr'!N933</f>
        <v xml:space="preserve"> - </v>
      </c>
      <c r="C933" s="79">
        <f>'Budget by qtr'!C933</f>
        <v>46478</v>
      </c>
      <c r="D933">
        <f ca="1">'Budget by qtr'!M933</f>
        <v>0</v>
      </c>
      <c r="E933" t="str">
        <f ca="1">'Budget by qtr'!L933</f>
        <v>3100: Salary In-kind</v>
      </c>
      <c r="I933" s="1">
        <f ca="1">'Budget by qtr'!T933</f>
        <v>0</v>
      </c>
    </row>
    <row r="934" spans="1:9" hidden="1">
      <c r="A934" t="str">
        <f ca="1">'Budget by qtr'!N934</f>
        <v xml:space="preserve"> - </v>
      </c>
      <c r="C934" s="79">
        <f>'Budget by qtr'!C934</f>
        <v>46569</v>
      </c>
      <c r="D934">
        <f ca="1">'Budget by qtr'!M934</f>
        <v>0</v>
      </c>
      <c r="E934" t="str">
        <f ca="1">'Budget by qtr'!L934</f>
        <v>3100: Salary In-kind</v>
      </c>
      <c r="I934" s="1">
        <f ca="1">'Budget by qtr'!T934</f>
        <v>0</v>
      </c>
    </row>
    <row r="935" spans="1:9" hidden="1">
      <c r="A935" t="str">
        <f ca="1">'Budget by qtr'!N935</f>
        <v xml:space="preserve"> - </v>
      </c>
      <c r="C935" s="79">
        <f>'Budget by qtr'!C935</f>
        <v>46661</v>
      </c>
      <c r="D935">
        <f ca="1">'Budget by qtr'!M935</f>
        <v>0</v>
      </c>
      <c r="E935" t="str">
        <f ca="1">'Budget by qtr'!L935</f>
        <v>3100: Salary In-kind</v>
      </c>
      <c r="I935" s="1">
        <f ca="1">'Budget by qtr'!T935</f>
        <v>0</v>
      </c>
    </row>
    <row r="936" spans="1:9" hidden="1">
      <c r="A936" t="str">
        <f ca="1">'Budget by qtr'!N936</f>
        <v xml:space="preserve"> - </v>
      </c>
      <c r="C936" s="79">
        <f>'Budget by qtr'!C936</f>
        <v>46753</v>
      </c>
      <c r="D936">
        <f ca="1">'Budget by qtr'!M936</f>
        <v>0</v>
      </c>
      <c r="E936" t="str">
        <f ca="1">'Budget by qtr'!L936</f>
        <v>3100: Salary In-kind</v>
      </c>
      <c r="I936" s="1">
        <f ca="1">'Budget by qtr'!T936</f>
        <v>0</v>
      </c>
    </row>
    <row r="937" spans="1:9" hidden="1">
      <c r="A937" t="str">
        <f ca="1">'Budget by qtr'!N937</f>
        <v xml:space="preserve"> - </v>
      </c>
      <c r="C937" s="79">
        <f>'Budget by qtr'!C937</f>
        <v>46844</v>
      </c>
      <c r="D937">
        <f ca="1">'Budget by qtr'!M937</f>
        <v>0</v>
      </c>
      <c r="E937" t="str">
        <f ca="1">'Budget by qtr'!L937</f>
        <v>3100: Salary In-kind</v>
      </c>
      <c r="I937" s="1">
        <f ca="1">'Budget by qtr'!T937</f>
        <v>0</v>
      </c>
    </row>
    <row r="938" spans="1:9" hidden="1">
      <c r="A938" t="str">
        <f ca="1">'Budget by qtr'!N938</f>
        <v xml:space="preserve"> - </v>
      </c>
      <c r="C938" s="79">
        <f>'Budget by qtr'!C938</f>
        <v>44743</v>
      </c>
      <c r="D938">
        <f ca="1">'Budget by qtr'!M938</f>
        <v>0</v>
      </c>
      <c r="E938" t="str">
        <f ca="1">'Budget by qtr'!L938</f>
        <v>3100: Salary In-kind</v>
      </c>
      <c r="I938" s="1">
        <f ca="1">'Budget by qtr'!T938</f>
        <v>0</v>
      </c>
    </row>
    <row r="939" spans="1:9" hidden="1">
      <c r="A939" t="str">
        <f ca="1">'Budget by qtr'!N939</f>
        <v xml:space="preserve"> - </v>
      </c>
      <c r="C939" s="79">
        <f>'Budget by qtr'!C939</f>
        <v>44835</v>
      </c>
      <c r="D939">
        <f ca="1">'Budget by qtr'!M939</f>
        <v>0</v>
      </c>
      <c r="E939" t="str">
        <f ca="1">'Budget by qtr'!L939</f>
        <v>3100: Salary In-kind</v>
      </c>
      <c r="I939" s="1">
        <f ca="1">'Budget by qtr'!T939</f>
        <v>0</v>
      </c>
    </row>
    <row r="940" spans="1:9" hidden="1">
      <c r="A940" t="str">
        <f ca="1">'Budget by qtr'!N940</f>
        <v xml:space="preserve"> - </v>
      </c>
      <c r="C940" s="79">
        <f>'Budget by qtr'!C940</f>
        <v>44927</v>
      </c>
      <c r="D940">
        <f ca="1">'Budget by qtr'!M940</f>
        <v>0</v>
      </c>
      <c r="E940" t="str">
        <f ca="1">'Budget by qtr'!L940</f>
        <v>3100: Salary In-kind</v>
      </c>
      <c r="I940" s="1">
        <f ca="1">'Budget by qtr'!T940</f>
        <v>0</v>
      </c>
    </row>
    <row r="941" spans="1:9" hidden="1">
      <c r="A941" t="str">
        <f ca="1">'Budget by qtr'!N941</f>
        <v xml:space="preserve"> - </v>
      </c>
      <c r="C941" s="79">
        <f>'Budget by qtr'!C941</f>
        <v>45017</v>
      </c>
      <c r="D941">
        <f ca="1">'Budget by qtr'!M941</f>
        <v>0</v>
      </c>
      <c r="E941" t="str">
        <f ca="1">'Budget by qtr'!L941</f>
        <v>3100: Salary In-kind</v>
      </c>
      <c r="I941" s="1">
        <f ca="1">'Budget by qtr'!T941</f>
        <v>0</v>
      </c>
    </row>
    <row r="942" spans="1:9" hidden="1">
      <c r="A942" t="str">
        <f ca="1">'Budget by qtr'!N942</f>
        <v xml:space="preserve"> - </v>
      </c>
      <c r="C942" s="79">
        <f>'Budget by qtr'!C942</f>
        <v>45108</v>
      </c>
      <c r="D942">
        <f ca="1">'Budget by qtr'!M942</f>
        <v>0</v>
      </c>
      <c r="E942" t="str">
        <f ca="1">'Budget by qtr'!L942</f>
        <v>3100: Salary In-kind</v>
      </c>
      <c r="I942" s="1">
        <f ca="1">'Budget by qtr'!T942</f>
        <v>0</v>
      </c>
    </row>
    <row r="943" spans="1:9" hidden="1">
      <c r="A943" t="str">
        <f ca="1">'Budget by qtr'!N943</f>
        <v xml:space="preserve"> - </v>
      </c>
      <c r="C943" s="79">
        <f>'Budget by qtr'!C943</f>
        <v>45200</v>
      </c>
      <c r="D943">
        <f ca="1">'Budget by qtr'!M943</f>
        <v>0</v>
      </c>
      <c r="E943" t="str">
        <f ca="1">'Budget by qtr'!L943</f>
        <v>3100: Salary In-kind</v>
      </c>
      <c r="I943" s="1">
        <f ca="1">'Budget by qtr'!T943</f>
        <v>0</v>
      </c>
    </row>
    <row r="944" spans="1:9" hidden="1">
      <c r="A944" t="str">
        <f ca="1">'Budget by qtr'!N944</f>
        <v xml:space="preserve"> - </v>
      </c>
      <c r="C944" s="79">
        <f>'Budget by qtr'!C944</f>
        <v>45292</v>
      </c>
      <c r="D944">
        <f ca="1">'Budget by qtr'!M944</f>
        <v>0</v>
      </c>
      <c r="E944" t="str">
        <f ca="1">'Budget by qtr'!L944</f>
        <v>3100: Salary In-kind</v>
      </c>
      <c r="I944" s="1">
        <f ca="1">'Budget by qtr'!T944</f>
        <v>0</v>
      </c>
    </row>
    <row r="945" spans="1:9" hidden="1">
      <c r="A945" t="str">
        <f ca="1">'Budget by qtr'!N945</f>
        <v xml:space="preserve"> - </v>
      </c>
      <c r="C945" s="79">
        <f>'Budget by qtr'!C945</f>
        <v>45383</v>
      </c>
      <c r="D945">
        <f ca="1">'Budget by qtr'!M945</f>
        <v>0</v>
      </c>
      <c r="E945" t="str">
        <f ca="1">'Budget by qtr'!L945</f>
        <v>3100: Salary In-kind</v>
      </c>
      <c r="I945" s="1">
        <f ca="1">'Budget by qtr'!T945</f>
        <v>0</v>
      </c>
    </row>
    <row r="946" spans="1:9" hidden="1">
      <c r="A946" t="str">
        <f ca="1">'Budget by qtr'!N946</f>
        <v xml:space="preserve"> - </v>
      </c>
      <c r="C946" s="79">
        <f>'Budget by qtr'!C946</f>
        <v>45474</v>
      </c>
      <c r="D946">
        <f ca="1">'Budget by qtr'!M946</f>
        <v>0</v>
      </c>
      <c r="E946" t="str">
        <f ca="1">'Budget by qtr'!L946</f>
        <v>3100: Salary In-kind</v>
      </c>
      <c r="I946" s="1">
        <f ca="1">'Budget by qtr'!T946</f>
        <v>0</v>
      </c>
    </row>
    <row r="947" spans="1:9" hidden="1">
      <c r="A947" t="str">
        <f ca="1">'Budget by qtr'!N947</f>
        <v xml:space="preserve"> - </v>
      </c>
      <c r="C947" s="79">
        <f>'Budget by qtr'!C947</f>
        <v>45566</v>
      </c>
      <c r="D947">
        <f ca="1">'Budget by qtr'!M947</f>
        <v>0</v>
      </c>
      <c r="E947" t="str">
        <f ca="1">'Budget by qtr'!L947</f>
        <v>3100: Salary In-kind</v>
      </c>
      <c r="I947" s="1">
        <f ca="1">'Budget by qtr'!T947</f>
        <v>0</v>
      </c>
    </row>
    <row r="948" spans="1:9" hidden="1">
      <c r="A948" t="str">
        <f ca="1">'Budget by qtr'!N948</f>
        <v xml:space="preserve"> - </v>
      </c>
      <c r="C948" s="79">
        <f>'Budget by qtr'!C948</f>
        <v>45658</v>
      </c>
      <c r="D948">
        <f ca="1">'Budget by qtr'!M948</f>
        <v>0</v>
      </c>
      <c r="E948" t="str">
        <f ca="1">'Budget by qtr'!L948</f>
        <v>3100: Salary In-kind</v>
      </c>
      <c r="I948" s="1">
        <f ca="1">'Budget by qtr'!T948</f>
        <v>0</v>
      </c>
    </row>
    <row r="949" spans="1:9" hidden="1">
      <c r="A949" t="str">
        <f ca="1">'Budget by qtr'!N949</f>
        <v xml:space="preserve"> - </v>
      </c>
      <c r="C949" s="79">
        <f>'Budget by qtr'!C949</f>
        <v>45748</v>
      </c>
      <c r="D949">
        <f ca="1">'Budget by qtr'!M949</f>
        <v>0</v>
      </c>
      <c r="E949" t="str">
        <f ca="1">'Budget by qtr'!L949</f>
        <v>3100: Salary In-kind</v>
      </c>
      <c r="I949" s="1">
        <f ca="1">'Budget by qtr'!T949</f>
        <v>0</v>
      </c>
    </row>
    <row r="950" spans="1:9" hidden="1">
      <c r="A950" t="str">
        <f ca="1">'Budget by qtr'!N950</f>
        <v xml:space="preserve"> - </v>
      </c>
      <c r="C950" s="79">
        <f>'Budget by qtr'!C950</f>
        <v>45839</v>
      </c>
      <c r="D950">
        <f ca="1">'Budget by qtr'!M950</f>
        <v>0</v>
      </c>
      <c r="E950" t="str">
        <f ca="1">'Budget by qtr'!L950</f>
        <v>3100: Salary In-kind</v>
      </c>
      <c r="I950" s="1">
        <f ca="1">'Budget by qtr'!T950</f>
        <v>0</v>
      </c>
    </row>
    <row r="951" spans="1:9" hidden="1">
      <c r="A951" t="str">
        <f ca="1">'Budget by qtr'!N951</f>
        <v xml:space="preserve"> - </v>
      </c>
      <c r="C951" s="79">
        <f>'Budget by qtr'!C951</f>
        <v>45931</v>
      </c>
      <c r="D951">
        <f ca="1">'Budget by qtr'!M951</f>
        <v>0</v>
      </c>
      <c r="E951" t="str">
        <f ca="1">'Budget by qtr'!L951</f>
        <v>3100: Salary In-kind</v>
      </c>
      <c r="I951" s="1">
        <f ca="1">'Budget by qtr'!T951</f>
        <v>0</v>
      </c>
    </row>
    <row r="952" spans="1:9" hidden="1">
      <c r="A952" t="str">
        <f ca="1">'Budget by qtr'!N952</f>
        <v xml:space="preserve"> - </v>
      </c>
      <c r="C952" s="79">
        <f>'Budget by qtr'!C952</f>
        <v>46023</v>
      </c>
      <c r="D952">
        <f ca="1">'Budget by qtr'!M952</f>
        <v>0</v>
      </c>
      <c r="E952" t="str">
        <f ca="1">'Budget by qtr'!L952</f>
        <v>3100: Salary In-kind</v>
      </c>
      <c r="I952" s="1">
        <f ca="1">'Budget by qtr'!T952</f>
        <v>0</v>
      </c>
    </row>
    <row r="953" spans="1:9" hidden="1">
      <c r="A953" t="str">
        <f ca="1">'Budget by qtr'!N953</f>
        <v xml:space="preserve"> - </v>
      </c>
      <c r="C953" s="79">
        <f>'Budget by qtr'!C953</f>
        <v>46113</v>
      </c>
      <c r="D953">
        <f ca="1">'Budget by qtr'!M953</f>
        <v>0</v>
      </c>
      <c r="E953" t="str">
        <f ca="1">'Budget by qtr'!L953</f>
        <v>3100: Salary In-kind</v>
      </c>
      <c r="I953" s="1">
        <f ca="1">'Budget by qtr'!T953</f>
        <v>0</v>
      </c>
    </row>
    <row r="954" spans="1:9" hidden="1">
      <c r="A954" t="str">
        <f ca="1">'Budget by qtr'!N954</f>
        <v xml:space="preserve"> - </v>
      </c>
      <c r="C954" s="79">
        <f>'Budget by qtr'!C954</f>
        <v>46204</v>
      </c>
      <c r="D954">
        <f ca="1">'Budget by qtr'!M954</f>
        <v>0</v>
      </c>
      <c r="E954" t="str">
        <f ca="1">'Budget by qtr'!L954</f>
        <v>3100: Salary In-kind</v>
      </c>
      <c r="I954" s="1">
        <f ca="1">'Budget by qtr'!T954</f>
        <v>0</v>
      </c>
    </row>
    <row r="955" spans="1:9" hidden="1">
      <c r="A955" t="str">
        <f ca="1">'Budget by qtr'!N955</f>
        <v xml:space="preserve"> - </v>
      </c>
      <c r="C955" s="79">
        <f>'Budget by qtr'!C955</f>
        <v>46296</v>
      </c>
      <c r="D955">
        <f ca="1">'Budget by qtr'!M955</f>
        <v>0</v>
      </c>
      <c r="E955" t="str">
        <f ca="1">'Budget by qtr'!L955</f>
        <v>3100: Salary In-kind</v>
      </c>
      <c r="I955" s="1">
        <f ca="1">'Budget by qtr'!T955</f>
        <v>0</v>
      </c>
    </row>
    <row r="956" spans="1:9" hidden="1">
      <c r="A956" t="str">
        <f ca="1">'Budget by qtr'!N956</f>
        <v xml:space="preserve"> - </v>
      </c>
      <c r="C956" s="79">
        <f>'Budget by qtr'!C956</f>
        <v>46388</v>
      </c>
      <c r="D956">
        <f ca="1">'Budget by qtr'!M956</f>
        <v>0</v>
      </c>
      <c r="E956" t="str">
        <f ca="1">'Budget by qtr'!L956</f>
        <v>3100: Salary In-kind</v>
      </c>
      <c r="I956" s="1">
        <f ca="1">'Budget by qtr'!T956</f>
        <v>0</v>
      </c>
    </row>
    <row r="957" spans="1:9" hidden="1">
      <c r="A957" t="str">
        <f ca="1">'Budget by qtr'!N957</f>
        <v xml:space="preserve"> - </v>
      </c>
      <c r="C957" s="79">
        <f>'Budget by qtr'!C957</f>
        <v>46478</v>
      </c>
      <c r="D957">
        <f ca="1">'Budget by qtr'!M957</f>
        <v>0</v>
      </c>
      <c r="E957" t="str">
        <f ca="1">'Budget by qtr'!L957</f>
        <v>3100: Salary In-kind</v>
      </c>
      <c r="I957" s="1">
        <f ca="1">'Budget by qtr'!T957</f>
        <v>0</v>
      </c>
    </row>
    <row r="958" spans="1:9" hidden="1">
      <c r="A958" t="str">
        <f ca="1">'Budget by qtr'!N958</f>
        <v xml:space="preserve"> - </v>
      </c>
      <c r="C958" s="79">
        <f>'Budget by qtr'!C958</f>
        <v>46569</v>
      </c>
      <c r="D958">
        <f ca="1">'Budget by qtr'!M958</f>
        <v>0</v>
      </c>
      <c r="E958" t="str">
        <f ca="1">'Budget by qtr'!L958</f>
        <v>3100: Salary In-kind</v>
      </c>
      <c r="I958" s="1">
        <f ca="1">'Budget by qtr'!T958</f>
        <v>0</v>
      </c>
    </row>
    <row r="959" spans="1:9" hidden="1">
      <c r="A959" t="str">
        <f ca="1">'Budget by qtr'!N959</f>
        <v xml:space="preserve"> - </v>
      </c>
      <c r="C959" s="79">
        <f>'Budget by qtr'!C959</f>
        <v>46661</v>
      </c>
      <c r="D959">
        <f ca="1">'Budget by qtr'!M959</f>
        <v>0</v>
      </c>
      <c r="E959" t="str">
        <f ca="1">'Budget by qtr'!L959</f>
        <v>3100: Salary In-kind</v>
      </c>
      <c r="I959" s="1">
        <f ca="1">'Budget by qtr'!T959</f>
        <v>0</v>
      </c>
    </row>
    <row r="960" spans="1:9" hidden="1">
      <c r="A960" t="str">
        <f ca="1">'Budget by qtr'!N960</f>
        <v xml:space="preserve"> - </v>
      </c>
      <c r="C960" s="79">
        <f>'Budget by qtr'!C960</f>
        <v>46753</v>
      </c>
      <c r="D960">
        <f ca="1">'Budget by qtr'!M960</f>
        <v>0</v>
      </c>
      <c r="E960" t="str">
        <f ca="1">'Budget by qtr'!L960</f>
        <v>3100: Salary In-kind</v>
      </c>
      <c r="I960" s="1">
        <f ca="1">'Budget by qtr'!T960</f>
        <v>0</v>
      </c>
    </row>
    <row r="961" spans="1:9" hidden="1">
      <c r="A961" t="str">
        <f ca="1">'Budget by qtr'!N961</f>
        <v xml:space="preserve"> - </v>
      </c>
      <c r="C961" s="79">
        <f>'Budget by qtr'!C961</f>
        <v>46844</v>
      </c>
      <c r="D961">
        <f ca="1">'Budget by qtr'!M961</f>
        <v>0</v>
      </c>
      <c r="E961" t="str">
        <f ca="1">'Budget by qtr'!L961</f>
        <v>3100: Salary In-kind</v>
      </c>
      <c r="I961" s="1">
        <f ca="1">'Budget by qtr'!T961</f>
        <v>0</v>
      </c>
    </row>
    <row r="962" spans="1:9" hidden="1">
      <c r="A962">
        <f ca="1">'Budget by qtr'!N962</f>
        <v>0</v>
      </c>
      <c r="C962" s="79">
        <f>'Budget by qtr'!C962</f>
        <v>44743</v>
      </c>
      <c r="D962">
        <f ca="1">'Budget by qtr'!M962</f>
        <v>0</v>
      </c>
      <c r="E962" t="str">
        <f ca="1">'Budget by qtr'!L962</f>
        <v>3210: Regular In-kind</v>
      </c>
      <c r="I962" s="1">
        <f ca="1">'Budget by qtr'!T962</f>
        <v>0</v>
      </c>
    </row>
    <row r="963" spans="1:9" hidden="1">
      <c r="A963">
        <f ca="1">'Budget by qtr'!N963</f>
        <v>0</v>
      </c>
      <c r="C963" s="79">
        <f>'Budget by qtr'!C963</f>
        <v>44835</v>
      </c>
      <c r="D963">
        <f ca="1">'Budget by qtr'!M963</f>
        <v>0</v>
      </c>
      <c r="E963" t="str">
        <f ca="1">'Budget by qtr'!L963</f>
        <v>3210: Regular In-kind</v>
      </c>
      <c r="I963" s="1">
        <f ca="1">'Budget by qtr'!T963</f>
        <v>0</v>
      </c>
    </row>
    <row r="964" spans="1:9" hidden="1">
      <c r="A964">
        <f ca="1">'Budget by qtr'!N964</f>
        <v>0</v>
      </c>
      <c r="C964" s="79">
        <f>'Budget by qtr'!C964</f>
        <v>44927</v>
      </c>
      <c r="D964">
        <f ca="1">'Budget by qtr'!M964</f>
        <v>0</v>
      </c>
      <c r="E964" t="str">
        <f ca="1">'Budget by qtr'!L964</f>
        <v>3210: Regular In-kind</v>
      </c>
      <c r="I964" s="1">
        <f ca="1">'Budget by qtr'!T964</f>
        <v>0</v>
      </c>
    </row>
    <row r="965" spans="1:9" hidden="1">
      <c r="A965">
        <f ca="1">'Budget by qtr'!N965</f>
        <v>0</v>
      </c>
      <c r="C965" s="79">
        <f>'Budget by qtr'!C965</f>
        <v>45017</v>
      </c>
      <c r="D965">
        <f ca="1">'Budget by qtr'!M965</f>
        <v>0</v>
      </c>
      <c r="E965" t="str">
        <f ca="1">'Budget by qtr'!L965</f>
        <v>3210: Regular In-kind</v>
      </c>
      <c r="I965" s="1">
        <f ca="1">'Budget by qtr'!T965</f>
        <v>0</v>
      </c>
    </row>
    <row r="966" spans="1:9" hidden="1">
      <c r="A966">
        <f ca="1">'Budget by qtr'!N966</f>
        <v>0</v>
      </c>
      <c r="C966" s="79">
        <f>'Budget by qtr'!C966</f>
        <v>45108</v>
      </c>
      <c r="D966">
        <f ca="1">'Budget by qtr'!M966</f>
        <v>0</v>
      </c>
      <c r="E966" t="str">
        <f ca="1">'Budget by qtr'!L966</f>
        <v>3210: Regular In-kind</v>
      </c>
      <c r="I966" s="1">
        <f ca="1">'Budget by qtr'!T966</f>
        <v>0</v>
      </c>
    </row>
    <row r="967" spans="1:9">
      <c r="A967">
        <f ca="1">'Budget by qtr'!N967</f>
        <v>0</v>
      </c>
      <c r="C967" s="79">
        <f>'Budget by qtr'!C967</f>
        <v>45200</v>
      </c>
      <c r="D967">
        <f ca="1">'Budget by qtr'!M967</f>
        <v>0</v>
      </c>
      <c r="E967" t="str">
        <f ca="1">'Budget by qtr'!L967</f>
        <v>3210: Regular In-kind</v>
      </c>
      <c r="I967" s="1">
        <f ca="1">'Budget by qtr'!T967</f>
        <v>0</v>
      </c>
    </row>
    <row r="968" spans="1:9">
      <c r="A968">
        <f ca="1">'Budget by qtr'!N968</f>
        <v>0</v>
      </c>
      <c r="C968" s="79">
        <f>'Budget by qtr'!C968</f>
        <v>45292</v>
      </c>
      <c r="D968">
        <f ca="1">'Budget by qtr'!M968</f>
        <v>0</v>
      </c>
      <c r="E968" t="str">
        <f ca="1">'Budget by qtr'!L968</f>
        <v>3210: Regular In-kind</v>
      </c>
      <c r="I968" s="1">
        <f ca="1">'Budget by qtr'!T968</f>
        <v>0</v>
      </c>
    </row>
    <row r="969" spans="1:9">
      <c r="A969">
        <f ca="1">'Budget by qtr'!N969</f>
        <v>0</v>
      </c>
      <c r="C969" s="79">
        <f>'Budget by qtr'!C969</f>
        <v>45383</v>
      </c>
      <c r="D969">
        <f ca="1">'Budget by qtr'!M969</f>
        <v>0</v>
      </c>
      <c r="E969" t="str">
        <f ca="1">'Budget by qtr'!L969</f>
        <v>3210: Regular In-kind</v>
      </c>
      <c r="I969" s="1">
        <f ca="1">'Budget by qtr'!T969</f>
        <v>0</v>
      </c>
    </row>
    <row r="970" spans="1:9">
      <c r="A970">
        <f ca="1">'Budget by qtr'!N970</f>
        <v>0</v>
      </c>
      <c r="C970" s="79">
        <f>'Budget by qtr'!C970</f>
        <v>45474</v>
      </c>
      <c r="D970">
        <f ca="1">'Budget by qtr'!M970</f>
        <v>0</v>
      </c>
      <c r="E970" t="str">
        <f ca="1">'Budget by qtr'!L970</f>
        <v>3210: Regular In-kind</v>
      </c>
      <c r="I970" s="1">
        <f ca="1">'Budget by qtr'!T970</f>
        <v>0</v>
      </c>
    </row>
    <row r="971" spans="1:9" hidden="1">
      <c r="A971">
        <f ca="1">'Budget by qtr'!N971</f>
        <v>0</v>
      </c>
      <c r="C971" s="79">
        <f>'Budget by qtr'!C971</f>
        <v>45566</v>
      </c>
      <c r="D971">
        <f ca="1">'Budget by qtr'!M971</f>
        <v>0</v>
      </c>
      <c r="E971" t="str">
        <f ca="1">'Budget by qtr'!L971</f>
        <v>3210: Regular In-kind</v>
      </c>
      <c r="I971" s="1">
        <f ca="1">'Budget by qtr'!T971</f>
        <v>0</v>
      </c>
    </row>
    <row r="972" spans="1:9" hidden="1">
      <c r="A972">
        <f ca="1">'Budget by qtr'!N972</f>
        <v>0</v>
      </c>
      <c r="C972" s="79">
        <f>'Budget by qtr'!C972</f>
        <v>45658</v>
      </c>
      <c r="D972">
        <f ca="1">'Budget by qtr'!M972</f>
        <v>0</v>
      </c>
      <c r="E972" t="str">
        <f ca="1">'Budget by qtr'!L972</f>
        <v>3210: Regular In-kind</v>
      </c>
      <c r="I972" s="1">
        <f ca="1">'Budget by qtr'!T972</f>
        <v>0</v>
      </c>
    </row>
    <row r="973" spans="1:9" hidden="1">
      <c r="A973">
        <f ca="1">'Budget by qtr'!N973</f>
        <v>0</v>
      </c>
      <c r="C973" s="79">
        <f>'Budget by qtr'!C973</f>
        <v>45748</v>
      </c>
      <c r="D973">
        <f ca="1">'Budget by qtr'!M973</f>
        <v>0</v>
      </c>
      <c r="E973" t="str">
        <f ca="1">'Budget by qtr'!L973</f>
        <v>3210: Regular In-kind</v>
      </c>
      <c r="I973" s="1">
        <f ca="1">'Budget by qtr'!T973</f>
        <v>0</v>
      </c>
    </row>
    <row r="974" spans="1:9" hidden="1">
      <c r="A974">
        <f ca="1">'Budget by qtr'!N974</f>
        <v>0</v>
      </c>
      <c r="C974" s="79">
        <f>'Budget by qtr'!C974</f>
        <v>45839</v>
      </c>
      <c r="D974">
        <f ca="1">'Budget by qtr'!M974</f>
        <v>0</v>
      </c>
      <c r="E974" t="str">
        <f ca="1">'Budget by qtr'!L974</f>
        <v>3210: Regular In-kind</v>
      </c>
      <c r="I974" s="1">
        <f ca="1">'Budget by qtr'!T974</f>
        <v>0</v>
      </c>
    </row>
    <row r="975" spans="1:9" hidden="1">
      <c r="A975">
        <f ca="1">'Budget by qtr'!N975</f>
        <v>0</v>
      </c>
      <c r="C975" s="79">
        <f>'Budget by qtr'!C975</f>
        <v>45931</v>
      </c>
      <c r="D975">
        <f ca="1">'Budget by qtr'!M975</f>
        <v>0</v>
      </c>
      <c r="E975" t="str">
        <f ca="1">'Budget by qtr'!L975</f>
        <v>3210: Regular In-kind</v>
      </c>
      <c r="I975" s="1">
        <f ca="1">'Budget by qtr'!T975</f>
        <v>0</v>
      </c>
    </row>
    <row r="976" spans="1:9" hidden="1">
      <c r="A976">
        <f ca="1">'Budget by qtr'!N976</f>
        <v>0</v>
      </c>
      <c r="C976" s="79">
        <f>'Budget by qtr'!C976</f>
        <v>46023</v>
      </c>
      <c r="D976">
        <f ca="1">'Budget by qtr'!M976</f>
        <v>0</v>
      </c>
      <c r="E976" t="str">
        <f ca="1">'Budget by qtr'!L976</f>
        <v>3210: Regular In-kind</v>
      </c>
      <c r="I976" s="1">
        <f ca="1">'Budget by qtr'!T976</f>
        <v>0</v>
      </c>
    </row>
    <row r="977" spans="1:9" hidden="1">
      <c r="A977">
        <f ca="1">'Budget by qtr'!N977</f>
        <v>0</v>
      </c>
      <c r="C977" s="79">
        <f>'Budget by qtr'!C977</f>
        <v>46113</v>
      </c>
      <c r="D977">
        <f ca="1">'Budget by qtr'!M977</f>
        <v>0</v>
      </c>
      <c r="E977" t="str">
        <f ca="1">'Budget by qtr'!L977</f>
        <v>3210: Regular In-kind</v>
      </c>
      <c r="I977" s="1">
        <f ca="1">'Budget by qtr'!T977</f>
        <v>0</v>
      </c>
    </row>
    <row r="978" spans="1:9" hidden="1">
      <c r="A978">
        <f ca="1">'Budget by qtr'!N978</f>
        <v>0</v>
      </c>
      <c r="C978" s="79">
        <f>'Budget by qtr'!C978</f>
        <v>46204</v>
      </c>
      <c r="D978">
        <f ca="1">'Budget by qtr'!M978</f>
        <v>0</v>
      </c>
      <c r="E978" t="str">
        <f ca="1">'Budget by qtr'!L978</f>
        <v>3210: Regular In-kind</v>
      </c>
      <c r="I978" s="1">
        <f ca="1">'Budget by qtr'!T978</f>
        <v>0</v>
      </c>
    </row>
    <row r="979" spans="1:9" hidden="1">
      <c r="A979">
        <f ca="1">'Budget by qtr'!N979</f>
        <v>0</v>
      </c>
      <c r="C979" s="79">
        <f>'Budget by qtr'!C979</f>
        <v>46296</v>
      </c>
      <c r="D979">
        <f ca="1">'Budget by qtr'!M979</f>
        <v>0</v>
      </c>
      <c r="E979" t="str">
        <f ca="1">'Budget by qtr'!L979</f>
        <v>3210: Regular In-kind</v>
      </c>
      <c r="I979" s="1">
        <f ca="1">'Budget by qtr'!T979</f>
        <v>0</v>
      </c>
    </row>
    <row r="980" spans="1:9" hidden="1">
      <c r="A980">
        <f ca="1">'Budget by qtr'!N980</f>
        <v>0</v>
      </c>
      <c r="C980" s="79">
        <f>'Budget by qtr'!C980</f>
        <v>46388</v>
      </c>
      <c r="D980">
        <f ca="1">'Budget by qtr'!M980</f>
        <v>0</v>
      </c>
      <c r="E980" t="str">
        <f ca="1">'Budget by qtr'!L980</f>
        <v>3210: Regular In-kind</v>
      </c>
      <c r="I980" s="1">
        <f ca="1">'Budget by qtr'!T980</f>
        <v>0</v>
      </c>
    </row>
    <row r="981" spans="1:9" hidden="1">
      <c r="A981">
        <f ca="1">'Budget by qtr'!N981</f>
        <v>0</v>
      </c>
      <c r="C981" s="79">
        <f>'Budget by qtr'!C981</f>
        <v>46478</v>
      </c>
      <c r="D981">
        <f ca="1">'Budget by qtr'!M981</f>
        <v>0</v>
      </c>
      <c r="E981" t="str">
        <f ca="1">'Budget by qtr'!L981</f>
        <v>3210: Regular In-kind</v>
      </c>
      <c r="I981" s="1">
        <f ca="1">'Budget by qtr'!T981</f>
        <v>0</v>
      </c>
    </row>
    <row r="982" spans="1:9" hidden="1">
      <c r="A982">
        <f ca="1">'Budget by qtr'!N982</f>
        <v>0</v>
      </c>
      <c r="C982" s="79">
        <f>'Budget by qtr'!C982</f>
        <v>46569</v>
      </c>
      <c r="D982">
        <f ca="1">'Budget by qtr'!M982</f>
        <v>0</v>
      </c>
      <c r="E982" t="str">
        <f ca="1">'Budget by qtr'!L982</f>
        <v>3210: Regular In-kind</v>
      </c>
      <c r="I982" s="1">
        <f ca="1">'Budget by qtr'!T982</f>
        <v>0</v>
      </c>
    </row>
    <row r="983" spans="1:9" hidden="1">
      <c r="A983">
        <f ca="1">'Budget by qtr'!N983</f>
        <v>0</v>
      </c>
      <c r="C983" s="79">
        <f>'Budget by qtr'!C983</f>
        <v>46661</v>
      </c>
      <c r="D983">
        <f ca="1">'Budget by qtr'!M983</f>
        <v>0</v>
      </c>
      <c r="E983" t="str">
        <f ca="1">'Budget by qtr'!L983</f>
        <v>3210: Regular In-kind</v>
      </c>
      <c r="I983" s="1">
        <f ca="1">'Budget by qtr'!T983</f>
        <v>0</v>
      </c>
    </row>
    <row r="984" spans="1:9" hidden="1">
      <c r="A984">
        <f ca="1">'Budget by qtr'!N984</f>
        <v>0</v>
      </c>
      <c r="C984" s="79">
        <f>'Budget by qtr'!C984</f>
        <v>46753</v>
      </c>
      <c r="D984">
        <f ca="1">'Budget by qtr'!M984</f>
        <v>0</v>
      </c>
      <c r="E984" t="str">
        <f ca="1">'Budget by qtr'!L984</f>
        <v>3210: Regular In-kind</v>
      </c>
      <c r="I984" s="1">
        <f ca="1">'Budget by qtr'!T984</f>
        <v>0</v>
      </c>
    </row>
    <row r="985" spans="1:9" hidden="1">
      <c r="A985">
        <f ca="1">'Budget by qtr'!N985</f>
        <v>0</v>
      </c>
      <c r="C985" s="79">
        <f>'Budget by qtr'!C985</f>
        <v>46844</v>
      </c>
      <c r="D985">
        <f ca="1">'Budget by qtr'!M985</f>
        <v>0</v>
      </c>
      <c r="E985" t="str">
        <f ca="1">'Budget by qtr'!L985</f>
        <v>3210: Regular In-kind</v>
      </c>
      <c r="I985" s="1">
        <f ca="1">'Budget by qtr'!T985</f>
        <v>0</v>
      </c>
    </row>
    <row r="986" spans="1:9" hidden="1">
      <c r="A986">
        <f ca="1">'Budget by qtr'!N986</f>
        <v>0</v>
      </c>
      <c r="C986" s="79">
        <f>'Budget by qtr'!C986</f>
        <v>44743</v>
      </c>
      <c r="D986">
        <f ca="1">'Budget by qtr'!M986</f>
        <v>0</v>
      </c>
      <c r="E986" t="str">
        <f ca="1">'Budget by qtr'!L986</f>
        <v>3210: Regular In-kind</v>
      </c>
      <c r="I986" s="1">
        <f ca="1">'Budget by qtr'!T986</f>
        <v>0</v>
      </c>
    </row>
    <row r="987" spans="1:9" hidden="1">
      <c r="A987">
        <f ca="1">'Budget by qtr'!N987</f>
        <v>0</v>
      </c>
      <c r="C987" s="79">
        <f>'Budget by qtr'!C987</f>
        <v>44835</v>
      </c>
      <c r="D987">
        <f ca="1">'Budget by qtr'!M987</f>
        <v>0</v>
      </c>
      <c r="E987" t="str">
        <f ca="1">'Budget by qtr'!L987</f>
        <v>3210: Regular In-kind</v>
      </c>
      <c r="I987" s="1">
        <f ca="1">'Budget by qtr'!T987</f>
        <v>0</v>
      </c>
    </row>
    <row r="988" spans="1:9" hidden="1">
      <c r="A988">
        <f ca="1">'Budget by qtr'!N988</f>
        <v>0</v>
      </c>
      <c r="C988" s="79">
        <f>'Budget by qtr'!C988</f>
        <v>44927</v>
      </c>
      <c r="D988">
        <f ca="1">'Budget by qtr'!M988</f>
        <v>0</v>
      </c>
      <c r="E988" t="str">
        <f ca="1">'Budget by qtr'!L988</f>
        <v>3210: Regular In-kind</v>
      </c>
      <c r="I988" s="1">
        <f ca="1">'Budget by qtr'!T988</f>
        <v>0</v>
      </c>
    </row>
    <row r="989" spans="1:9" hidden="1">
      <c r="A989">
        <f ca="1">'Budget by qtr'!N989</f>
        <v>0</v>
      </c>
      <c r="C989" s="79">
        <f>'Budget by qtr'!C989</f>
        <v>45017</v>
      </c>
      <c r="D989">
        <f ca="1">'Budget by qtr'!M989</f>
        <v>0</v>
      </c>
      <c r="E989" t="str">
        <f ca="1">'Budget by qtr'!L989</f>
        <v>3210: Regular In-kind</v>
      </c>
      <c r="I989" s="1">
        <f ca="1">'Budget by qtr'!T989</f>
        <v>0</v>
      </c>
    </row>
    <row r="990" spans="1:9" hidden="1">
      <c r="A990">
        <f ca="1">'Budget by qtr'!N990</f>
        <v>0</v>
      </c>
      <c r="C990" s="79">
        <f>'Budget by qtr'!C990</f>
        <v>45108</v>
      </c>
      <c r="D990">
        <f ca="1">'Budget by qtr'!M990</f>
        <v>0</v>
      </c>
      <c r="E990" t="str">
        <f ca="1">'Budget by qtr'!L990</f>
        <v>3210: Regular In-kind</v>
      </c>
      <c r="I990" s="1">
        <f ca="1">'Budget by qtr'!T990</f>
        <v>0</v>
      </c>
    </row>
    <row r="991" spans="1:9">
      <c r="A991">
        <f ca="1">'Budget by qtr'!N991</f>
        <v>0</v>
      </c>
      <c r="C991" s="79">
        <f>'Budget by qtr'!C991</f>
        <v>45200</v>
      </c>
      <c r="D991">
        <f ca="1">'Budget by qtr'!M991</f>
        <v>0</v>
      </c>
      <c r="E991" t="str">
        <f ca="1">'Budget by qtr'!L991</f>
        <v>3210: Regular In-kind</v>
      </c>
      <c r="I991" s="1">
        <f ca="1">'Budget by qtr'!T991</f>
        <v>0</v>
      </c>
    </row>
    <row r="992" spans="1:9">
      <c r="A992">
        <f ca="1">'Budget by qtr'!N992</f>
        <v>0</v>
      </c>
      <c r="C992" s="79">
        <f>'Budget by qtr'!C992</f>
        <v>45292</v>
      </c>
      <c r="D992">
        <f ca="1">'Budget by qtr'!M992</f>
        <v>0</v>
      </c>
      <c r="E992" t="str">
        <f ca="1">'Budget by qtr'!L992</f>
        <v>3210: Regular In-kind</v>
      </c>
      <c r="I992" s="1">
        <f ca="1">'Budget by qtr'!T992</f>
        <v>0</v>
      </c>
    </row>
    <row r="993" spans="1:9">
      <c r="A993">
        <f ca="1">'Budget by qtr'!N993</f>
        <v>0</v>
      </c>
      <c r="C993" s="79">
        <f>'Budget by qtr'!C993</f>
        <v>45383</v>
      </c>
      <c r="D993">
        <f ca="1">'Budget by qtr'!M993</f>
        <v>0</v>
      </c>
      <c r="E993" t="str">
        <f ca="1">'Budget by qtr'!L993</f>
        <v>3210: Regular In-kind</v>
      </c>
      <c r="I993" s="1">
        <f ca="1">'Budget by qtr'!T993</f>
        <v>0</v>
      </c>
    </row>
    <row r="994" spans="1:9">
      <c r="A994">
        <f ca="1">'Budget by qtr'!N994</f>
        <v>0</v>
      </c>
      <c r="C994" s="79">
        <f>'Budget by qtr'!C994</f>
        <v>45474</v>
      </c>
      <c r="D994">
        <f ca="1">'Budget by qtr'!M994</f>
        <v>0</v>
      </c>
      <c r="E994" t="str">
        <f ca="1">'Budget by qtr'!L994</f>
        <v>3210: Regular In-kind</v>
      </c>
      <c r="I994" s="1">
        <f ca="1">'Budget by qtr'!T994</f>
        <v>0</v>
      </c>
    </row>
    <row r="995" spans="1:9" hidden="1">
      <c r="A995">
        <f ca="1">'Budget by qtr'!N995</f>
        <v>0</v>
      </c>
      <c r="C995" s="79">
        <f>'Budget by qtr'!C995</f>
        <v>45566</v>
      </c>
      <c r="D995">
        <f ca="1">'Budget by qtr'!M995</f>
        <v>0</v>
      </c>
      <c r="E995" t="str">
        <f ca="1">'Budget by qtr'!L995</f>
        <v>3210: Regular In-kind</v>
      </c>
      <c r="I995" s="1">
        <f ca="1">'Budget by qtr'!T995</f>
        <v>0</v>
      </c>
    </row>
    <row r="996" spans="1:9" hidden="1">
      <c r="A996">
        <f ca="1">'Budget by qtr'!N996</f>
        <v>0</v>
      </c>
      <c r="C996" s="79">
        <f>'Budget by qtr'!C996</f>
        <v>45658</v>
      </c>
      <c r="D996">
        <f ca="1">'Budget by qtr'!M996</f>
        <v>0</v>
      </c>
      <c r="E996" t="str">
        <f ca="1">'Budget by qtr'!L996</f>
        <v>3210: Regular In-kind</v>
      </c>
      <c r="I996" s="1">
        <f ca="1">'Budget by qtr'!T996</f>
        <v>0</v>
      </c>
    </row>
    <row r="997" spans="1:9" hidden="1">
      <c r="A997">
        <f ca="1">'Budget by qtr'!N997</f>
        <v>0</v>
      </c>
      <c r="C997" s="79">
        <f>'Budget by qtr'!C997</f>
        <v>45748</v>
      </c>
      <c r="D997">
        <f ca="1">'Budget by qtr'!M997</f>
        <v>0</v>
      </c>
      <c r="E997" t="str">
        <f ca="1">'Budget by qtr'!L997</f>
        <v>3210: Regular In-kind</v>
      </c>
      <c r="I997" s="1">
        <f ca="1">'Budget by qtr'!T997</f>
        <v>0</v>
      </c>
    </row>
    <row r="998" spans="1:9" hidden="1">
      <c r="A998">
        <f ca="1">'Budget by qtr'!N998</f>
        <v>0</v>
      </c>
      <c r="C998" s="79">
        <f>'Budget by qtr'!C998</f>
        <v>45839</v>
      </c>
      <c r="D998">
        <f ca="1">'Budget by qtr'!M998</f>
        <v>0</v>
      </c>
      <c r="E998" t="str">
        <f ca="1">'Budget by qtr'!L998</f>
        <v>3210: Regular In-kind</v>
      </c>
      <c r="I998" s="1">
        <f ca="1">'Budget by qtr'!T998</f>
        <v>0</v>
      </c>
    </row>
    <row r="999" spans="1:9" hidden="1">
      <c r="A999">
        <f ca="1">'Budget by qtr'!N999</f>
        <v>0</v>
      </c>
      <c r="C999" s="79">
        <f>'Budget by qtr'!C999</f>
        <v>45931</v>
      </c>
      <c r="D999">
        <f ca="1">'Budget by qtr'!M999</f>
        <v>0</v>
      </c>
      <c r="E999" t="str">
        <f ca="1">'Budget by qtr'!L999</f>
        <v>3210: Regular In-kind</v>
      </c>
      <c r="I999" s="1">
        <f ca="1">'Budget by qtr'!T999</f>
        <v>0</v>
      </c>
    </row>
    <row r="1000" spans="1:9" hidden="1">
      <c r="A1000">
        <f ca="1">'Budget by qtr'!N1000</f>
        <v>0</v>
      </c>
      <c r="C1000" s="79">
        <f>'Budget by qtr'!C1000</f>
        <v>46023</v>
      </c>
      <c r="D1000">
        <f ca="1">'Budget by qtr'!M1000</f>
        <v>0</v>
      </c>
      <c r="E1000" t="str">
        <f ca="1">'Budget by qtr'!L1000</f>
        <v>3210: Regular In-kind</v>
      </c>
      <c r="I1000" s="1">
        <f ca="1">'Budget by qtr'!T1000</f>
        <v>0</v>
      </c>
    </row>
    <row r="1001" spans="1:9" hidden="1">
      <c r="A1001">
        <f ca="1">'Budget by qtr'!N1001</f>
        <v>0</v>
      </c>
      <c r="C1001" s="79">
        <f>'Budget by qtr'!C1001</f>
        <v>46113</v>
      </c>
      <c r="D1001">
        <f ca="1">'Budget by qtr'!M1001</f>
        <v>0</v>
      </c>
      <c r="E1001" t="str">
        <f ca="1">'Budget by qtr'!L1001</f>
        <v>3210: Regular In-kind</v>
      </c>
      <c r="I1001" s="1">
        <f ca="1">'Budget by qtr'!T1001</f>
        <v>0</v>
      </c>
    </row>
    <row r="1002" spans="1:9" hidden="1">
      <c r="A1002">
        <f ca="1">'Budget by qtr'!N1002</f>
        <v>0</v>
      </c>
      <c r="C1002" s="79">
        <f>'Budget by qtr'!C1002</f>
        <v>46204</v>
      </c>
      <c r="D1002">
        <f ca="1">'Budget by qtr'!M1002</f>
        <v>0</v>
      </c>
      <c r="E1002" t="str">
        <f ca="1">'Budget by qtr'!L1002</f>
        <v>3210: Regular In-kind</v>
      </c>
      <c r="I1002" s="1">
        <f ca="1">'Budget by qtr'!T1002</f>
        <v>0</v>
      </c>
    </row>
    <row r="1003" spans="1:9" hidden="1">
      <c r="A1003">
        <f ca="1">'Budget by qtr'!N1003</f>
        <v>0</v>
      </c>
      <c r="C1003" s="79">
        <f>'Budget by qtr'!C1003</f>
        <v>46296</v>
      </c>
      <c r="D1003">
        <f ca="1">'Budget by qtr'!M1003</f>
        <v>0</v>
      </c>
      <c r="E1003" t="str">
        <f ca="1">'Budget by qtr'!L1003</f>
        <v>3210: Regular In-kind</v>
      </c>
      <c r="I1003" s="1">
        <f ca="1">'Budget by qtr'!T1003</f>
        <v>0</v>
      </c>
    </row>
    <row r="1004" spans="1:9" hidden="1">
      <c r="A1004">
        <f ca="1">'Budget by qtr'!N1004</f>
        <v>0</v>
      </c>
      <c r="C1004" s="79">
        <f>'Budget by qtr'!C1004</f>
        <v>46388</v>
      </c>
      <c r="D1004">
        <f ca="1">'Budget by qtr'!M1004</f>
        <v>0</v>
      </c>
      <c r="E1004" t="str">
        <f ca="1">'Budget by qtr'!L1004</f>
        <v>3210: Regular In-kind</v>
      </c>
      <c r="I1004" s="1">
        <f ca="1">'Budget by qtr'!T1004</f>
        <v>0</v>
      </c>
    </row>
    <row r="1005" spans="1:9" hidden="1">
      <c r="A1005">
        <f ca="1">'Budget by qtr'!N1005</f>
        <v>0</v>
      </c>
      <c r="C1005" s="79">
        <f>'Budget by qtr'!C1005</f>
        <v>46478</v>
      </c>
      <c r="D1005">
        <f ca="1">'Budget by qtr'!M1005</f>
        <v>0</v>
      </c>
      <c r="E1005" t="str">
        <f ca="1">'Budget by qtr'!L1005</f>
        <v>3210: Regular In-kind</v>
      </c>
      <c r="I1005" s="1">
        <f ca="1">'Budget by qtr'!T1005</f>
        <v>0</v>
      </c>
    </row>
    <row r="1006" spans="1:9" hidden="1">
      <c r="A1006">
        <f ca="1">'Budget by qtr'!N1006</f>
        <v>0</v>
      </c>
      <c r="C1006" s="79">
        <f>'Budget by qtr'!C1006</f>
        <v>46569</v>
      </c>
      <c r="D1006">
        <f ca="1">'Budget by qtr'!M1006</f>
        <v>0</v>
      </c>
      <c r="E1006" t="str">
        <f ca="1">'Budget by qtr'!L1006</f>
        <v>3210: Regular In-kind</v>
      </c>
      <c r="I1006" s="1">
        <f ca="1">'Budget by qtr'!T1006</f>
        <v>0</v>
      </c>
    </row>
    <row r="1007" spans="1:9" hidden="1">
      <c r="A1007">
        <f ca="1">'Budget by qtr'!N1007</f>
        <v>0</v>
      </c>
      <c r="C1007" s="79">
        <f>'Budget by qtr'!C1007</f>
        <v>46661</v>
      </c>
      <c r="D1007">
        <f ca="1">'Budget by qtr'!M1007</f>
        <v>0</v>
      </c>
      <c r="E1007" t="str">
        <f ca="1">'Budget by qtr'!L1007</f>
        <v>3210: Regular In-kind</v>
      </c>
      <c r="I1007" s="1">
        <f ca="1">'Budget by qtr'!T1007</f>
        <v>0</v>
      </c>
    </row>
    <row r="1008" spans="1:9" hidden="1">
      <c r="A1008">
        <f ca="1">'Budget by qtr'!N1008</f>
        <v>0</v>
      </c>
      <c r="C1008" s="79">
        <f>'Budget by qtr'!C1008</f>
        <v>46753</v>
      </c>
      <c r="D1008">
        <f ca="1">'Budget by qtr'!M1008</f>
        <v>0</v>
      </c>
      <c r="E1008" t="str">
        <f ca="1">'Budget by qtr'!L1008</f>
        <v>3210: Regular In-kind</v>
      </c>
      <c r="I1008" s="1">
        <f ca="1">'Budget by qtr'!T1008</f>
        <v>0</v>
      </c>
    </row>
    <row r="1009" spans="1:9" hidden="1">
      <c r="A1009">
        <f ca="1">'Budget by qtr'!N1009</f>
        <v>0</v>
      </c>
      <c r="C1009" s="79">
        <f>'Budget by qtr'!C1009</f>
        <v>46844</v>
      </c>
      <c r="D1009">
        <f ca="1">'Budget by qtr'!M1009</f>
        <v>0</v>
      </c>
      <c r="E1009" t="str">
        <f ca="1">'Budget by qtr'!L1009</f>
        <v>3210: Regular In-kind</v>
      </c>
      <c r="I1009" s="1">
        <f ca="1">'Budget by qtr'!T1009</f>
        <v>0</v>
      </c>
    </row>
    <row r="1010" spans="1:9" hidden="1">
      <c r="A1010">
        <f ca="1">'Budget by qtr'!N1010</f>
        <v>0</v>
      </c>
      <c r="C1010" s="79">
        <f>'Budget by qtr'!C1010</f>
        <v>44743</v>
      </c>
      <c r="D1010">
        <f ca="1">'Budget by qtr'!M1010</f>
        <v>0</v>
      </c>
      <c r="E1010" t="str">
        <f ca="1">'Budget by qtr'!L1010</f>
        <v>3210: Regular In-kind</v>
      </c>
      <c r="I1010" s="1">
        <f ca="1">'Budget by qtr'!T1010</f>
        <v>0</v>
      </c>
    </row>
    <row r="1011" spans="1:9" hidden="1">
      <c r="A1011">
        <f ca="1">'Budget by qtr'!N1011</f>
        <v>0</v>
      </c>
      <c r="C1011" s="79">
        <f>'Budget by qtr'!C1011</f>
        <v>44835</v>
      </c>
      <c r="D1011">
        <f ca="1">'Budget by qtr'!M1011</f>
        <v>0</v>
      </c>
      <c r="E1011" t="str">
        <f ca="1">'Budget by qtr'!L1011</f>
        <v>3210: Regular In-kind</v>
      </c>
      <c r="I1011" s="1">
        <f ca="1">'Budget by qtr'!T1011</f>
        <v>0</v>
      </c>
    </row>
    <row r="1012" spans="1:9" hidden="1">
      <c r="A1012">
        <f ca="1">'Budget by qtr'!N1012</f>
        <v>0</v>
      </c>
      <c r="C1012" s="79">
        <f>'Budget by qtr'!C1012</f>
        <v>44927</v>
      </c>
      <c r="D1012">
        <f ca="1">'Budget by qtr'!M1012</f>
        <v>0</v>
      </c>
      <c r="E1012" t="str">
        <f ca="1">'Budget by qtr'!L1012</f>
        <v>3210: Regular In-kind</v>
      </c>
      <c r="I1012" s="1">
        <f ca="1">'Budget by qtr'!T1012</f>
        <v>0</v>
      </c>
    </row>
    <row r="1013" spans="1:9" hidden="1">
      <c r="A1013">
        <f ca="1">'Budget by qtr'!N1013</f>
        <v>0</v>
      </c>
      <c r="C1013" s="79">
        <f>'Budget by qtr'!C1013</f>
        <v>45017</v>
      </c>
      <c r="D1013">
        <f ca="1">'Budget by qtr'!M1013</f>
        <v>0</v>
      </c>
      <c r="E1013" t="str">
        <f ca="1">'Budget by qtr'!L1013</f>
        <v>3210: Regular In-kind</v>
      </c>
      <c r="I1013" s="1">
        <f ca="1">'Budget by qtr'!T1013</f>
        <v>0</v>
      </c>
    </row>
    <row r="1014" spans="1:9" hidden="1">
      <c r="A1014">
        <f ca="1">'Budget by qtr'!N1014</f>
        <v>0</v>
      </c>
      <c r="C1014" s="79">
        <f>'Budget by qtr'!C1014</f>
        <v>45108</v>
      </c>
      <c r="D1014">
        <f ca="1">'Budget by qtr'!M1014</f>
        <v>0</v>
      </c>
      <c r="E1014" t="str">
        <f ca="1">'Budget by qtr'!L1014</f>
        <v>3210: Regular In-kind</v>
      </c>
      <c r="I1014" s="1">
        <f ca="1">'Budget by qtr'!T1014</f>
        <v>0</v>
      </c>
    </row>
    <row r="1015" spans="1:9" hidden="1">
      <c r="A1015">
        <f ca="1">'Budget by qtr'!N1015</f>
        <v>0</v>
      </c>
      <c r="C1015" s="79">
        <f>'Budget by qtr'!C1015</f>
        <v>45200</v>
      </c>
      <c r="D1015">
        <f ca="1">'Budget by qtr'!M1015</f>
        <v>0</v>
      </c>
      <c r="E1015" t="str">
        <f ca="1">'Budget by qtr'!L1015</f>
        <v>3210: Regular In-kind</v>
      </c>
      <c r="I1015" s="1">
        <f ca="1">'Budget by qtr'!T1015</f>
        <v>0</v>
      </c>
    </row>
    <row r="1016" spans="1:9" hidden="1">
      <c r="A1016">
        <f ca="1">'Budget by qtr'!N1016</f>
        <v>0</v>
      </c>
      <c r="C1016" s="79">
        <f>'Budget by qtr'!C1016</f>
        <v>45292</v>
      </c>
      <c r="D1016">
        <f ca="1">'Budget by qtr'!M1016</f>
        <v>0</v>
      </c>
      <c r="E1016" t="str">
        <f ca="1">'Budget by qtr'!L1016</f>
        <v>3210: Regular In-kind</v>
      </c>
      <c r="I1016" s="1">
        <f ca="1">'Budget by qtr'!T1016</f>
        <v>0</v>
      </c>
    </row>
    <row r="1017" spans="1:9" hidden="1">
      <c r="A1017">
        <f ca="1">'Budget by qtr'!N1017</f>
        <v>0</v>
      </c>
      <c r="C1017" s="79">
        <f>'Budget by qtr'!C1017</f>
        <v>45383</v>
      </c>
      <c r="D1017">
        <f ca="1">'Budget by qtr'!M1017</f>
        <v>0</v>
      </c>
      <c r="E1017" t="str">
        <f ca="1">'Budget by qtr'!L1017</f>
        <v>3210: Regular In-kind</v>
      </c>
      <c r="I1017" s="1">
        <f ca="1">'Budget by qtr'!T1017</f>
        <v>0</v>
      </c>
    </row>
    <row r="1018" spans="1:9" hidden="1">
      <c r="A1018">
        <f ca="1">'Budget by qtr'!N1018</f>
        <v>0</v>
      </c>
      <c r="C1018" s="79">
        <f>'Budget by qtr'!C1018</f>
        <v>45474</v>
      </c>
      <c r="D1018">
        <f ca="1">'Budget by qtr'!M1018</f>
        <v>0</v>
      </c>
      <c r="E1018" t="str">
        <f ca="1">'Budget by qtr'!L1018</f>
        <v>3210: Regular In-kind</v>
      </c>
      <c r="I1018" s="1">
        <f ca="1">'Budget by qtr'!T1018</f>
        <v>0</v>
      </c>
    </row>
    <row r="1019" spans="1:9" hidden="1">
      <c r="A1019">
        <f ca="1">'Budget by qtr'!N1019</f>
        <v>0</v>
      </c>
      <c r="C1019" s="79">
        <f>'Budget by qtr'!C1019</f>
        <v>45566</v>
      </c>
      <c r="D1019">
        <f ca="1">'Budget by qtr'!M1019</f>
        <v>0</v>
      </c>
      <c r="E1019" t="str">
        <f ca="1">'Budget by qtr'!L1019</f>
        <v>3210: Regular In-kind</v>
      </c>
      <c r="I1019" s="1">
        <f ca="1">'Budget by qtr'!T1019</f>
        <v>0</v>
      </c>
    </row>
    <row r="1020" spans="1:9" hidden="1">
      <c r="A1020">
        <f ca="1">'Budget by qtr'!N1020</f>
        <v>0</v>
      </c>
      <c r="C1020" s="79">
        <f>'Budget by qtr'!C1020</f>
        <v>45658</v>
      </c>
      <c r="D1020">
        <f ca="1">'Budget by qtr'!M1020</f>
        <v>0</v>
      </c>
      <c r="E1020" t="str">
        <f ca="1">'Budget by qtr'!L1020</f>
        <v>3210: Regular In-kind</v>
      </c>
      <c r="I1020" s="1">
        <f ca="1">'Budget by qtr'!T1020</f>
        <v>0</v>
      </c>
    </row>
    <row r="1021" spans="1:9" hidden="1">
      <c r="A1021">
        <f ca="1">'Budget by qtr'!N1021</f>
        <v>0</v>
      </c>
      <c r="C1021" s="79">
        <f>'Budget by qtr'!C1021</f>
        <v>45748</v>
      </c>
      <c r="D1021">
        <f ca="1">'Budget by qtr'!M1021</f>
        <v>0</v>
      </c>
      <c r="E1021" t="str">
        <f ca="1">'Budget by qtr'!L1021</f>
        <v>3210: Regular In-kind</v>
      </c>
      <c r="I1021" s="1">
        <f ca="1">'Budget by qtr'!T1021</f>
        <v>0</v>
      </c>
    </row>
    <row r="1022" spans="1:9" hidden="1">
      <c r="A1022">
        <f ca="1">'Budget by qtr'!N1022</f>
        <v>0</v>
      </c>
      <c r="C1022" s="79">
        <f>'Budget by qtr'!C1022</f>
        <v>45839</v>
      </c>
      <c r="D1022">
        <f ca="1">'Budget by qtr'!M1022</f>
        <v>0</v>
      </c>
      <c r="E1022" t="str">
        <f ca="1">'Budget by qtr'!L1022</f>
        <v>3210: Regular In-kind</v>
      </c>
      <c r="I1022" s="1">
        <f ca="1">'Budget by qtr'!T1022</f>
        <v>0</v>
      </c>
    </row>
    <row r="1023" spans="1:9" hidden="1">
      <c r="A1023">
        <f ca="1">'Budget by qtr'!N1023</f>
        <v>0</v>
      </c>
      <c r="C1023" s="79">
        <f>'Budget by qtr'!C1023</f>
        <v>45931</v>
      </c>
      <c r="D1023">
        <f ca="1">'Budget by qtr'!M1023</f>
        <v>0</v>
      </c>
      <c r="E1023" t="str">
        <f ca="1">'Budget by qtr'!L1023</f>
        <v>3210: Regular In-kind</v>
      </c>
      <c r="I1023" s="1">
        <f ca="1">'Budget by qtr'!T1023</f>
        <v>0</v>
      </c>
    </row>
    <row r="1024" spans="1:9" hidden="1">
      <c r="A1024">
        <f ca="1">'Budget by qtr'!N1024</f>
        <v>0</v>
      </c>
      <c r="C1024" s="79">
        <f>'Budget by qtr'!C1024</f>
        <v>46023</v>
      </c>
      <c r="D1024">
        <f ca="1">'Budget by qtr'!M1024</f>
        <v>0</v>
      </c>
      <c r="E1024" t="str">
        <f ca="1">'Budget by qtr'!L1024</f>
        <v>3210: Regular In-kind</v>
      </c>
      <c r="I1024" s="1">
        <f ca="1">'Budget by qtr'!T1024</f>
        <v>0</v>
      </c>
    </row>
    <row r="1025" spans="1:9" hidden="1">
      <c r="A1025">
        <f ca="1">'Budget by qtr'!N1025</f>
        <v>0</v>
      </c>
      <c r="C1025" s="79">
        <f>'Budget by qtr'!C1025</f>
        <v>46113</v>
      </c>
      <c r="D1025">
        <f ca="1">'Budget by qtr'!M1025</f>
        <v>0</v>
      </c>
      <c r="E1025" t="str">
        <f ca="1">'Budget by qtr'!L1025</f>
        <v>3210: Regular In-kind</v>
      </c>
      <c r="I1025" s="1">
        <f ca="1">'Budget by qtr'!T1025</f>
        <v>0</v>
      </c>
    </row>
    <row r="1026" spans="1:9" hidden="1">
      <c r="A1026">
        <f ca="1">'Budget by qtr'!N1026</f>
        <v>0</v>
      </c>
      <c r="C1026" s="79">
        <f>'Budget by qtr'!C1026</f>
        <v>46204</v>
      </c>
      <c r="D1026">
        <f ca="1">'Budget by qtr'!M1026</f>
        <v>0</v>
      </c>
      <c r="E1026" t="str">
        <f ca="1">'Budget by qtr'!L1026</f>
        <v>3210: Regular In-kind</v>
      </c>
      <c r="I1026" s="1">
        <f ca="1">'Budget by qtr'!T1026</f>
        <v>0</v>
      </c>
    </row>
    <row r="1027" spans="1:9" hidden="1">
      <c r="A1027">
        <f ca="1">'Budget by qtr'!N1027</f>
        <v>0</v>
      </c>
      <c r="C1027" s="79">
        <f>'Budget by qtr'!C1027</f>
        <v>46296</v>
      </c>
      <c r="D1027">
        <f ca="1">'Budget by qtr'!M1027</f>
        <v>0</v>
      </c>
      <c r="E1027" t="str">
        <f ca="1">'Budget by qtr'!L1027</f>
        <v>3210: Regular In-kind</v>
      </c>
      <c r="I1027" s="1">
        <f ca="1">'Budget by qtr'!T1027</f>
        <v>0</v>
      </c>
    </row>
    <row r="1028" spans="1:9" hidden="1">
      <c r="A1028">
        <f ca="1">'Budget by qtr'!N1028</f>
        <v>0</v>
      </c>
      <c r="C1028" s="79">
        <f>'Budget by qtr'!C1028</f>
        <v>46388</v>
      </c>
      <c r="D1028">
        <f ca="1">'Budget by qtr'!M1028</f>
        <v>0</v>
      </c>
      <c r="E1028" t="str">
        <f ca="1">'Budget by qtr'!L1028</f>
        <v>3210: Regular In-kind</v>
      </c>
      <c r="I1028" s="1">
        <f ca="1">'Budget by qtr'!T1028</f>
        <v>0</v>
      </c>
    </row>
    <row r="1029" spans="1:9" hidden="1">
      <c r="A1029">
        <f ca="1">'Budget by qtr'!N1029</f>
        <v>0</v>
      </c>
      <c r="C1029" s="79">
        <f>'Budget by qtr'!C1029</f>
        <v>46478</v>
      </c>
      <c r="D1029">
        <f ca="1">'Budget by qtr'!M1029</f>
        <v>0</v>
      </c>
      <c r="E1029" t="str">
        <f ca="1">'Budget by qtr'!L1029</f>
        <v>3210: Regular In-kind</v>
      </c>
      <c r="I1029" s="1">
        <f ca="1">'Budget by qtr'!T1029</f>
        <v>0</v>
      </c>
    </row>
    <row r="1030" spans="1:9" hidden="1">
      <c r="A1030">
        <f ca="1">'Budget by qtr'!N1030</f>
        <v>0</v>
      </c>
      <c r="C1030" s="79">
        <f>'Budget by qtr'!C1030</f>
        <v>46569</v>
      </c>
      <c r="D1030">
        <f ca="1">'Budget by qtr'!M1030</f>
        <v>0</v>
      </c>
      <c r="E1030" t="str">
        <f ca="1">'Budget by qtr'!L1030</f>
        <v>3210: Regular In-kind</v>
      </c>
      <c r="I1030" s="1">
        <f ca="1">'Budget by qtr'!T1030</f>
        <v>0</v>
      </c>
    </row>
    <row r="1031" spans="1:9" hidden="1">
      <c r="A1031">
        <f ca="1">'Budget by qtr'!N1031</f>
        <v>0</v>
      </c>
      <c r="C1031" s="79">
        <f>'Budget by qtr'!C1031</f>
        <v>46661</v>
      </c>
      <c r="D1031">
        <f ca="1">'Budget by qtr'!M1031</f>
        <v>0</v>
      </c>
      <c r="E1031" t="str">
        <f ca="1">'Budget by qtr'!L1031</f>
        <v>3210: Regular In-kind</v>
      </c>
      <c r="I1031" s="1">
        <f ca="1">'Budget by qtr'!T1031</f>
        <v>0</v>
      </c>
    </row>
    <row r="1032" spans="1:9" hidden="1">
      <c r="A1032">
        <f ca="1">'Budget by qtr'!N1032</f>
        <v>0</v>
      </c>
      <c r="C1032" s="79">
        <f>'Budget by qtr'!C1032</f>
        <v>46753</v>
      </c>
      <c r="D1032">
        <f ca="1">'Budget by qtr'!M1032</f>
        <v>0</v>
      </c>
      <c r="E1032" t="str">
        <f ca="1">'Budget by qtr'!L1032</f>
        <v>3210: Regular In-kind</v>
      </c>
      <c r="I1032" s="1">
        <f ca="1">'Budget by qtr'!T1032</f>
        <v>0</v>
      </c>
    </row>
    <row r="1033" spans="1:9" hidden="1">
      <c r="A1033">
        <f ca="1">'Budget by qtr'!N1033</f>
        <v>0</v>
      </c>
      <c r="C1033" s="79">
        <f>'Budget by qtr'!C1033</f>
        <v>46844</v>
      </c>
      <c r="D1033">
        <f ca="1">'Budget by qtr'!M1033</f>
        <v>0</v>
      </c>
      <c r="E1033" t="str">
        <f ca="1">'Budget by qtr'!L1033</f>
        <v>3210: Regular In-kind</v>
      </c>
      <c r="I1033" s="1">
        <f ca="1">'Budget by qtr'!T1033</f>
        <v>0</v>
      </c>
    </row>
    <row r="1034" spans="1:9" hidden="1">
      <c r="A1034">
        <f ca="1">'Budget by qtr'!N1034</f>
        <v>0</v>
      </c>
      <c r="C1034" s="79">
        <f>'Budget by qtr'!C1034</f>
        <v>44743</v>
      </c>
      <c r="D1034">
        <f ca="1">'Budget by qtr'!M1034</f>
        <v>0</v>
      </c>
      <c r="E1034" t="str">
        <f ca="1">'Budget by qtr'!L1034</f>
        <v>3210: Regular In-kind</v>
      </c>
      <c r="I1034" s="1">
        <f ca="1">'Budget by qtr'!T1034</f>
        <v>0</v>
      </c>
    </row>
    <row r="1035" spans="1:9" hidden="1">
      <c r="A1035">
        <f ca="1">'Budget by qtr'!N1035</f>
        <v>0</v>
      </c>
      <c r="C1035" s="79">
        <f>'Budget by qtr'!C1035</f>
        <v>44835</v>
      </c>
      <c r="D1035">
        <f ca="1">'Budget by qtr'!M1035</f>
        <v>0</v>
      </c>
      <c r="E1035" t="str">
        <f ca="1">'Budget by qtr'!L1035</f>
        <v>3210: Regular In-kind</v>
      </c>
      <c r="I1035" s="1">
        <f ca="1">'Budget by qtr'!T1035</f>
        <v>0</v>
      </c>
    </row>
    <row r="1036" spans="1:9" hidden="1">
      <c r="A1036">
        <f ca="1">'Budget by qtr'!N1036</f>
        <v>0</v>
      </c>
      <c r="C1036" s="79">
        <f>'Budget by qtr'!C1036</f>
        <v>44927</v>
      </c>
      <c r="D1036">
        <f ca="1">'Budget by qtr'!M1036</f>
        <v>0</v>
      </c>
      <c r="E1036" t="str">
        <f ca="1">'Budget by qtr'!L1036</f>
        <v>3210: Regular In-kind</v>
      </c>
      <c r="I1036" s="1">
        <f ca="1">'Budget by qtr'!T1036</f>
        <v>0</v>
      </c>
    </row>
    <row r="1037" spans="1:9" hidden="1">
      <c r="A1037">
        <f ca="1">'Budget by qtr'!N1037</f>
        <v>0</v>
      </c>
      <c r="C1037" s="79">
        <f>'Budget by qtr'!C1037</f>
        <v>45017</v>
      </c>
      <c r="D1037">
        <f ca="1">'Budget by qtr'!M1037</f>
        <v>0</v>
      </c>
      <c r="E1037" t="str">
        <f ca="1">'Budget by qtr'!L1037</f>
        <v>3210: Regular In-kind</v>
      </c>
      <c r="I1037" s="1">
        <f ca="1">'Budget by qtr'!T1037</f>
        <v>0</v>
      </c>
    </row>
    <row r="1038" spans="1:9" hidden="1">
      <c r="A1038">
        <f ca="1">'Budget by qtr'!N1038</f>
        <v>0</v>
      </c>
      <c r="C1038" s="79">
        <f>'Budget by qtr'!C1038</f>
        <v>45108</v>
      </c>
      <c r="D1038">
        <f ca="1">'Budget by qtr'!M1038</f>
        <v>0</v>
      </c>
      <c r="E1038" t="str">
        <f ca="1">'Budget by qtr'!L1038</f>
        <v>3210: Regular In-kind</v>
      </c>
      <c r="I1038" s="1">
        <f ca="1">'Budget by qtr'!T1038</f>
        <v>0</v>
      </c>
    </row>
    <row r="1039" spans="1:9" hidden="1">
      <c r="A1039">
        <f ca="1">'Budget by qtr'!N1039</f>
        <v>0</v>
      </c>
      <c r="C1039" s="79">
        <f>'Budget by qtr'!C1039</f>
        <v>45200</v>
      </c>
      <c r="D1039">
        <f ca="1">'Budget by qtr'!M1039</f>
        <v>0</v>
      </c>
      <c r="E1039" t="str">
        <f ca="1">'Budget by qtr'!L1039</f>
        <v>3210: Regular In-kind</v>
      </c>
      <c r="I1039" s="1">
        <f ca="1">'Budget by qtr'!T1039</f>
        <v>0</v>
      </c>
    </row>
    <row r="1040" spans="1:9" hidden="1">
      <c r="A1040">
        <f ca="1">'Budget by qtr'!N1040</f>
        <v>0</v>
      </c>
      <c r="C1040" s="79">
        <f>'Budget by qtr'!C1040</f>
        <v>45292</v>
      </c>
      <c r="D1040">
        <f ca="1">'Budget by qtr'!M1040</f>
        <v>0</v>
      </c>
      <c r="E1040" t="str">
        <f ca="1">'Budget by qtr'!L1040</f>
        <v>3210: Regular In-kind</v>
      </c>
      <c r="I1040" s="1">
        <f ca="1">'Budget by qtr'!T1040</f>
        <v>0</v>
      </c>
    </row>
    <row r="1041" spans="1:9" hidden="1">
      <c r="A1041">
        <f ca="1">'Budget by qtr'!N1041</f>
        <v>0</v>
      </c>
      <c r="C1041" s="79">
        <f>'Budget by qtr'!C1041</f>
        <v>45383</v>
      </c>
      <c r="D1041">
        <f ca="1">'Budget by qtr'!M1041</f>
        <v>0</v>
      </c>
      <c r="E1041" t="str">
        <f ca="1">'Budget by qtr'!L1041</f>
        <v>3210: Regular In-kind</v>
      </c>
      <c r="I1041" s="1">
        <f ca="1">'Budget by qtr'!T1041</f>
        <v>0</v>
      </c>
    </row>
    <row r="1042" spans="1:9" hidden="1">
      <c r="A1042">
        <f ca="1">'Budget by qtr'!N1042</f>
        <v>0</v>
      </c>
      <c r="C1042" s="79">
        <f>'Budget by qtr'!C1042</f>
        <v>45474</v>
      </c>
      <c r="D1042">
        <f ca="1">'Budget by qtr'!M1042</f>
        <v>0</v>
      </c>
      <c r="E1042" t="str">
        <f ca="1">'Budget by qtr'!L1042</f>
        <v>3210: Regular In-kind</v>
      </c>
      <c r="I1042" s="1">
        <f ca="1">'Budget by qtr'!T1042</f>
        <v>0</v>
      </c>
    </row>
    <row r="1043" spans="1:9" hidden="1">
      <c r="A1043">
        <f ca="1">'Budget by qtr'!N1043</f>
        <v>0</v>
      </c>
      <c r="C1043" s="79">
        <f>'Budget by qtr'!C1043</f>
        <v>45566</v>
      </c>
      <c r="D1043">
        <f ca="1">'Budget by qtr'!M1043</f>
        <v>0</v>
      </c>
      <c r="E1043" t="str">
        <f ca="1">'Budget by qtr'!L1043</f>
        <v>3210: Regular In-kind</v>
      </c>
      <c r="I1043" s="1">
        <f ca="1">'Budget by qtr'!T1043</f>
        <v>0</v>
      </c>
    </row>
    <row r="1044" spans="1:9" hidden="1">
      <c r="A1044">
        <f ca="1">'Budget by qtr'!N1044</f>
        <v>0</v>
      </c>
      <c r="C1044" s="79">
        <f>'Budget by qtr'!C1044</f>
        <v>45658</v>
      </c>
      <c r="D1044">
        <f ca="1">'Budget by qtr'!M1044</f>
        <v>0</v>
      </c>
      <c r="E1044" t="str">
        <f ca="1">'Budget by qtr'!L1044</f>
        <v>3210: Regular In-kind</v>
      </c>
      <c r="I1044" s="1">
        <f ca="1">'Budget by qtr'!T1044</f>
        <v>0</v>
      </c>
    </row>
    <row r="1045" spans="1:9" hidden="1">
      <c r="A1045">
        <f ca="1">'Budget by qtr'!N1045</f>
        <v>0</v>
      </c>
      <c r="C1045" s="79">
        <f>'Budget by qtr'!C1045</f>
        <v>45748</v>
      </c>
      <c r="D1045">
        <f ca="1">'Budget by qtr'!M1045</f>
        <v>0</v>
      </c>
      <c r="E1045" t="str">
        <f ca="1">'Budget by qtr'!L1045</f>
        <v>3210: Regular In-kind</v>
      </c>
      <c r="I1045" s="1">
        <f ca="1">'Budget by qtr'!T1045</f>
        <v>0</v>
      </c>
    </row>
    <row r="1046" spans="1:9" hidden="1">
      <c r="A1046">
        <f ca="1">'Budget by qtr'!N1046</f>
        <v>0</v>
      </c>
      <c r="C1046" s="79">
        <f>'Budget by qtr'!C1046</f>
        <v>45839</v>
      </c>
      <c r="D1046">
        <f ca="1">'Budget by qtr'!M1046</f>
        <v>0</v>
      </c>
      <c r="E1046" t="str">
        <f ca="1">'Budget by qtr'!L1046</f>
        <v>3210: Regular In-kind</v>
      </c>
      <c r="I1046" s="1">
        <f ca="1">'Budget by qtr'!T1046</f>
        <v>0</v>
      </c>
    </row>
    <row r="1047" spans="1:9" hidden="1">
      <c r="A1047">
        <f ca="1">'Budget by qtr'!N1047</f>
        <v>0</v>
      </c>
      <c r="C1047" s="79">
        <f>'Budget by qtr'!C1047</f>
        <v>45931</v>
      </c>
      <c r="D1047">
        <f ca="1">'Budget by qtr'!M1047</f>
        <v>0</v>
      </c>
      <c r="E1047" t="str">
        <f ca="1">'Budget by qtr'!L1047</f>
        <v>3210: Regular In-kind</v>
      </c>
      <c r="I1047" s="1">
        <f ca="1">'Budget by qtr'!T1047</f>
        <v>0</v>
      </c>
    </row>
    <row r="1048" spans="1:9" hidden="1">
      <c r="A1048">
        <f ca="1">'Budget by qtr'!N1048</f>
        <v>0</v>
      </c>
      <c r="C1048" s="79">
        <f>'Budget by qtr'!C1048</f>
        <v>46023</v>
      </c>
      <c r="D1048">
        <f ca="1">'Budget by qtr'!M1048</f>
        <v>0</v>
      </c>
      <c r="E1048" t="str">
        <f ca="1">'Budget by qtr'!L1048</f>
        <v>3210: Regular In-kind</v>
      </c>
      <c r="I1048" s="1">
        <f ca="1">'Budget by qtr'!T1048</f>
        <v>0</v>
      </c>
    </row>
    <row r="1049" spans="1:9" hidden="1">
      <c r="A1049">
        <f ca="1">'Budget by qtr'!N1049</f>
        <v>0</v>
      </c>
      <c r="C1049" s="79">
        <f>'Budget by qtr'!C1049</f>
        <v>46113</v>
      </c>
      <c r="D1049">
        <f ca="1">'Budget by qtr'!M1049</f>
        <v>0</v>
      </c>
      <c r="E1049" t="str">
        <f ca="1">'Budget by qtr'!L1049</f>
        <v>3210: Regular In-kind</v>
      </c>
      <c r="I1049" s="1">
        <f ca="1">'Budget by qtr'!T1049</f>
        <v>0</v>
      </c>
    </row>
    <row r="1050" spans="1:9" hidden="1">
      <c r="A1050">
        <f ca="1">'Budget by qtr'!N1050</f>
        <v>0</v>
      </c>
      <c r="C1050" s="79">
        <f>'Budget by qtr'!C1050</f>
        <v>46204</v>
      </c>
      <c r="D1050">
        <f ca="1">'Budget by qtr'!M1050</f>
        <v>0</v>
      </c>
      <c r="E1050" t="str">
        <f ca="1">'Budget by qtr'!L1050</f>
        <v>3210: Regular In-kind</v>
      </c>
      <c r="I1050" s="1">
        <f ca="1">'Budget by qtr'!T1050</f>
        <v>0</v>
      </c>
    </row>
    <row r="1051" spans="1:9" hidden="1">
      <c r="A1051">
        <f ca="1">'Budget by qtr'!N1051</f>
        <v>0</v>
      </c>
      <c r="C1051" s="79">
        <f>'Budget by qtr'!C1051</f>
        <v>46296</v>
      </c>
      <c r="D1051">
        <f ca="1">'Budget by qtr'!M1051</f>
        <v>0</v>
      </c>
      <c r="E1051" t="str">
        <f ca="1">'Budget by qtr'!L1051</f>
        <v>3210: Regular In-kind</v>
      </c>
      <c r="I1051" s="1">
        <f ca="1">'Budget by qtr'!T1051</f>
        <v>0</v>
      </c>
    </row>
    <row r="1052" spans="1:9" hidden="1">
      <c r="A1052">
        <f ca="1">'Budget by qtr'!N1052</f>
        <v>0</v>
      </c>
      <c r="C1052" s="79">
        <f>'Budget by qtr'!C1052</f>
        <v>46388</v>
      </c>
      <c r="D1052">
        <f ca="1">'Budget by qtr'!M1052</f>
        <v>0</v>
      </c>
      <c r="E1052" t="str">
        <f ca="1">'Budget by qtr'!L1052</f>
        <v>3210: Regular In-kind</v>
      </c>
      <c r="I1052" s="1">
        <f ca="1">'Budget by qtr'!T1052</f>
        <v>0</v>
      </c>
    </row>
    <row r="1053" spans="1:9" hidden="1">
      <c r="A1053">
        <f ca="1">'Budget by qtr'!N1053</f>
        <v>0</v>
      </c>
      <c r="C1053" s="79">
        <f>'Budget by qtr'!C1053</f>
        <v>46478</v>
      </c>
      <c r="D1053">
        <f ca="1">'Budget by qtr'!M1053</f>
        <v>0</v>
      </c>
      <c r="E1053" t="str">
        <f ca="1">'Budget by qtr'!L1053</f>
        <v>3210: Regular In-kind</v>
      </c>
      <c r="I1053" s="1">
        <f ca="1">'Budget by qtr'!T1053</f>
        <v>0</v>
      </c>
    </row>
    <row r="1054" spans="1:9" hidden="1">
      <c r="A1054">
        <f ca="1">'Budget by qtr'!N1054</f>
        <v>0</v>
      </c>
      <c r="C1054" s="79">
        <f>'Budget by qtr'!C1054</f>
        <v>46569</v>
      </c>
      <c r="D1054">
        <f ca="1">'Budget by qtr'!M1054</f>
        <v>0</v>
      </c>
      <c r="E1054" t="str">
        <f ca="1">'Budget by qtr'!L1054</f>
        <v>3210: Regular In-kind</v>
      </c>
      <c r="I1054" s="1">
        <f ca="1">'Budget by qtr'!T1054</f>
        <v>0</v>
      </c>
    </row>
    <row r="1055" spans="1:9" hidden="1">
      <c r="A1055">
        <f ca="1">'Budget by qtr'!N1055</f>
        <v>0</v>
      </c>
      <c r="C1055" s="79">
        <f>'Budget by qtr'!C1055</f>
        <v>46661</v>
      </c>
      <c r="D1055">
        <f ca="1">'Budget by qtr'!M1055</f>
        <v>0</v>
      </c>
      <c r="E1055" t="str">
        <f ca="1">'Budget by qtr'!L1055</f>
        <v>3210: Regular In-kind</v>
      </c>
      <c r="I1055" s="1">
        <f ca="1">'Budget by qtr'!T1055</f>
        <v>0</v>
      </c>
    </row>
    <row r="1056" spans="1:9" hidden="1">
      <c r="A1056">
        <f ca="1">'Budget by qtr'!N1056</f>
        <v>0</v>
      </c>
      <c r="C1056" s="79">
        <f>'Budget by qtr'!C1056</f>
        <v>46753</v>
      </c>
      <c r="D1056">
        <f ca="1">'Budget by qtr'!M1056</f>
        <v>0</v>
      </c>
      <c r="E1056" t="str">
        <f ca="1">'Budget by qtr'!L1056</f>
        <v>3210: Regular In-kind</v>
      </c>
      <c r="I1056" s="1">
        <f ca="1">'Budget by qtr'!T1056</f>
        <v>0</v>
      </c>
    </row>
    <row r="1057" spans="1:9" hidden="1">
      <c r="A1057">
        <f ca="1">'Budget by qtr'!N1057</f>
        <v>0</v>
      </c>
      <c r="C1057" s="79">
        <f>'Budget by qtr'!C1057</f>
        <v>46844</v>
      </c>
      <c r="D1057">
        <f ca="1">'Budget by qtr'!M1057</f>
        <v>0</v>
      </c>
      <c r="E1057" t="str">
        <f ca="1">'Budget by qtr'!L1057</f>
        <v>3210: Regular In-kind</v>
      </c>
      <c r="I1057" s="1">
        <f ca="1">'Budget by qtr'!T1057</f>
        <v>0</v>
      </c>
    </row>
    <row r="1058" spans="1:9" hidden="1">
      <c r="A1058">
        <f ca="1">'Budget by qtr'!N1058</f>
        <v>0</v>
      </c>
      <c r="C1058" s="79">
        <f>'Budget by qtr'!C1058</f>
        <v>44743</v>
      </c>
      <c r="D1058">
        <f ca="1">'Budget by qtr'!M1058</f>
        <v>0</v>
      </c>
      <c r="E1058" t="str">
        <f ca="1">'Budget by qtr'!L1058</f>
        <v>3210: Regular In-kind</v>
      </c>
      <c r="I1058" s="1">
        <f ca="1">'Budget by qtr'!T1058</f>
        <v>0</v>
      </c>
    </row>
    <row r="1059" spans="1:9" hidden="1">
      <c r="A1059">
        <f ca="1">'Budget by qtr'!N1059</f>
        <v>0</v>
      </c>
      <c r="C1059" s="79">
        <f>'Budget by qtr'!C1059</f>
        <v>44835</v>
      </c>
      <c r="D1059">
        <f ca="1">'Budget by qtr'!M1059</f>
        <v>0</v>
      </c>
      <c r="E1059" t="str">
        <f ca="1">'Budget by qtr'!L1059</f>
        <v>3210: Regular In-kind</v>
      </c>
      <c r="I1059" s="1">
        <f ca="1">'Budget by qtr'!T1059</f>
        <v>0</v>
      </c>
    </row>
    <row r="1060" spans="1:9" hidden="1">
      <c r="A1060">
        <f ca="1">'Budget by qtr'!N1060</f>
        <v>0</v>
      </c>
      <c r="C1060" s="79">
        <f>'Budget by qtr'!C1060</f>
        <v>44927</v>
      </c>
      <c r="D1060">
        <f ca="1">'Budget by qtr'!M1060</f>
        <v>0</v>
      </c>
      <c r="E1060" t="str">
        <f ca="1">'Budget by qtr'!L1060</f>
        <v>3210: Regular In-kind</v>
      </c>
      <c r="I1060" s="1">
        <f ca="1">'Budget by qtr'!T1060</f>
        <v>0</v>
      </c>
    </row>
    <row r="1061" spans="1:9" hidden="1">
      <c r="A1061">
        <f ca="1">'Budget by qtr'!N1061</f>
        <v>0</v>
      </c>
      <c r="C1061" s="79">
        <f>'Budget by qtr'!C1061</f>
        <v>45017</v>
      </c>
      <c r="D1061">
        <f ca="1">'Budget by qtr'!M1061</f>
        <v>0</v>
      </c>
      <c r="E1061" t="str">
        <f ca="1">'Budget by qtr'!L1061</f>
        <v>3210: Regular In-kind</v>
      </c>
      <c r="I1061" s="1">
        <f ca="1">'Budget by qtr'!T1061</f>
        <v>0</v>
      </c>
    </row>
    <row r="1062" spans="1:9" hidden="1">
      <c r="A1062">
        <f ca="1">'Budget by qtr'!N1062</f>
        <v>0</v>
      </c>
      <c r="C1062" s="79">
        <f>'Budget by qtr'!C1062</f>
        <v>45108</v>
      </c>
      <c r="D1062">
        <f ca="1">'Budget by qtr'!M1062</f>
        <v>0</v>
      </c>
      <c r="E1062" t="str">
        <f ca="1">'Budget by qtr'!L1062</f>
        <v>3210: Regular In-kind</v>
      </c>
      <c r="I1062" s="1">
        <f ca="1">'Budget by qtr'!T1062</f>
        <v>0</v>
      </c>
    </row>
    <row r="1063" spans="1:9" hidden="1">
      <c r="A1063">
        <f ca="1">'Budget by qtr'!N1063</f>
        <v>0</v>
      </c>
      <c r="C1063" s="79">
        <f>'Budget by qtr'!C1063</f>
        <v>45200</v>
      </c>
      <c r="D1063">
        <f ca="1">'Budget by qtr'!M1063</f>
        <v>0</v>
      </c>
      <c r="E1063" t="str">
        <f ca="1">'Budget by qtr'!L1063</f>
        <v>3210: Regular In-kind</v>
      </c>
      <c r="I1063" s="1">
        <f ca="1">'Budget by qtr'!T1063</f>
        <v>0</v>
      </c>
    </row>
    <row r="1064" spans="1:9" hidden="1">
      <c r="A1064">
        <f ca="1">'Budget by qtr'!N1064</f>
        <v>0</v>
      </c>
      <c r="C1064" s="79">
        <f>'Budget by qtr'!C1064</f>
        <v>45292</v>
      </c>
      <c r="D1064">
        <f ca="1">'Budget by qtr'!M1064</f>
        <v>0</v>
      </c>
      <c r="E1064" t="str">
        <f ca="1">'Budget by qtr'!L1064</f>
        <v>3210: Regular In-kind</v>
      </c>
      <c r="I1064" s="1">
        <f ca="1">'Budget by qtr'!T1064</f>
        <v>0</v>
      </c>
    </row>
    <row r="1065" spans="1:9" hidden="1">
      <c r="A1065">
        <f ca="1">'Budget by qtr'!N1065</f>
        <v>0</v>
      </c>
      <c r="C1065" s="79">
        <f>'Budget by qtr'!C1065</f>
        <v>45383</v>
      </c>
      <c r="D1065">
        <f ca="1">'Budget by qtr'!M1065</f>
        <v>0</v>
      </c>
      <c r="E1065" t="str">
        <f ca="1">'Budget by qtr'!L1065</f>
        <v>3210: Regular In-kind</v>
      </c>
      <c r="I1065" s="1">
        <f ca="1">'Budget by qtr'!T1065</f>
        <v>0</v>
      </c>
    </row>
    <row r="1066" spans="1:9" hidden="1">
      <c r="A1066">
        <f ca="1">'Budget by qtr'!N1066</f>
        <v>0</v>
      </c>
      <c r="C1066" s="79">
        <f>'Budget by qtr'!C1066</f>
        <v>45474</v>
      </c>
      <c r="D1066">
        <f ca="1">'Budget by qtr'!M1066</f>
        <v>0</v>
      </c>
      <c r="E1066" t="str">
        <f ca="1">'Budget by qtr'!L1066</f>
        <v>3210: Regular In-kind</v>
      </c>
      <c r="I1066" s="1">
        <f ca="1">'Budget by qtr'!T1066</f>
        <v>0</v>
      </c>
    </row>
    <row r="1067" spans="1:9" hidden="1">
      <c r="A1067">
        <f ca="1">'Budget by qtr'!N1067</f>
        <v>0</v>
      </c>
      <c r="C1067" s="79">
        <f>'Budget by qtr'!C1067</f>
        <v>45566</v>
      </c>
      <c r="D1067">
        <f ca="1">'Budget by qtr'!M1067</f>
        <v>0</v>
      </c>
      <c r="E1067" t="str">
        <f ca="1">'Budget by qtr'!L1067</f>
        <v>3210: Regular In-kind</v>
      </c>
      <c r="I1067" s="1">
        <f ca="1">'Budget by qtr'!T1067</f>
        <v>0</v>
      </c>
    </row>
    <row r="1068" spans="1:9" hidden="1">
      <c r="A1068">
        <f ca="1">'Budget by qtr'!N1068</f>
        <v>0</v>
      </c>
      <c r="C1068" s="79">
        <f>'Budget by qtr'!C1068</f>
        <v>45658</v>
      </c>
      <c r="D1068">
        <f ca="1">'Budget by qtr'!M1068</f>
        <v>0</v>
      </c>
      <c r="E1068" t="str">
        <f ca="1">'Budget by qtr'!L1068</f>
        <v>3210: Regular In-kind</v>
      </c>
      <c r="I1068" s="1">
        <f ca="1">'Budget by qtr'!T1068</f>
        <v>0</v>
      </c>
    </row>
    <row r="1069" spans="1:9" hidden="1">
      <c r="A1069">
        <f ca="1">'Budget by qtr'!N1069</f>
        <v>0</v>
      </c>
      <c r="C1069" s="79">
        <f>'Budget by qtr'!C1069</f>
        <v>45748</v>
      </c>
      <c r="D1069">
        <f ca="1">'Budget by qtr'!M1069</f>
        <v>0</v>
      </c>
      <c r="E1069" t="str">
        <f ca="1">'Budget by qtr'!L1069</f>
        <v>3210: Regular In-kind</v>
      </c>
      <c r="I1069" s="1">
        <f ca="1">'Budget by qtr'!T1069</f>
        <v>0</v>
      </c>
    </row>
    <row r="1070" spans="1:9" hidden="1">
      <c r="A1070">
        <f ca="1">'Budget by qtr'!N1070</f>
        <v>0</v>
      </c>
      <c r="C1070" s="79">
        <f>'Budget by qtr'!C1070</f>
        <v>45839</v>
      </c>
      <c r="D1070">
        <f ca="1">'Budget by qtr'!M1070</f>
        <v>0</v>
      </c>
      <c r="E1070" t="str">
        <f ca="1">'Budget by qtr'!L1070</f>
        <v>3210: Regular In-kind</v>
      </c>
      <c r="I1070" s="1">
        <f ca="1">'Budget by qtr'!T1070</f>
        <v>0</v>
      </c>
    </row>
    <row r="1071" spans="1:9" hidden="1">
      <c r="A1071">
        <f ca="1">'Budget by qtr'!N1071</f>
        <v>0</v>
      </c>
      <c r="C1071" s="79">
        <f>'Budget by qtr'!C1071</f>
        <v>45931</v>
      </c>
      <c r="D1071">
        <f ca="1">'Budget by qtr'!M1071</f>
        <v>0</v>
      </c>
      <c r="E1071" t="str">
        <f ca="1">'Budget by qtr'!L1071</f>
        <v>3210: Regular In-kind</v>
      </c>
      <c r="I1071" s="1">
        <f ca="1">'Budget by qtr'!T1071</f>
        <v>0</v>
      </c>
    </row>
    <row r="1072" spans="1:9" hidden="1">
      <c r="A1072">
        <f ca="1">'Budget by qtr'!N1072</f>
        <v>0</v>
      </c>
      <c r="C1072" s="79">
        <f>'Budget by qtr'!C1072</f>
        <v>46023</v>
      </c>
      <c r="D1072">
        <f ca="1">'Budget by qtr'!M1072</f>
        <v>0</v>
      </c>
      <c r="E1072" t="str">
        <f ca="1">'Budget by qtr'!L1072</f>
        <v>3210: Regular In-kind</v>
      </c>
      <c r="I1072" s="1">
        <f ca="1">'Budget by qtr'!T1072</f>
        <v>0</v>
      </c>
    </row>
    <row r="1073" spans="1:9" hidden="1">
      <c r="A1073">
        <f ca="1">'Budget by qtr'!N1073</f>
        <v>0</v>
      </c>
      <c r="C1073" s="79">
        <f>'Budget by qtr'!C1073</f>
        <v>46113</v>
      </c>
      <c r="D1073">
        <f ca="1">'Budget by qtr'!M1073</f>
        <v>0</v>
      </c>
      <c r="E1073" t="str">
        <f ca="1">'Budget by qtr'!L1073</f>
        <v>3210: Regular In-kind</v>
      </c>
      <c r="I1073" s="1">
        <f ca="1">'Budget by qtr'!T1073</f>
        <v>0</v>
      </c>
    </row>
    <row r="1074" spans="1:9" hidden="1">
      <c r="A1074">
        <f ca="1">'Budget by qtr'!N1074</f>
        <v>0</v>
      </c>
      <c r="C1074" s="79">
        <f>'Budget by qtr'!C1074</f>
        <v>46204</v>
      </c>
      <c r="D1074">
        <f ca="1">'Budget by qtr'!M1074</f>
        <v>0</v>
      </c>
      <c r="E1074" t="str">
        <f ca="1">'Budget by qtr'!L1074</f>
        <v>3210: Regular In-kind</v>
      </c>
      <c r="I1074" s="1">
        <f ca="1">'Budget by qtr'!T1074</f>
        <v>0</v>
      </c>
    </row>
    <row r="1075" spans="1:9" hidden="1">
      <c r="A1075">
        <f ca="1">'Budget by qtr'!N1075</f>
        <v>0</v>
      </c>
      <c r="C1075" s="79">
        <f>'Budget by qtr'!C1075</f>
        <v>46296</v>
      </c>
      <c r="D1075">
        <f ca="1">'Budget by qtr'!M1075</f>
        <v>0</v>
      </c>
      <c r="E1075" t="str">
        <f ca="1">'Budget by qtr'!L1075</f>
        <v>3210: Regular In-kind</v>
      </c>
      <c r="I1075" s="1">
        <f ca="1">'Budget by qtr'!T1075</f>
        <v>0</v>
      </c>
    </row>
    <row r="1076" spans="1:9" hidden="1">
      <c r="A1076">
        <f ca="1">'Budget by qtr'!N1076</f>
        <v>0</v>
      </c>
      <c r="C1076" s="79">
        <f>'Budget by qtr'!C1076</f>
        <v>46388</v>
      </c>
      <c r="D1076">
        <f ca="1">'Budget by qtr'!M1076</f>
        <v>0</v>
      </c>
      <c r="E1076" t="str">
        <f ca="1">'Budget by qtr'!L1076</f>
        <v>3210: Regular In-kind</v>
      </c>
      <c r="I1076" s="1">
        <f ca="1">'Budget by qtr'!T1076</f>
        <v>0</v>
      </c>
    </row>
    <row r="1077" spans="1:9" hidden="1">
      <c r="A1077">
        <f ca="1">'Budget by qtr'!N1077</f>
        <v>0</v>
      </c>
      <c r="C1077" s="79">
        <f>'Budget by qtr'!C1077</f>
        <v>46478</v>
      </c>
      <c r="D1077">
        <f ca="1">'Budget by qtr'!M1077</f>
        <v>0</v>
      </c>
      <c r="E1077" t="str">
        <f ca="1">'Budget by qtr'!L1077</f>
        <v>3210: Regular In-kind</v>
      </c>
      <c r="I1077" s="1">
        <f ca="1">'Budget by qtr'!T1077</f>
        <v>0</v>
      </c>
    </row>
    <row r="1078" spans="1:9" hidden="1">
      <c r="A1078">
        <f ca="1">'Budget by qtr'!N1078</f>
        <v>0</v>
      </c>
      <c r="C1078" s="79">
        <f>'Budget by qtr'!C1078</f>
        <v>46569</v>
      </c>
      <c r="D1078">
        <f ca="1">'Budget by qtr'!M1078</f>
        <v>0</v>
      </c>
      <c r="E1078" t="str">
        <f ca="1">'Budget by qtr'!L1078</f>
        <v>3210: Regular In-kind</v>
      </c>
      <c r="I1078" s="1">
        <f ca="1">'Budget by qtr'!T1078</f>
        <v>0</v>
      </c>
    </row>
    <row r="1079" spans="1:9" hidden="1">
      <c r="A1079">
        <f ca="1">'Budget by qtr'!N1079</f>
        <v>0</v>
      </c>
      <c r="C1079" s="79">
        <f>'Budget by qtr'!C1079</f>
        <v>46661</v>
      </c>
      <c r="D1079">
        <f ca="1">'Budget by qtr'!M1079</f>
        <v>0</v>
      </c>
      <c r="E1079" t="str">
        <f ca="1">'Budget by qtr'!L1079</f>
        <v>3210: Regular In-kind</v>
      </c>
      <c r="I1079" s="1">
        <f ca="1">'Budget by qtr'!T1079</f>
        <v>0</v>
      </c>
    </row>
    <row r="1080" spans="1:9" hidden="1">
      <c r="A1080">
        <f ca="1">'Budget by qtr'!N1080</f>
        <v>0</v>
      </c>
      <c r="C1080" s="79">
        <f>'Budget by qtr'!C1080</f>
        <v>46753</v>
      </c>
      <c r="D1080">
        <f ca="1">'Budget by qtr'!M1080</f>
        <v>0</v>
      </c>
      <c r="E1080" t="str">
        <f ca="1">'Budget by qtr'!L1080</f>
        <v>3210: Regular In-kind</v>
      </c>
      <c r="I1080" s="1">
        <f ca="1">'Budget by qtr'!T1080</f>
        <v>0</v>
      </c>
    </row>
    <row r="1081" spans="1:9" hidden="1">
      <c r="A1081">
        <f ca="1">'Budget by qtr'!N1081</f>
        <v>0</v>
      </c>
      <c r="C1081" s="79">
        <f>'Budget by qtr'!C1081</f>
        <v>46844</v>
      </c>
      <c r="D1081">
        <f ca="1">'Budget by qtr'!M1081</f>
        <v>0</v>
      </c>
      <c r="E1081" t="str">
        <f ca="1">'Budget by qtr'!L1081</f>
        <v>3210: Regular In-kind</v>
      </c>
      <c r="I1081" s="1">
        <f ca="1">'Budget by qtr'!T1081</f>
        <v>0</v>
      </c>
    </row>
    <row r="1082" spans="1:9" hidden="1">
      <c r="A1082">
        <f ca="1">'Budget by qtr'!N1082</f>
        <v>0</v>
      </c>
      <c r="C1082" s="79">
        <f>'Budget by qtr'!C1082</f>
        <v>44743</v>
      </c>
      <c r="D1082">
        <f ca="1">'Budget by qtr'!M1082</f>
        <v>0</v>
      </c>
      <c r="E1082" t="str">
        <f ca="1">'Budget by qtr'!L1082</f>
        <v>3210: Regular In-kind</v>
      </c>
      <c r="I1082" s="1">
        <f ca="1">'Budget by qtr'!T1082</f>
        <v>0</v>
      </c>
    </row>
    <row r="1083" spans="1:9" hidden="1">
      <c r="A1083">
        <f ca="1">'Budget by qtr'!N1083</f>
        <v>0</v>
      </c>
      <c r="C1083" s="79">
        <f>'Budget by qtr'!C1083</f>
        <v>44835</v>
      </c>
      <c r="D1083">
        <f ca="1">'Budget by qtr'!M1083</f>
        <v>0</v>
      </c>
      <c r="E1083" t="str">
        <f ca="1">'Budget by qtr'!L1083</f>
        <v>3210: Regular In-kind</v>
      </c>
      <c r="I1083" s="1">
        <f ca="1">'Budget by qtr'!T1083</f>
        <v>0</v>
      </c>
    </row>
    <row r="1084" spans="1:9" hidden="1">
      <c r="A1084">
        <f ca="1">'Budget by qtr'!N1084</f>
        <v>0</v>
      </c>
      <c r="C1084" s="79">
        <f>'Budget by qtr'!C1084</f>
        <v>44927</v>
      </c>
      <c r="D1084">
        <f ca="1">'Budget by qtr'!M1084</f>
        <v>0</v>
      </c>
      <c r="E1084" t="str">
        <f ca="1">'Budget by qtr'!L1084</f>
        <v>3210: Regular In-kind</v>
      </c>
      <c r="I1084" s="1">
        <f ca="1">'Budget by qtr'!T1084</f>
        <v>0</v>
      </c>
    </row>
    <row r="1085" spans="1:9" hidden="1">
      <c r="A1085">
        <f ca="1">'Budget by qtr'!N1085</f>
        <v>0</v>
      </c>
      <c r="C1085" s="79">
        <f>'Budget by qtr'!C1085</f>
        <v>45017</v>
      </c>
      <c r="D1085">
        <f ca="1">'Budget by qtr'!M1085</f>
        <v>0</v>
      </c>
      <c r="E1085" t="str">
        <f ca="1">'Budget by qtr'!L1085</f>
        <v>3210: Regular In-kind</v>
      </c>
      <c r="I1085" s="1">
        <f ca="1">'Budget by qtr'!T1085</f>
        <v>0</v>
      </c>
    </row>
    <row r="1086" spans="1:9" hidden="1">
      <c r="A1086">
        <f ca="1">'Budget by qtr'!N1086</f>
        <v>0</v>
      </c>
      <c r="C1086" s="79">
        <f>'Budget by qtr'!C1086</f>
        <v>45108</v>
      </c>
      <c r="D1086">
        <f ca="1">'Budget by qtr'!M1086</f>
        <v>0</v>
      </c>
      <c r="E1086" t="str">
        <f ca="1">'Budget by qtr'!L1086</f>
        <v>3210: Regular In-kind</v>
      </c>
      <c r="I1086" s="1">
        <f ca="1">'Budget by qtr'!T1086</f>
        <v>0</v>
      </c>
    </row>
    <row r="1087" spans="1:9" hidden="1">
      <c r="A1087">
        <f ca="1">'Budget by qtr'!N1087</f>
        <v>0</v>
      </c>
      <c r="C1087" s="79">
        <f>'Budget by qtr'!C1087</f>
        <v>45200</v>
      </c>
      <c r="D1087">
        <f ca="1">'Budget by qtr'!M1087</f>
        <v>0</v>
      </c>
      <c r="E1087" t="str">
        <f ca="1">'Budget by qtr'!L1087</f>
        <v>3210: Regular In-kind</v>
      </c>
      <c r="I1087" s="1">
        <f ca="1">'Budget by qtr'!T1087</f>
        <v>0</v>
      </c>
    </row>
    <row r="1088" spans="1:9" hidden="1">
      <c r="A1088">
        <f ca="1">'Budget by qtr'!N1088</f>
        <v>0</v>
      </c>
      <c r="C1088" s="79">
        <f>'Budget by qtr'!C1088</f>
        <v>45292</v>
      </c>
      <c r="D1088">
        <f ca="1">'Budget by qtr'!M1088</f>
        <v>0</v>
      </c>
      <c r="E1088" t="str">
        <f ca="1">'Budget by qtr'!L1088</f>
        <v>3210: Regular In-kind</v>
      </c>
      <c r="I1088" s="1">
        <f ca="1">'Budget by qtr'!T1088</f>
        <v>0</v>
      </c>
    </row>
    <row r="1089" spans="1:9" hidden="1">
      <c r="A1089">
        <f ca="1">'Budget by qtr'!N1089</f>
        <v>0</v>
      </c>
      <c r="C1089" s="79">
        <f>'Budget by qtr'!C1089</f>
        <v>45383</v>
      </c>
      <c r="D1089">
        <f ca="1">'Budget by qtr'!M1089</f>
        <v>0</v>
      </c>
      <c r="E1089" t="str">
        <f ca="1">'Budget by qtr'!L1089</f>
        <v>3210: Regular In-kind</v>
      </c>
      <c r="I1089" s="1">
        <f ca="1">'Budget by qtr'!T1089</f>
        <v>0</v>
      </c>
    </row>
    <row r="1090" spans="1:9" hidden="1">
      <c r="A1090">
        <f ca="1">'Budget by qtr'!N1090</f>
        <v>0</v>
      </c>
      <c r="C1090" s="79">
        <f>'Budget by qtr'!C1090</f>
        <v>45474</v>
      </c>
      <c r="D1090">
        <f ca="1">'Budget by qtr'!M1090</f>
        <v>0</v>
      </c>
      <c r="E1090" t="str">
        <f ca="1">'Budget by qtr'!L1090</f>
        <v>3210: Regular In-kind</v>
      </c>
      <c r="I1090" s="1">
        <f ca="1">'Budget by qtr'!T1090</f>
        <v>0</v>
      </c>
    </row>
    <row r="1091" spans="1:9" hidden="1">
      <c r="A1091">
        <f ca="1">'Budget by qtr'!N1091</f>
        <v>0</v>
      </c>
      <c r="C1091" s="79">
        <f>'Budget by qtr'!C1091</f>
        <v>45566</v>
      </c>
      <c r="D1091">
        <f ca="1">'Budget by qtr'!M1091</f>
        <v>0</v>
      </c>
      <c r="E1091" t="str">
        <f ca="1">'Budget by qtr'!L1091</f>
        <v>3210: Regular In-kind</v>
      </c>
      <c r="I1091" s="1">
        <f ca="1">'Budget by qtr'!T1091</f>
        <v>0</v>
      </c>
    </row>
    <row r="1092" spans="1:9" hidden="1">
      <c r="A1092">
        <f ca="1">'Budget by qtr'!N1092</f>
        <v>0</v>
      </c>
      <c r="C1092" s="79">
        <f>'Budget by qtr'!C1092</f>
        <v>45658</v>
      </c>
      <c r="D1092">
        <f ca="1">'Budget by qtr'!M1092</f>
        <v>0</v>
      </c>
      <c r="E1092" t="str">
        <f ca="1">'Budget by qtr'!L1092</f>
        <v>3210: Regular In-kind</v>
      </c>
      <c r="I1092" s="1">
        <f ca="1">'Budget by qtr'!T1092</f>
        <v>0</v>
      </c>
    </row>
    <row r="1093" spans="1:9" hidden="1">
      <c r="A1093">
        <f ca="1">'Budget by qtr'!N1093</f>
        <v>0</v>
      </c>
      <c r="C1093" s="79">
        <f>'Budget by qtr'!C1093</f>
        <v>45748</v>
      </c>
      <c r="D1093">
        <f ca="1">'Budget by qtr'!M1093</f>
        <v>0</v>
      </c>
      <c r="E1093" t="str">
        <f ca="1">'Budget by qtr'!L1093</f>
        <v>3210: Regular In-kind</v>
      </c>
      <c r="I1093" s="1">
        <f ca="1">'Budget by qtr'!T1093</f>
        <v>0</v>
      </c>
    </row>
    <row r="1094" spans="1:9" hidden="1">
      <c r="A1094">
        <f ca="1">'Budget by qtr'!N1094</f>
        <v>0</v>
      </c>
      <c r="C1094" s="79">
        <f>'Budget by qtr'!C1094</f>
        <v>45839</v>
      </c>
      <c r="D1094">
        <f ca="1">'Budget by qtr'!M1094</f>
        <v>0</v>
      </c>
      <c r="E1094" t="str">
        <f ca="1">'Budget by qtr'!L1094</f>
        <v>3210: Regular In-kind</v>
      </c>
      <c r="I1094" s="1">
        <f ca="1">'Budget by qtr'!T1094</f>
        <v>0</v>
      </c>
    </row>
    <row r="1095" spans="1:9" hidden="1">
      <c r="A1095">
        <f ca="1">'Budget by qtr'!N1095</f>
        <v>0</v>
      </c>
      <c r="C1095" s="79">
        <f>'Budget by qtr'!C1095</f>
        <v>45931</v>
      </c>
      <c r="D1095">
        <f ca="1">'Budget by qtr'!M1095</f>
        <v>0</v>
      </c>
      <c r="E1095" t="str">
        <f ca="1">'Budget by qtr'!L1095</f>
        <v>3210: Regular In-kind</v>
      </c>
      <c r="I1095" s="1">
        <f ca="1">'Budget by qtr'!T1095</f>
        <v>0</v>
      </c>
    </row>
    <row r="1096" spans="1:9" hidden="1">
      <c r="A1096">
        <f ca="1">'Budget by qtr'!N1096</f>
        <v>0</v>
      </c>
      <c r="C1096" s="79">
        <f>'Budget by qtr'!C1096</f>
        <v>46023</v>
      </c>
      <c r="D1096">
        <f ca="1">'Budget by qtr'!M1096</f>
        <v>0</v>
      </c>
      <c r="E1096" t="str">
        <f ca="1">'Budget by qtr'!L1096</f>
        <v>3210: Regular In-kind</v>
      </c>
      <c r="I1096" s="1">
        <f ca="1">'Budget by qtr'!T1096</f>
        <v>0</v>
      </c>
    </row>
    <row r="1097" spans="1:9" hidden="1">
      <c r="A1097">
        <f ca="1">'Budget by qtr'!N1097</f>
        <v>0</v>
      </c>
      <c r="C1097" s="79">
        <f>'Budget by qtr'!C1097</f>
        <v>46113</v>
      </c>
      <c r="D1097">
        <f ca="1">'Budget by qtr'!M1097</f>
        <v>0</v>
      </c>
      <c r="E1097" t="str">
        <f ca="1">'Budget by qtr'!L1097</f>
        <v>3210: Regular In-kind</v>
      </c>
      <c r="I1097" s="1">
        <f ca="1">'Budget by qtr'!T1097</f>
        <v>0</v>
      </c>
    </row>
    <row r="1098" spans="1:9" hidden="1">
      <c r="A1098">
        <f ca="1">'Budget by qtr'!N1098</f>
        <v>0</v>
      </c>
      <c r="C1098" s="79">
        <f>'Budget by qtr'!C1098</f>
        <v>46204</v>
      </c>
      <c r="D1098">
        <f ca="1">'Budget by qtr'!M1098</f>
        <v>0</v>
      </c>
      <c r="E1098" t="str">
        <f ca="1">'Budget by qtr'!L1098</f>
        <v>3210: Regular In-kind</v>
      </c>
      <c r="I1098" s="1">
        <f ca="1">'Budget by qtr'!T1098</f>
        <v>0</v>
      </c>
    </row>
    <row r="1099" spans="1:9" hidden="1">
      <c r="A1099">
        <f ca="1">'Budget by qtr'!N1099</f>
        <v>0</v>
      </c>
      <c r="C1099" s="79">
        <f>'Budget by qtr'!C1099</f>
        <v>46296</v>
      </c>
      <c r="D1099">
        <f ca="1">'Budget by qtr'!M1099</f>
        <v>0</v>
      </c>
      <c r="E1099" t="str">
        <f ca="1">'Budget by qtr'!L1099</f>
        <v>3210: Regular In-kind</v>
      </c>
      <c r="I1099" s="1">
        <f ca="1">'Budget by qtr'!T1099</f>
        <v>0</v>
      </c>
    </row>
    <row r="1100" spans="1:9" hidden="1">
      <c r="A1100">
        <f ca="1">'Budget by qtr'!N1100</f>
        <v>0</v>
      </c>
      <c r="C1100" s="79">
        <f>'Budget by qtr'!C1100</f>
        <v>46388</v>
      </c>
      <c r="D1100">
        <f ca="1">'Budget by qtr'!M1100</f>
        <v>0</v>
      </c>
      <c r="E1100" t="str">
        <f ca="1">'Budget by qtr'!L1100</f>
        <v>3210: Regular In-kind</v>
      </c>
      <c r="I1100" s="1">
        <f ca="1">'Budget by qtr'!T1100</f>
        <v>0</v>
      </c>
    </row>
    <row r="1101" spans="1:9" hidden="1">
      <c r="A1101">
        <f ca="1">'Budget by qtr'!N1101</f>
        <v>0</v>
      </c>
      <c r="C1101" s="79">
        <f>'Budget by qtr'!C1101</f>
        <v>46478</v>
      </c>
      <c r="D1101">
        <f ca="1">'Budget by qtr'!M1101</f>
        <v>0</v>
      </c>
      <c r="E1101" t="str">
        <f ca="1">'Budget by qtr'!L1101</f>
        <v>3210: Regular In-kind</v>
      </c>
      <c r="I1101" s="1">
        <f ca="1">'Budget by qtr'!T1101</f>
        <v>0</v>
      </c>
    </row>
    <row r="1102" spans="1:9" hidden="1">
      <c r="A1102">
        <f ca="1">'Budget by qtr'!N1102</f>
        <v>0</v>
      </c>
      <c r="C1102" s="79">
        <f>'Budget by qtr'!C1102</f>
        <v>46569</v>
      </c>
      <c r="D1102">
        <f ca="1">'Budget by qtr'!M1102</f>
        <v>0</v>
      </c>
      <c r="E1102" t="str">
        <f ca="1">'Budget by qtr'!L1102</f>
        <v>3210: Regular In-kind</v>
      </c>
      <c r="I1102" s="1">
        <f ca="1">'Budget by qtr'!T1102</f>
        <v>0</v>
      </c>
    </row>
    <row r="1103" spans="1:9" hidden="1">
      <c r="A1103">
        <f ca="1">'Budget by qtr'!N1103</f>
        <v>0</v>
      </c>
      <c r="C1103" s="79">
        <f>'Budget by qtr'!C1103</f>
        <v>46661</v>
      </c>
      <c r="D1103">
        <f ca="1">'Budget by qtr'!M1103</f>
        <v>0</v>
      </c>
      <c r="E1103" t="str">
        <f ca="1">'Budget by qtr'!L1103</f>
        <v>3210: Regular In-kind</v>
      </c>
      <c r="I1103" s="1">
        <f ca="1">'Budget by qtr'!T1103</f>
        <v>0</v>
      </c>
    </row>
    <row r="1104" spans="1:9" hidden="1">
      <c r="A1104">
        <f ca="1">'Budget by qtr'!N1104</f>
        <v>0</v>
      </c>
      <c r="C1104" s="79">
        <f>'Budget by qtr'!C1104</f>
        <v>46753</v>
      </c>
      <c r="D1104">
        <f ca="1">'Budget by qtr'!M1104</f>
        <v>0</v>
      </c>
      <c r="E1104" t="str">
        <f ca="1">'Budget by qtr'!L1104</f>
        <v>3210: Regular In-kind</v>
      </c>
      <c r="I1104" s="1">
        <f ca="1">'Budget by qtr'!T1104</f>
        <v>0</v>
      </c>
    </row>
    <row r="1105" spans="1:9" hidden="1">
      <c r="A1105">
        <f ca="1">'Budget by qtr'!N1105</f>
        <v>0</v>
      </c>
      <c r="C1105" s="79">
        <f>'Budget by qtr'!C1105</f>
        <v>46844</v>
      </c>
      <c r="D1105">
        <f ca="1">'Budget by qtr'!M1105</f>
        <v>0</v>
      </c>
      <c r="E1105" t="str">
        <f ca="1">'Budget by qtr'!L1105</f>
        <v>3210: Regular In-kind</v>
      </c>
      <c r="I1105" s="1">
        <f ca="1">'Budget by qtr'!T1105</f>
        <v>0</v>
      </c>
    </row>
    <row r="1106" spans="1:9" hidden="1">
      <c r="A1106">
        <f ca="1">'Budget by qtr'!N1106</f>
        <v>0</v>
      </c>
      <c r="C1106" s="79">
        <f>'Budget by qtr'!C1106</f>
        <v>44743</v>
      </c>
      <c r="D1106">
        <f ca="1">'Budget by qtr'!M1106</f>
        <v>0</v>
      </c>
      <c r="E1106" t="str">
        <f ca="1">'Budget by qtr'!L1106</f>
        <v>3210: Regular In-kind</v>
      </c>
      <c r="I1106" s="1">
        <f ca="1">'Budget by qtr'!T1106</f>
        <v>0</v>
      </c>
    </row>
    <row r="1107" spans="1:9" hidden="1">
      <c r="A1107">
        <f ca="1">'Budget by qtr'!N1107</f>
        <v>0</v>
      </c>
      <c r="C1107" s="79">
        <f>'Budget by qtr'!C1107</f>
        <v>44835</v>
      </c>
      <c r="D1107">
        <f ca="1">'Budget by qtr'!M1107</f>
        <v>0</v>
      </c>
      <c r="E1107" t="str">
        <f ca="1">'Budget by qtr'!L1107</f>
        <v>3210: Regular In-kind</v>
      </c>
      <c r="I1107" s="1">
        <f ca="1">'Budget by qtr'!T1107</f>
        <v>0</v>
      </c>
    </row>
    <row r="1108" spans="1:9" hidden="1">
      <c r="A1108">
        <f ca="1">'Budget by qtr'!N1108</f>
        <v>0</v>
      </c>
      <c r="C1108" s="79">
        <f>'Budget by qtr'!C1108</f>
        <v>44927</v>
      </c>
      <c r="D1108">
        <f ca="1">'Budget by qtr'!M1108</f>
        <v>0</v>
      </c>
      <c r="E1108" t="str">
        <f ca="1">'Budget by qtr'!L1108</f>
        <v>3210: Regular In-kind</v>
      </c>
      <c r="I1108" s="1">
        <f ca="1">'Budget by qtr'!T1108</f>
        <v>0</v>
      </c>
    </row>
    <row r="1109" spans="1:9" hidden="1">
      <c r="A1109">
        <f ca="1">'Budget by qtr'!N1109</f>
        <v>0</v>
      </c>
      <c r="C1109" s="79">
        <f>'Budget by qtr'!C1109</f>
        <v>45017</v>
      </c>
      <c r="D1109">
        <f ca="1">'Budget by qtr'!M1109</f>
        <v>0</v>
      </c>
      <c r="E1109" t="str">
        <f ca="1">'Budget by qtr'!L1109</f>
        <v>3210: Regular In-kind</v>
      </c>
      <c r="I1109" s="1">
        <f ca="1">'Budget by qtr'!T1109</f>
        <v>0</v>
      </c>
    </row>
    <row r="1110" spans="1:9" hidden="1">
      <c r="A1110">
        <f ca="1">'Budget by qtr'!N1110</f>
        <v>0</v>
      </c>
      <c r="C1110" s="79">
        <f>'Budget by qtr'!C1110</f>
        <v>45108</v>
      </c>
      <c r="D1110">
        <f ca="1">'Budget by qtr'!M1110</f>
        <v>0</v>
      </c>
      <c r="E1110" t="str">
        <f ca="1">'Budget by qtr'!L1110</f>
        <v>3210: Regular In-kind</v>
      </c>
      <c r="I1110" s="1">
        <f ca="1">'Budget by qtr'!T1110</f>
        <v>0</v>
      </c>
    </row>
    <row r="1111" spans="1:9" hidden="1">
      <c r="A1111">
        <f ca="1">'Budget by qtr'!N1111</f>
        <v>0</v>
      </c>
      <c r="C1111" s="79">
        <f>'Budget by qtr'!C1111</f>
        <v>45200</v>
      </c>
      <c r="D1111">
        <f ca="1">'Budget by qtr'!M1111</f>
        <v>0</v>
      </c>
      <c r="E1111" t="str">
        <f ca="1">'Budget by qtr'!L1111</f>
        <v>3210: Regular In-kind</v>
      </c>
      <c r="I1111" s="1">
        <f ca="1">'Budget by qtr'!T1111</f>
        <v>0</v>
      </c>
    </row>
    <row r="1112" spans="1:9" hidden="1">
      <c r="A1112">
        <f ca="1">'Budget by qtr'!N1112</f>
        <v>0</v>
      </c>
      <c r="C1112" s="79">
        <f>'Budget by qtr'!C1112</f>
        <v>45292</v>
      </c>
      <c r="D1112">
        <f ca="1">'Budget by qtr'!M1112</f>
        <v>0</v>
      </c>
      <c r="E1112" t="str">
        <f ca="1">'Budget by qtr'!L1112</f>
        <v>3210: Regular In-kind</v>
      </c>
      <c r="I1112" s="1">
        <f ca="1">'Budget by qtr'!T1112</f>
        <v>0</v>
      </c>
    </row>
    <row r="1113" spans="1:9" hidden="1">
      <c r="A1113">
        <f ca="1">'Budget by qtr'!N1113</f>
        <v>0</v>
      </c>
      <c r="C1113" s="79">
        <f>'Budget by qtr'!C1113</f>
        <v>45383</v>
      </c>
      <c r="D1113">
        <f ca="1">'Budget by qtr'!M1113</f>
        <v>0</v>
      </c>
      <c r="E1113" t="str">
        <f ca="1">'Budget by qtr'!L1113</f>
        <v>3210: Regular In-kind</v>
      </c>
      <c r="I1113" s="1">
        <f ca="1">'Budget by qtr'!T1113</f>
        <v>0</v>
      </c>
    </row>
    <row r="1114" spans="1:9" hidden="1">
      <c r="A1114">
        <f ca="1">'Budget by qtr'!N1114</f>
        <v>0</v>
      </c>
      <c r="C1114" s="79">
        <f>'Budget by qtr'!C1114</f>
        <v>45474</v>
      </c>
      <c r="D1114">
        <f ca="1">'Budget by qtr'!M1114</f>
        <v>0</v>
      </c>
      <c r="E1114" t="str">
        <f ca="1">'Budget by qtr'!L1114</f>
        <v>3210: Regular In-kind</v>
      </c>
      <c r="I1114" s="1">
        <f ca="1">'Budget by qtr'!T1114</f>
        <v>0</v>
      </c>
    </row>
    <row r="1115" spans="1:9" hidden="1">
      <c r="A1115">
        <f ca="1">'Budget by qtr'!N1115</f>
        <v>0</v>
      </c>
      <c r="C1115" s="79">
        <f>'Budget by qtr'!C1115</f>
        <v>45566</v>
      </c>
      <c r="D1115">
        <f ca="1">'Budget by qtr'!M1115</f>
        <v>0</v>
      </c>
      <c r="E1115" t="str">
        <f ca="1">'Budget by qtr'!L1115</f>
        <v>3210: Regular In-kind</v>
      </c>
      <c r="I1115" s="1">
        <f ca="1">'Budget by qtr'!T1115</f>
        <v>0</v>
      </c>
    </row>
    <row r="1116" spans="1:9" hidden="1">
      <c r="A1116">
        <f ca="1">'Budget by qtr'!N1116</f>
        <v>0</v>
      </c>
      <c r="C1116" s="79">
        <f>'Budget by qtr'!C1116</f>
        <v>45658</v>
      </c>
      <c r="D1116">
        <f ca="1">'Budget by qtr'!M1116</f>
        <v>0</v>
      </c>
      <c r="E1116" t="str">
        <f ca="1">'Budget by qtr'!L1116</f>
        <v>3210: Regular In-kind</v>
      </c>
      <c r="I1116" s="1">
        <f ca="1">'Budget by qtr'!T1116</f>
        <v>0</v>
      </c>
    </row>
    <row r="1117" spans="1:9" hidden="1">
      <c r="A1117">
        <f ca="1">'Budget by qtr'!N1117</f>
        <v>0</v>
      </c>
      <c r="C1117" s="79">
        <f>'Budget by qtr'!C1117</f>
        <v>45748</v>
      </c>
      <c r="D1117">
        <f ca="1">'Budget by qtr'!M1117</f>
        <v>0</v>
      </c>
      <c r="E1117" t="str">
        <f ca="1">'Budget by qtr'!L1117</f>
        <v>3210: Regular In-kind</v>
      </c>
      <c r="I1117" s="1">
        <f ca="1">'Budget by qtr'!T1117</f>
        <v>0</v>
      </c>
    </row>
    <row r="1118" spans="1:9" hidden="1">
      <c r="A1118">
        <f ca="1">'Budget by qtr'!N1118</f>
        <v>0</v>
      </c>
      <c r="C1118" s="79">
        <f>'Budget by qtr'!C1118</f>
        <v>45839</v>
      </c>
      <c r="D1118">
        <f ca="1">'Budget by qtr'!M1118</f>
        <v>0</v>
      </c>
      <c r="E1118" t="str">
        <f ca="1">'Budget by qtr'!L1118</f>
        <v>3210: Regular In-kind</v>
      </c>
      <c r="I1118" s="1">
        <f ca="1">'Budget by qtr'!T1118</f>
        <v>0</v>
      </c>
    </row>
    <row r="1119" spans="1:9" hidden="1">
      <c r="A1119">
        <f ca="1">'Budget by qtr'!N1119</f>
        <v>0</v>
      </c>
      <c r="C1119" s="79">
        <f>'Budget by qtr'!C1119</f>
        <v>45931</v>
      </c>
      <c r="D1119">
        <f ca="1">'Budget by qtr'!M1119</f>
        <v>0</v>
      </c>
      <c r="E1119" t="str">
        <f ca="1">'Budget by qtr'!L1119</f>
        <v>3210: Regular In-kind</v>
      </c>
      <c r="I1119" s="1">
        <f ca="1">'Budget by qtr'!T1119</f>
        <v>0</v>
      </c>
    </row>
    <row r="1120" spans="1:9" hidden="1">
      <c r="A1120">
        <f ca="1">'Budget by qtr'!N1120</f>
        <v>0</v>
      </c>
      <c r="C1120" s="79">
        <f>'Budget by qtr'!C1120</f>
        <v>46023</v>
      </c>
      <c r="D1120">
        <f ca="1">'Budget by qtr'!M1120</f>
        <v>0</v>
      </c>
      <c r="E1120" t="str">
        <f ca="1">'Budget by qtr'!L1120</f>
        <v>3210: Regular In-kind</v>
      </c>
      <c r="I1120" s="1">
        <f ca="1">'Budget by qtr'!T1120</f>
        <v>0</v>
      </c>
    </row>
    <row r="1121" spans="1:9" hidden="1">
      <c r="A1121">
        <f ca="1">'Budget by qtr'!N1121</f>
        <v>0</v>
      </c>
      <c r="C1121" s="79">
        <f>'Budget by qtr'!C1121</f>
        <v>46113</v>
      </c>
      <c r="D1121">
        <f ca="1">'Budget by qtr'!M1121</f>
        <v>0</v>
      </c>
      <c r="E1121" t="str">
        <f ca="1">'Budget by qtr'!L1121</f>
        <v>3210: Regular In-kind</v>
      </c>
      <c r="I1121" s="1">
        <f ca="1">'Budget by qtr'!T1121</f>
        <v>0</v>
      </c>
    </row>
    <row r="1122" spans="1:9" hidden="1">
      <c r="A1122">
        <f ca="1">'Budget by qtr'!N1122</f>
        <v>0</v>
      </c>
      <c r="C1122" s="79">
        <f>'Budget by qtr'!C1122</f>
        <v>46204</v>
      </c>
      <c r="D1122">
        <f ca="1">'Budget by qtr'!M1122</f>
        <v>0</v>
      </c>
      <c r="E1122" t="str">
        <f ca="1">'Budget by qtr'!L1122</f>
        <v>3210: Regular In-kind</v>
      </c>
      <c r="I1122" s="1">
        <f ca="1">'Budget by qtr'!T1122</f>
        <v>0</v>
      </c>
    </row>
    <row r="1123" spans="1:9" hidden="1">
      <c r="A1123">
        <f ca="1">'Budget by qtr'!N1123</f>
        <v>0</v>
      </c>
      <c r="C1123" s="79">
        <f>'Budget by qtr'!C1123</f>
        <v>46296</v>
      </c>
      <c r="D1123">
        <f ca="1">'Budget by qtr'!M1123</f>
        <v>0</v>
      </c>
      <c r="E1123" t="str">
        <f ca="1">'Budget by qtr'!L1123</f>
        <v>3210: Regular In-kind</v>
      </c>
      <c r="I1123" s="1">
        <f ca="1">'Budget by qtr'!T1123</f>
        <v>0</v>
      </c>
    </row>
    <row r="1124" spans="1:9" hidden="1">
      <c r="A1124">
        <f ca="1">'Budget by qtr'!N1124</f>
        <v>0</v>
      </c>
      <c r="C1124" s="79">
        <f>'Budget by qtr'!C1124</f>
        <v>46388</v>
      </c>
      <c r="D1124">
        <f ca="1">'Budget by qtr'!M1124</f>
        <v>0</v>
      </c>
      <c r="E1124" t="str">
        <f ca="1">'Budget by qtr'!L1124</f>
        <v>3210: Regular In-kind</v>
      </c>
      <c r="I1124" s="1">
        <f ca="1">'Budget by qtr'!T1124</f>
        <v>0</v>
      </c>
    </row>
    <row r="1125" spans="1:9" hidden="1">
      <c r="A1125">
        <f ca="1">'Budget by qtr'!N1125</f>
        <v>0</v>
      </c>
      <c r="C1125" s="79">
        <f>'Budget by qtr'!C1125</f>
        <v>46478</v>
      </c>
      <c r="D1125">
        <f ca="1">'Budget by qtr'!M1125</f>
        <v>0</v>
      </c>
      <c r="E1125" t="str">
        <f ca="1">'Budget by qtr'!L1125</f>
        <v>3210: Regular In-kind</v>
      </c>
      <c r="I1125" s="1">
        <f ca="1">'Budget by qtr'!T1125</f>
        <v>0</v>
      </c>
    </row>
    <row r="1126" spans="1:9" hidden="1">
      <c r="A1126">
        <f ca="1">'Budget by qtr'!N1126</f>
        <v>0</v>
      </c>
      <c r="C1126" s="79">
        <f>'Budget by qtr'!C1126</f>
        <v>46569</v>
      </c>
      <c r="D1126">
        <f ca="1">'Budget by qtr'!M1126</f>
        <v>0</v>
      </c>
      <c r="E1126" t="str">
        <f ca="1">'Budget by qtr'!L1126</f>
        <v>3210: Regular In-kind</v>
      </c>
      <c r="I1126" s="1">
        <f ca="1">'Budget by qtr'!T1126</f>
        <v>0</v>
      </c>
    </row>
    <row r="1127" spans="1:9" hidden="1">
      <c r="A1127">
        <f ca="1">'Budget by qtr'!N1127</f>
        <v>0</v>
      </c>
      <c r="C1127" s="79">
        <f>'Budget by qtr'!C1127</f>
        <v>46661</v>
      </c>
      <c r="D1127">
        <f ca="1">'Budget by qtr'!M1127</f>
        <v>0</v>
      </c>
      <c r="E1127" t="str">
        <f ca="1">'Budget by qtr'!L1127</f>
        <v>3210: Regular In-kind</v>
      </c>
      <c r="I1127" s="1">
        <f ca="1">'Budget by qtr'!T1127</f>
        <v>0</v>
      </c>
    </row>
    <row r="1128" spans="1:9" hidden="1">
      <c r="A1128">
        <f ca="1">'Budget by qtr'!N1128</f>
        <v>0</v>
      </c>
      <c r="C1128" s="79">
        <f>'Budget by qtr'!C1128</f>
        <v>46753</v>
      </c>
      <c r="D1128">
        <f ca="1">'Budget by qtr'!M1128</f>
        <v>0</v>
      </c>
      <c r="E1128" t="str">
        <f ca="1">'Budget by qtr'!L1128</f>
        <v>3210: Regular In-kind</v>
      </c>
      <c r="I1128" s="1">
        <f ca="1">'Budget by qtr'!T1128</f>
        <v>0</v>
      </c>
    </row>
    <row r="1129" spans="1:9" hidden="1">
      <c r="A1129">
        <f ca="1">'Budget by qtr'!N1129</f>
        <v>0</v>
      </c>
      <c r="C1129" s="79">
        <f>'Budget by qtr'!C1129</f>
        <v>46844</v>
      </c>
      <c r="D1129">
        <f ca="1">'Budget by qtr'!M1129</f>
        <v>0</v>
      </c>
      <c r="E1129" t="str">
        <f ca="1">'Budget by qtr'!L1129</f>
        <v>3210: Regular In-kind</v>
      </c>
      <c r="I1129" s="1">
        <f ca="1">'Budget by qtr'!T1129</f>
        <v>0</v>
      </c>
    </row>
    <row r="1130" spans="1:9" hidden="1">
      <c r="A1130">
        <f ca="1">'Budget by qtr'!N1130</f>
        <v>0</v>
      </c>
      <c r="C1130" s="79">
        <f>'Budget by qtr'!C1130</f>
        <v>44743</v>
      </c>
      <c r="D1130">
        <f ca="1">'Budget by qtr'!M1130</f>
        <v>0</v>
      </c>
      <c r="E1130" t="str">
        <f ca="1">'Budget by qtr'!L1130</f>
        <v>3210: Regular In-kind</v>
      </c>
      <c r="I1130" s="1">
        <f ca="1">'Budget by qtr'!T1130</f>
        <v>0</v>
      </c>
    </row>
    <row r="1131" spans="1:9" hidden="1">
      <c r="A1131">
        <f ca="1">'Budget by qtr'!N1131</f>
        <v>0</v>
      </c>
      <c r="C1131" s="79">
        <f>'Budget by qtr'!C1131</f>
        <v>44835</v>
      </c>
      <c r="D1131">
        <f ca="1">'Budget by qtr'!M1131</f>
        <v>0</v>
      </c>
      <c r="E1131" t="str">
        <f ca="1">'Budget by qtr'!L1131</f>
        <v>3210: Regular In-kind</v>
      </c>
      <c r="I1131" s="1">
        <f ca="1">'Budget by qtr'!T1131</f>
        <v>0</v>
      </c>
    </row>
    <row r="1132" spans="1:9" hidden="1">
      <c r="A1132">
        <f ca="1">'Budget by qtr'!N1132</f>
        <v>0</v>
      </c>
      <c r="C1132" s="79">
        <f>'Budget by qtr'!C1132</f>
        <v>44927</v>
      </c>
      <c r="D1132">
        <f ca="1">'Budget by qtr'!M1132</f>
        <v>0</v>
      </c>
      <c r="E1132" t="str">
        <f ca="1">'Budget by qtr'!L1132</f>
        <v>3210: Regular In-kind</v>
      </c>
      <c r="I1132" s="1">
        <f ca="1">'Budget by qtr'!T1132</f>
        <v>0</v>
      </c>
    </row>
    <row r="1133" spans="1:9" hidden="1">
      <c r="A1133">
        <f ca="1">'Budget by qtr'!N1133</f>
        <v>0</v>
      </c>
      <c r="C1133" s="79">
        <f>'Budget by qtr'!C1133</f>
        <v>45017</v>
      </c>
      <c r="D1133">
        <f ca="1">'Budget by qtr'!M1133</f>
        <v>0</v>
      </c>
      <c r="E1133" t="str">
        <f ca="1">'Budget by qtr'!L1133</f>
        <v>3210: Regular In-kind</v>
      </c>
      <c r="I1133" s="1">
        <f ca="1">'Budget by qtr'!T1133</f>
        <v>0</v>
      </c>
    </row>
    <row r="1134" spans="1:9" hidden="1">
      <c r="A1134">
        <f ca="1">'Budget by qtr'!N1134</f>
        <v>0</v>
      </c>
      <c r="C1134" s="79">
        <f>'Budget by qtr'!C1134</f>
        <v>45108</v>
      </c>
      <c r="D1134">
        <f ca="1">'Budget by qtr'!M1134</f>
        <v>0</v>
      </c>
      <c r="E1134" t="str">
        <f ca="1">'Budget by qtr'!L1134</f>
        <v>3210: Regular In-kind</v>
      </c>
      <c r="I1134" s="1">
        <f ca="1">'Budget by qtr'!T1134</f>
        <v>0</v>
      </c>
    </row>
    <row r="1135" spans="1:9" hidden="1">
      <c r="A1135">
        <f ca="1">'Budget by qtr'!N1135</f>
        <v>0</v>
      </c>
      <c r="C1135" s="79">
        <f>'Budget by qtr'!C1135</f>
        <v>45200</v>
      </c>
      <c r="D1135">
        <f ca="1">'Budget by qtr'!M1135</f>
        <v>0</v>
      </c>
      <c r="E1135" t="str">
        <f ca="1">'Budget by qtr'!L1135</f>
        <v>3210: Regular In-kind</v>
      </c>
      <c r="I1135" s="1">
        <f ca="1">'Budget by qtr'!T1135</f>
        <v>0</v>
      </c>
    </row>
    <row r="1136" spans="1:9" hidden="1">
      <c r="A1136">
        <f ca="1">'Budget by qtr'!N1136</f>
        <v>0</v>
      </c>
      <c r="C1136" s="79">
        <f>'Budget by qtr'!C1136</f>
        <v>45292</v>
      </c>
      <c r="D1136">
        <f ca="1">'Budget by qtr'!M1136</f>
        <v>0</v>
      </c>
      <c r="E1136" t="str">
        <f ca="1">'Budget by qtr'!L1136</f>
        <v>3210: Regular In-kind</v>
      </c>
      <c r="I1136" s="1">
        <f ca="1">'Budget by qtr'!T1136</f>
        <v>0</v>
      </c>
    </row>
    <row r="1137" spans="1:9" hidden="1">
      <c r="A1137">
        <f ca="1">'Budget by qtr'!N1137</f>
        <v>0</v>
      </c>
      <c r="C1137" s="79">
        <f>'Budget by qtr'!C1137</f>
        <v>45383</v>
      </c>
      <c r="D1137">
        <f ca="1">'Budget by qtr'!M1137</f>
        <v>0</v>
      </c>
      <c r="E1137" t="str">
        <f ca="1">'Budget by qtr'!L1137</f>
        <v>3210: Regular In-kind</v>
      </c>
      <c r="I1137" s="1">
        <f ca="1">'Budget by qtr'!T1137</f>
        <v>0</v>
      </c>
    </row>
    <row r="1138" spans="1:9" hidden="1">
      <c r="A1138">
        <f ca="1">'Budget by qtr'!N1138</f>
        <v>0</v>
      </c>
      <c r="C1138" s="79">
        <f>'Budget by qtr'!C1138</f>
        <v>45474</v>
      </c>
      <c r="D1138">
        <f ca="1">'Budget by qtr'!M1138</f>
        <v>0</v>
      </c>
      <c r="E1138" t="str">
        <f ca="1">'Budget by qtr'!L1138</f>
        <v>3210: Regular In-kind</v>
      </c>
      <c r="I1138" s="1">
        <f ca="1">'Budget by qtr'!T1138</f>
        <v>0</v>
      </c>
    </row>
    <row r="1139" spans="1:9" hidden="1">
      <c r="A1139">
        <f ca="1">'Budget by qtr'!N1139</f>
        <v>0</v>
      </c>
      <c r="C1139" s="79">
        <f>'Budget by qtr'!C1139</f>
        <v>45566</v>
      </c>
      <c r="D1139">
        <f ca="1">'Budget by qtr'!M1139</f>
        <v>0</v>
      </c>
      <c r="E1139" t="str">
        <f ca="1">'Budget by qtr'!L1139</f>
        <v>3210: Regular In-kind</v>
      </c>
      <c r="I1139" s="1">
        <f ca="1">'Budget by qtr'!T1139</f>
        <v>0</v>
      </c>
    </row>
    <row r="1140" spans="1:9" hidden="1">
      <c r="A1140">
        <f ca="1">'Budget by qtr'!N1140</f>
        <v>0</v>
      </c>
      <c r="C1140" s="79">
        <f>'Budget by qtr'!C1140</f>
        <v>45658</v>
      </c>
      <c r="D1140">
        <f ca="1">'Budget by qtr'!M1140</f>
        <v>0</v>
      </c>
      <c r="E1140" t="str">
        <f ca="1">'Budget by qtr'!L1140</f>
        <v>3210: Regular In-kind</v>
      </c>
      <c r="I1140" s="1">
        <f ca="1">'Budget by qtr'!T1140</f>
        <v>0</v>
      </c>
    </row>
    <row r="1141" spans="1:9" hidden="1">
      <c r="A1141">
        <f ca="1">'Budget by qtr'!N1141</f>
        <v>0</v>
      </c>
      <c r="C1141" s="79">
        <f>'Budget by qtr'!C1141</f>
        <v>45748</v>
      </c>
      <c r="D1141">
        <f ca="1">'Budget by qtr'!M1141</f>
        <v>0</v>
      </c>
      <c r="E1141" t="str">
        <f ca="1">'Budget by qtr'!L1141</f>
        <v>3210: Regular In-kind</v>
      </c>
      <c r="I1141" s="1">
        <f ca="1">'Budget by qtr'!T1141</f>
        <v>0</v>
      </c>
    </row>
    <row r="1142" spans="1:9" hidden="1">
      <c r="A1142">
        <f ca="1">'Budget by qtr'!N1142</f>
        <v>0</v>
      </c>
      <c r="C1142" s="79">
        <f>'Budget by qtr'!C1142</f>
        <v>45839</v>
      </c>
      <c r="D1142">
        <f ca="1">'Budget by qtr'!M1142</f>
        <v>0</v>
      </c>
      <c r="E1142" t="str">
        <f ca="1">'Budget by qtr'!L1142</f>
        <v>3210: Regular In-kind</v>
      </c>
      <c r="I1142" s="1">
        <f ca="1">'Budget by qtr'!T1142</f>
        <v>0</v>
      </c>
    </row>
    <row r="1143" spans="1:9" hidden="1">
      <c r="A1143">
        <f ca="1">'Budget by qtr'!N1143</f>
        <v>0</v>
      </c>
      <c r="C1143" s="79">
        <f>'Budget by qtr'!C1143</f>
        <v>45931</v>
      </c>
      <c r="D1143">
        <f ca="1">'Budget by qtr'!M1143</f>
        <v>0</v>
      </c>
      <c r="E1143" t="str">
        <f ca="1">'Budget by qtr'!L1143</f>
        <v>3210: Regular In-kind</v>
      </c>
      <c r="I1143" s="1">
        <f ca="1">'Budget by qtr'!T1143</f>
        <v>0</v>
      </c>
    </row>
    <row r="1144" spans="1:9" hidden="1">
      <c r="A1144">
        <f ca="1">'Budget by qtr'!N1144</f>
        <v>0</v>
      </c>
      <c r="C1144" s="79">
        <f>'Budget by qtr'!C1144</f>
        <v>46023</v>
      </c>
      <c r="D1144">
        <f ca="1">'Budget by qtr'!M1144</f>
        <v>0</v>
      </c>
      <c r="E1144" t="str">
        <f ca="1">'Budget by qtr'!L1144</f>
        <v>3210: Regular In-kind</v>
      </c>
      <c r="I1144" s="1">
        <f ca="1">'Budget by qtr'!T1144</f>
        <v>0</v>
      </c>
    </row>
    <row r="1145" spans="1:9" hidden="1">
      <c r="A1145">
        <f ca="1">'Budget by qtr'!N1145</f>
        <v>0</v>
      </c>
      <c r="C1145" s="79">
        <f>'Budget by qtr'!C1145</f>
        <v>46113</v>
      </c>
      <c r="D1145">
        <f ca="1">'Budget by qtr'!M1145</f>
        <v>0</v>
      </c>
      <c r="E1145" t="str">
        <f ca="1">'Budget by qtr'!L1145</f>
        <v>3210: Regular In-kind</v>
      </c>
      <c r="I1145" s="1">
        <f ca="1">'Budget by qtr'!T1145</f>
        <v>0</v>
      </c>
    </row>
    <row r="1146" spans="1:9" hidden="1">
      <c r="A1146">
        <f ca="1">'Budget by qtr'!N1146</f>
        <v>0</v>
      </c>
      <c r="C1146" s="79">
        <f>'Budget by qtr'!C1146</f>
        <v>46204</v>
      </c>
      <c r="D1146">
        <f ca="1">'Budget by qtr'!M1146</f>
        <v>0</v>
      </c>
      <c r="E1146" t="str">
        <f ca="1">'Budget by qtr'!L1146</f>
        <v>3210: Regular In-kind</v>
      </c>
      <c r="I1146" s="1">
        <f ca="1">'Budget by qtr'!T1146</f>
        <v>0</v>
      </c>
    </row>
    <row r="1147" spans="1:9" hidden="1">
      <c r="A1147">
        <f ca="1">'Budget by qtr'!N1147</f>
        <v>0</v>
      </c>
      <c r="C1147" s="79">
        <f>'Budget by qtr'!C1147</f>
        <v>46296</v>
      </c>
      <c r="D1147">
        <f ca="1">'Budget by qtr'!M1147</f>
        <v>0</v>
      </c>
      <c r="E1147" t="str">
        <f ca="1">'Budget by qtr'!L1147</f>
        <v>3210: Regular In-kind</v>
      </c>
      <c r="I1147" s="1">
        <f ca="1">'Budget by qtr'!T1147</f>
        <v>0</v>
      </c>
    </row>
    <row r="1148" spans="1:9" hidden="1">
      <c r="A1148">
        <f ca="1">'Budget by qtr'!N1148</f>
        <v>0</v>
      </c>
      <c r="C1148" s="79">
        <f>'Budget by qtr'!C1148</f>
        <v>46388</v>
      </c>
      <c r="D1148">
        <f ca="1">'Budget by qtr'!M1148</f>
        <v>0</v>
      </c>
      <c r="E1148" t="str">
        <f ca="1">'Budget by qtr'!L1148</f>
        <v>3210: Regular In-kind</v>
      </c>
      <c r="I1148" s="1">
        <f ca="1">'Budget by qtr'!T1148</f>
        <v>0</v>
      </c>
    </row>
    <row r="1149" spans="1:9" hidden="1">
      <c r="A1149">
        <f ca="1">'Budget by qtr'!N1149</f>
        <v>0</v>
      </c>
      <c r="C1149" s="79">
        <f>'Budget by qtr'!C1149</f>
        <v>46478</v>
      </c>
      <c r="D1149">
        <f ca="1">'Budget by qtr'!M1149</f>
        <v>0</v>
      </c>
      <c r="E1149" t="str">
        <f ca="1">'Budget by qtr'!L1149</f>
        <v>3210: Regular In-kind</v>
      </c>
      <c r="I1149" s="1">
        <f ca="1">'Budget by qtr'!T1149</f>
        <v>0</v>
      </c>
    </row>
    <row r="1150" spans="1:9" hidden="1">
      <c r="A1150">
        <f ca="1">'Budget by qtr'!N1150</f>
        <v>0</v>
      </c>
      <c r="C1150" s="79">
        <f>'Budget by qtr'!C1150</f>
        <v>46569</v>
      </c>
      <c r="D1150">
        <f ca="1">'Budget by qtr'!M1150</f>
        <v>0</v>
      </c>
      <c r="E1150" t="str">
        <f ca="1">'Budget by qtr'!L1150</f>
        <v>3210: Regular In-kind</v>
      </c>
      <c r="I1150" s="1">
        <f ca="1">'Budget by qtr'!T1150</f>
        <v>0</v>
      </c>
    </row>
    <row r="1151" spans="1:9" hidden="1">
      <c r="A1151">
        <f ca="1">'Budget by qtr'!N1151</f>
        <v>0</v>
      </c>
      <c r="C1151" s="79">
        <f>'Budget by qtr'!C1151</f>
        <v>46661</v>
      </c>
      <c r="D1151">
        <f ca="1">'Budget by qtr'!M1151</f>
        <v>0</v>
      </c>
      <c r="E1151" t="str">
        <f ca="1">'Budget by qtr'!L1151</f>
        <v>3210: Regular In-kind</v>
      </c>
      <c r="I1151" s="1">
        <f ca="1">'Budget by qtr'!T1151</f>
        <v>0</v>
      </c>
    </row>
    <row r="1152" spans="1:9" hidden="1">
      <c r="A1152">
        <f ca="1">'Budget by qtr'!N1152</f>
        <v>0</v>
      </c>
      <c r="C1152" s="79">
        <f>'Budget by qtr'!C1152</f>
        <v>46753</v>
      </c>
      <c r="D1152">
        <f ca="1">'Budget by qtr'!M1152</f>
        <v>0</v>
      </c>
      <c r="E1152" t="str">
        <f ca="1">'Budget by qtr'!L1152</f>
        <v>3210: Regular In-kind</v>
      </c>
      <c r="I1152" s="1">
        <f ca="1">'Budget by qtr'!T1152</f>
        <v>0</v>
      </c>
    </row>
    <row r="1153" spans="1:9" hidden="1">
      <c r="A1153">
        <f ca="1">'Budget by qtr'!N1153</f>
        <v>0</v>
      </c>
      <c r="C1153" s="79">
        <f>'Budget by qtr'!C1153</f>
        <v>46844</v>
      </c>
      <c r="D1153">
        <f ca="1">'Budget by qtr'!M1153</f>
        <v>0</v>
      </c>
      <c r="E1153" t="str">
        <f ca="1">'Budget by qtr'!L1153</f>
        <v>3210: Regular In-kind</v>
      </c>
      <c r="I1153" s="1">
        <f ca="1">'Budget by qtr'!T1153</f>
        <v>0</v>
      </c>
    </row>
    <row r="1154" spans="1:9" hidden="1">
      <c r="A1154">
        <f ca="1">'Budget by qtr'!N1154</f>
        <v>0</v>
      </c>
      <c r="C1154" s="79">
        <f>'Budget by qtr'!C1154</f>
        <v>44743</v>
      </c>
      <c r="D1154">
        <f ca="1">'Budget by qtr'!M1154</f>
        <v>0</v>
      </c>
      <c r="E1154" t="str">
        <f ca="1">'Budget by qtr'!L1154</f>
        <v>3210: Regular In-kind</v>
      </c>
      <c r="I1154" s="1">
        <f ca="1">'Budget by qtr'!T1154</f>
        <v>0</v>
      </c>
    </row>
    <row r="1155" spans="1:9" hidden="1">
      <c r="A1155">
        <f ca="1">'Budget by qtr'!N1155</f>
        <v>0</v>
      </c>
      <c r="C1155" s="79">
        <f>'Budget by qtr'!C1155</f>
        <v>44835</v>
      </c>
      <c r="D1155">
        <f ca="1">'Budget by qtr'!M1155</f>
        <v>0</v>
      </c>
      <c r="E1155" t="str">
        <f ca="1">'Budget by qtr'!L1155</f>
        <v>3210: Regular In-kind</v>
      </c>
      <c r="I1155" s="1">
        <f ca="1">'Budget by qtr'!T1155</f>
        <v>0</v>
      </c>
    </row>
    <row r="1156" spans="1:9" hidden="1">
      <c r="A1156">
        <f ca="1">'Budget by qtr'!N1156</f>
        <v>0</v>
      </c>
      <c r="C1156" s="79">
        <f>'Budget by qtr'!C1156</f>
        <v>44927</v>
      </c>
      <c r="D1156">
        <f ca="1">'Budget by qtr'!M1156</f>
        <v>0</v>
      </c>
      <c r="E1156" t="str">
        <f ca="1">'Budget by qtr'!L1156</f>
        <v>3210: Regular In-kind</v>
      </c>
      <c r="I1156" s="1">
        <f ca="1">'Budget by qtr'!T1156</f>
        <v>0</v>
      </c>
    </row>
    <row r="1157" spans="1:9" hidden="1">
      <c r="A1157">
        <f ca="1">'Budget by qtr'!N1157</f>
        <v>0</v>
      </c>
      <c r="C1157" s="79">
        <f>'Budget by qtr'!C1157</f>
        <v>45017</v>
      </c>
      <c r="D1157">
        <f ca="1">'Budget by qtr'!M1157</f>
        <v>0</v>
      </c>
      <c r="E1157" t="str">
        <f ca="1">'Budget by qtr'!L1157</f>
        <v>3210: Regular In-kind</v>
      </c>
      <c r="I1157" s="1">
        <f ca="1">'Budget by qtr'!T1157</f>
        <v>0</v>
      </c>
    </row>
    <row r="1158" spans="1:9" hidden="1">
      <c r="A1158">
        <f ca="1">'Budget by qtr'!N1158</f>
        <v>0</v>
      </c>
      <c r="C1158" s="79">
        <f>'Budget by qtr'!C1158</f>
        <v>45108</v>
      </c>
      <c r="D1158">
        <f ca="1">'Budget by qtr'!M1158</f>
        <v>0</v>
      </c>
      <c r="E1158" t="str">
        <f ca="1">'Budget by qtr'!L1158</f>
        <v>3210: Regular In-kind</v>
      </c>
      <c r="I1158" s="1">
        <f ca="1">'Budget by qtr'!T1158</f>
        <v>0</v>
      </c>
    </row>
    <row r="1159" spans="1:9" hidden="1">
      <c r="A1159">
        <f ca="1">'Budget by qtr'!N1159</f>
        <v>0</v>
      </c>
      <c r="C1159" s="79">
        <f>'Budget by qtr'!C1159</f>
        <v>45200</v>
      </c>
      <c r="D1159">
        <f ca="1">'Budget by qtr'!M1159</f>
        <v>0</v>
      </c>
      <c r="E1159" t="str">
        <f ca="1">'Budget by qtr'!L1159</f>
        <v>3210: Regular In-kind</v>
      </c>
      <c r="I1159" s="1">
        <f ca="1">'Budget by qtr'!T1159</f>
        <v>0</v>
      </c>
    </row>
    <row r="1160" spans="1:9" hidden="1">
      <c r="A1160">
        <f ca="1">'Budget by qtr'!N1160</f>
        <v>0</v>
      </c>
      <c r="C1160" s="79">
        <f>'Budget by qtr'!C1160</f>
        <v>45292</v>
      </c>
      <c r="D1160">
        <f ca="1">'Budget by qtr'!M1160</f>
        <v>0</v>
      </c>
      <c r="E1160" t="str">
        <f ca="1">'Budget by qtr'!L1160</f>
        <v>3210: Regular In-kind</v>
      </c>
      <c r="I1160" s="1">
        <f ca="1">'Budget by qtr'!T1160</f>
        <v>0</v>
      </c>
    </row>
    <row r="1161" spans="1:9" hidden="1">
      <c r="A1161">
        <f ca="1">'Budget by qtr'!N1161</f>
        <v>0</v>
      </c>
      <c r="C1161" s="79">
        <f>'Budget by qtr'!C1161</f>
        <v>45383</v>
      </c>
      <c r="D1161">
        <f ca="1">'Budget by qtr'!M1161</f>
        <v>0</v>
      </c>
      <c r="E1161" t="str">
        <f ca="1">'Budget by qtr'!L1161</f>
        <v>3210: Regular In-kind</v>
      </c>
      <c r="I1161" s="1">
        <f ca="1">'Budget by qtr'!T1161</f>
        <v>0</v>
      </c>
    </row>
    <row r="1162" spans="1:9" hidden="1">
      <c r="A1162">
        <f ca="1">'Budget by qtr'!N1162</f>
        <v>0</v>
      </c>
      <c r="C1162" s="79">
        <f>'Budget by qtr'!C1162</f>
        <v>45474</v>
      </c>
      <c r="D1162">
        <f ca="1">'Budget by qtr'!M1162</f>
        <v>0</v>
      </c>
      <c r="E1162" t="str">
        <f ca="1">'Budget by qtr'!L1162</f>
        <v>3210: Regular In-kind</v>
      </c>
      <c r="I1162" s="1">
        <f ca="1">'Budget by qtr'!T1162</f>
        <v>0</v>
      </c>
    </row>
    <row r="1163" spans="1:9" hidden="1">
      <c r="A1163">
        <f ca="1">'Budget by qtr'!N1163</f>
        <v>0</v>
      </c>
      <c r="C1163" s="79">
        <f>'Budget by qtr'!C1163</f>
        <v>45566</v>
      </c>
      <c r="D1163">
        <f ca="1">'Budget by qtr'!M1163</f>
        <v>0</v>
      </c>
      <c r="E1163" t="str">
        <f ca="1">'Budget by qtr'!L1163</f>
        <v>3210: Regular In-kind</v>
      </c>
      <c r="I1163" s="1">
        <f ca="1">'Budget by qtr'!T1163</f>
        <v>0</v>
      </c>
    </row>
    <row r="1164" spans="1:9" hidden="1">
      <c r="A1164">
        <f ca="1">'Budget by qtr'!N1164</f>
        <v>0</v>
      </c>
      <c r="C1164" s="79">
        <f>'Budget by qtr'!C1164</f>
        <v>45658</v>
      </c>
      <c r="D1164">
        <f ca="1">'Budget by qtr'!M1164</f>
        <v>0</v>
      </c>
      <c r="E1164" t="str">
        <f ca="1">'Budget by qtr'!L1164</f>
        <v>3210: Regular In-kind</v>
      </c>
      <c r="I1164" s="1">
        <f ca="1">'Budget by qtr'!T1164</f>
        <v>0</v>
      </c>
    </row>
    <row r="1165" spans="1:9" hidden="1">
      <c r="A1165">
        <f ca="1">'Budget by qtr'!N1165</f>
        <v>0</v>
      </c>
      <c r="C1165" s="79">
        <f>'Budget by qtr'!C1165</f>
        <v>45748</v>
      </c>
      <c r="D1165">
        <f ca="1">'Budget by qtr'!M1165</f>
        <v>0</v>
      </c>
      <c r="E1165" t="str">
        <f ca="1">'Budget by qtr'!L1165</f>
        <v>3210: Regular In-kind</v>
      </c>
      <c r="I1165" s="1">
        <f ca="1">'Budget by qtr'!T1165</f>
        <v>0</v>
      </c>
    </row>
    <row r="1166" spans="1:9" hidden="1">
      <c r="A1166">
        <f ca="1">'Budget by qtr'!N1166</f>
        <v>0</v>
      </c>
      <c r="C1166" s="79">
        <f>'Budget by qtr'!C1166</f>
        <v>45839</v>
      </c>
      <c r="D1166">
        <f ca="1">'Budget by qtr'!M1166</f>
        <v>0</v>
      </c>
      <c r="E1166" t="str">
        <f ca="1">'Budget by qtr'!L1166</f>
        <v>3210: Regular In-kind</v>
      </c>
      <c r="I1166" s="1">
        <f ca="1">'Budget by qtr'!T1166</f>
        <v>0</v>
      </c>
    </row>
    <row r="1167" spans="1:9" hidden="1">
      <c r="A1167">
        <f ca="1">'Budget by qtr'!N1167</f>
        <v>0</v>
      </c>
      <c r="C1167" s="79">
        <f>'Budget by qtr'!C1167</f>
        <v>45931</v>
      </c>
      <c r="D1167">
        <f ca="1">'Budget by qtr'!M1167</f>
        <v>0</v>
      </c>
      <c r="E1167" t="str">
        <f ca="1">'Budget by qtr'!L1167</f>
        <v>3210: Regular In-kind</v>
      </c>
      <c r="I1167" s="1">
        <f ca="1">'Budget by qtr'!T1167</f>
        <v>0</v>
      </c>
    </row>
    <row r="1168" spans="1:9" hidden="1">
      <c r="A1168">
        <f ca="1">'Budget by qtr'!N1168</f>
        <v>0</v>
      </c>
      <c r="C1168" s="79">
        <f>'Budget by qtr'!C1168</f>
        <v>46023</v>
      </c>
      <c r="D1168">
        <f ca="1">'Budget by qtr'!M1168</f>
        <v>0</v>
      </c>
      <c r="E1168" t="str">
        <f ca="1">'Budget by qtr'!L1168</f>
        <v>3210: Regular In-kind</v>
      </c>
      <c r="I1168" s="1">
        <f ca="1">'Budget by qtr'!T1168</f>
        <v>0</v>
      </c>
    </row>
    <row r="1169" spans="1:9" hidden="1">
      <c r="A1169">
        <f ca="1">'Budget by qtr'!N1169</f>
        <v>0</v>
      </c>
      <c r="C1169" s="79">
        <f>'Budget by qtr'!C1169</f>
        <v>46113</v>
      </c>
      <c r="D1169">
        <f ca="1">'Budget by qtr'!M1169</f>
        <v>0</v>
      </c>
      <c r="E1169" t="str">
        <f ca="1">'Budget by qtr'!L1169</f>
        <v>3210: Regular In-kind</v>
      </c>
      <c r="I1169" s="1">
        <f ca="1">'Budget by qtr'!T1169</f>
        <v>0</v>
      </c>
    </row>
    <row r="1170" spans="1:9" hidden="1">
      <c r="A1170">
        <f ca="1">'Budget by qtr'!N1170</f>
        <v>0</v>
      </c>
      <c r="C1170" s="79">
        <f>'Budget by qtr'!C1170</f>
        <v>46204</v>
      </c>
      <c r="D1170">
        <f ca="1">'Budget by qtr'!M1170</f>
        <v>0</v>
      </c>
      <c r="E1170" t="str">
        <f ca="1">'Budget by qtr'!L1170</f>
        <v>3210: Regular In-kind</v>
      </c>
      <c r="I1170" s="1">
        <f ca="1">'Budget by qtr'!T1170</f>
        <v>0</v>
      </c>
    </row>
    <row r="1171" spans="1:9" hidden="1">
      <c r="A1171">
        <f ca="1">'Budget by qtr'!N1171</f>
        <v>0</v>
      </c>
      <c r="C1171" s="79">
        <f>'Budget by qtr'!C1171</f>
        <v>46296</v>
      </c>
      <c r="D1171">
        <f ca="1">'Budget by qtr'!M1171</f>
        <v>0</v>
      </c>
      <c r="E1171" t="str">
        <f ca="1">'Budget by qtr'!L1171</f>
        <v>3210: Regular In-kind</v>
      </c>
      <c r="I1171" s="1">
        <f ca="1">'Budget by qtr'!T1171</f>
        <v>0</v>
      </c>
    </row>
    <row r="1172" spans="1:9" hidden="1">
      <c r="A1172">
        <f ca="1">'Budget by qtr'!N1172</f>
        <v>0</v>
      </c>
      <c r="C1172" s="79">
        <f>'Budget by qtr'!C1172</f>
        <v>46388</v>
      </c>
      <c r="D1172">
        <f ca="1">'Budget by qtr'!M1172</f>
        <v>0</v>
      </c>
      <c r="E1172" t="str">
        <f ca="1">'Budget by qtr'!L1172</f>
        <v>3210: Regular In-kind</v>
      </c>
      <c r="I1172" s="1">
        <f ca="1">'Budget by qtr'!T1172</f>
        <v>0</v>
      </c>
    </row>
    <row r="1173" spans="1:9" hidden="1">
      <c r="A1173">
        <f ca="1">'Budget by qtr'!N1173</f>
        <v>0</v>
      </c>
      <c r="C1173" s="79">
        <f>'Budget by qtr'!C1173</f>
        <v>46478</v>
      </c>
      <c r="D1173">
        <f ca="1">'Budget by qtr'!M1173</f>
        <v>0</v>
      </c>
      <c r="E1173" t="str">
        <f ca="1">'Budget by qtr'!L1173</f>
        <v>3210: Regular In-kind</v>
      </c>
      <c r="I1173" s="1">
        <f ca="1">'Budget by qtr'!T1173</f>
        <v>0</v>
      </c>
    </row>
    <row r="1174" spans="1:9" hidden="1">
      <c r="A1174">
        <f ca="1">'Budget by qtr'!N1174</f>
        <v>0</v>
      </c>
      <c r="C1174" s="79">
        <f>'Budget by qtr'!C1174</f>
        <v>46569</v>
      </c>
      <c r="D1174">
        <f ca="1">'Budget by qtr'!M1174</f>
        <v>0</v>
      </c>
      <c r="E1174" t="str">
        <f ca="1">'Budget by qtr'!L1174</f>
        <v>3210: Regular In-kind</v>
      </c>
      <c r="I1174" s="1">
        <f ca="1">'Budget by qtr'!T1174</f>
        <v>0</v>
      </c>
    </row>
    <row r="1175" spans="1:9" hidden="1">
      <c r="A1175">
        <f ca="1">'Budget by qtr'!N1175</f>
        <v>0</v>
      </c>
      <c r="C1175" s="79">
        <f>'Budget by qtr'!C1175</f>
        <v>46661</v>
      </c>
      <c r="D1175">
        <f ca="1">'Budget by qtr'!M1175</f>
        <v>0</v>
      </c>
      <c r="E1175" t="str">
        <f ca="1">'Budget by qtr'!L1175</f>
        <v>3210: Regular In-kind</v>
      </c>
      <c r="I1175" s="1">
        <f ca="1">'Budget by qtr'!T1175</f>
        <v>0</v>
      </c>
    </row>
    <row r="1176" spans="1:9" hidden="1">
      <c r="A1176">
        <f ca="1">'Budget by qtr'!N1176</f>
        <v>0</v>
      </c>
      <c r="C1176" s="79">
        <f>'Budget by qtr'!C1176</f>
        <v>46753</v>
      </c>
      <c r="D1176">
        <f ca="1">'Budget by qtr'!M1176</f>
        <v>0</v>
      </c>
      <c r="E1176" t="str">
        <f ca="1">'Budget by qtr'!L1176</f>
        <v>3210: Regular In-kind</v>
      </c>
      <c r="I1176" s="1">
        <f ca="1">'Budget by qtr'!T1176</f>
        <v>0</v>
      </c>
    </row>
    <row r="1177" spans="1:9" hidden="1">
      <c r="A1177">
        <f ca="1">'Budget by qtr'!N1177</f>
        <v>0</v>
      </c>
      <c r="C1177" s="79">
        <f>'Budget by qtr'!C1177</f>
        <v>46844</v>
      </c>
      <c r="D1177">
        <f ca="1">'Budget by qtr'!M1177</f>
        <v>0</v>
      </c>
      <c r="E1177" t="str">
        <f ca="1">'Budget by qtr'!L1177</f>
        <v>3210: Regular In-kind</v>
      </c>
      <c r="I1177" s="1">
        <f ca="1">'Budget by qtr'!T1177</f>
        <v>0</v>
      </c>
    </row>
    <row r="1178" spans="1:9" hidden="1">
      <c r="A1178">
        <f ca="1">'Budget by qtr'!N1178</f>
        <v>0</v>
      </c>
      <c r="C1178" s="79">
        <f>'Budget by qtr'!C1178</f>
        <v>44743</v>
      </c>
      <c r="D1178">
        <f ca="1">'Budget by qtr'!M1178</f>
        <v>0</v>
      </c>
      <c r="E1178" t="str">
        <f ca="1">'Budget by qtr'!L1178</f>
        <v>3210: Regular In-kind</v>
      </c>
      <c r="I1178" s="1">
        <f ca="1">'Budget by qtr'!T1178</f>
        <v>0</v>
      </c>
    </row>
    <row r="1179" spans="1:9" hidden="1">
      <c r="A1179">
        <f ca="1">'Budget by qtr'!N1179</f>
        <v>0</v>
      </c>
      <c r="C1179" s="79">
        <f>'Budget by qtr'!C1179</f>
        <v>44835</v>
      </c>
      <c r="D1179">
        <f ca="1">'Budget by qtr'!M1179</f>
        <v>0</v>
      </c>
      <c r="E1179" t="str">
        <f ca="1">'Budget by qtr'!L1179</f>
        <v>3210: Regular In-kind</v>
      </c>
      <c r="I1179" s="1">
        <f ca="1">'Budget by qtr'!T1179</f>
        <v>0</v>
      </c>
    </row>
    <row r="1180" spans="1:9" hidden="1">
      <c r="A1180">
        <f ca="1">'Budget by qtr'!N1180</f>
        <v>0</v>
      </c>
      <c r="C1180" s="79">
        <f>'Budget by qtr'!C1180</f>
        <v>44927</v>
      </c>
      <c r="D1180">
        <f ca="1">'Budget by qtr'!M1180</f>
        <v>0</v>
      </c>
      <c r="E1180" t="str">
        <f ca="1">'Budget by qtr'!L1180</f>
        <v>3210: Regular In-kind</v>
      </c>
      <c r="I1180" s="1">
        <f ca="1">'Budget by qtr'!T1180</f>
        <v>0</v>
      </c>
    </row>
    <row r="1181" spans="1:9" hidden="1">
      <c r="A1181">
        <f ca="1">'Budget by qtr'!N1181</f>
        <v>0</v>
      </c>
      <c r="C1181" s="79">
        <f>'Budget by qtr'!C1181</f>
        <v>45017</v>
      </c>
      <c r="D1181">
        <f ca="1">'Budget by qtr'!M1181</f>
        <v>0</v>
      </c>
      <c r="E1181" t="str">
        <f ca="1">'Budget by qtr'!L1181</f>
        <v>3210: Regular In-kind</v>
      </c>
      <c r="I1181" s="1">
        <f ca="1">'Budget by qtr'!T1181</f>
        <v>0</v>
      </c>
    </row>
    <row r="1182" spans="1:9" hidden="1">
      <c r="A1182">
        <f ca="1">'Budget by qtr'!N1182</f>
        <v>0</v>
      </c>
      <c r="C1182" s="79">
        <f>'Budget by qtr'!C1182</f>
        <v>45108</v>
      </c>
      <c r="D1182">
        <f ca="1">'Budget by qtr'!M1182</f>
        <v>0</v>
      </c>
      <c r="E1182" t="str">
        <f ca="1">'Budget by qtr'!L1182</f>
        <v>3210: Regular In-kind</v>
      </c>
      <c r="I1182" s="1">
        <f ca="1">'Budget by qtr'!T1182</f>
        <v>0</v>
      </c>
    </row>
    <row r="1183" spans="1:9" hidden="1">
      <c r="A1183">
        <f ca="1">'Budget by qtr'!N1183</f>
        <v>0</v>
      </c>
      <c r="C1183" s="79">
        <f>'Budget by qtr'!C1183</f>
        <v>45200</v>
      </c>
      <c r="D1183">
        <f ca="1">'Budget by qtr'!M1183</f>
        <v>0</v>
      </c>
      <c r="E1183" t="str">
        <f ca="1">'Budget by qtr'!L1183</f>
        <v>3210: Regular In-kind</v>
      </c>
      <c r="I1183" s="1">
        <f ca="1">'Budget by qtr'!T1183</f>
        <v>0</v>
      </c>
    </row>
    <row r="1184" spans="1:9" hidden="1">
      <c r="A1184">
        <f ca="1">'Budget by qtr'!N1184</f>
        <v>0</v>
      </c>
      <c r="C1184" s="79">
        <f>'Budget by qtr'!C1184</f>
        <v>45292</v>
      </c>
      <c r="D1184">
        <f ca="1">'Budget by qtr'!M1184</f>
        <v>0</v>
      </c>
      <c r="E1184" t="str">
        <f ca="1">'Budget by qtr'!L1184</f>
        <v>3210: Regular In-kind</v>
      </c>
      <c r="I1184" s="1">
        <f ca="1">'Budget by qtr'!T1184</f>
        <v>0</v>
      </c>
    </row>
    <row r="1185" spans="1:9" hidden="1">
      <c r="A1185">
        <f ca="1">'Budget by qtr'!N1185</f>
        <v>0</v>
      </c>
      <c r="C1185" s="79">
        <f>'Budget by qtr'!C1185</f>
        <v>45383</v>
      </c>
      <c r="D1185">
        <f ca="1">'Budget by qtr'!M1185</f>
        <v>0</v>
      </c>
      <c r="E1185" t="str">
        <f ca="1">'Budget by qtr'!L1185</f>
        <v>3210: Regular In-kind</v>
      </c>
      <c r="I1185" s="1">
        <f ca="1">'Budget by qtr'!T1185</f>
        <v>0</v>
      </c>
    </row>
    <row r="1186" spans="1:9" hidden="1">
      <c r="A1186">
        <f ca="1">'Budget by qtr'!N1186</f>
        <v>0</v>
      </c>
      <c r="C1186" s="79">
        <f>'Budget by qtr'!C1186</f>
        <v>45474</v>
      </c>
      <c r="D1186">
        <f ca="1">'Budget by qtr'!M1186</f>
        <v>0</v>
      </c>
      <c r="E1186" t="str">
        <f ca="1">'Budget by qtr'!L1186</f>
        <v>3210: Regular In-kind</v>
      </c>
      <c r="I1186" s="1">
        <f ca="1">'Budget by qtr'!T1186</f>
        <v>0</v>
      </c>
    </row>
    <row r="1187" spans="1:9" hidden="1">
      <c r="A1187">
        <f ca="1">'Budget by qtr'!N1187</f>
        <v>0</v>
      </c>
      <c r="C1187" s="79">
        <f>'Budget by qtr'!C1187</f>
        <v>45566</v>
      </c>
      <c r="D1187">
        <f ca="1">'Budget by qtr'!M1187</f>
        <v>0</v>
      </c>
      <c r="E1187" t="str">
        <f ca="1">'Budget by qtr'!L1187</f>
        <v>3210: Regular In-kind</v>
      </c>
      <c r="I1187" s="1">
        <f ca="1">'Budget by qtr'!T1187</f>
        <v>0</v>
      </c>
    </row>
    <row r="1188" spans="1:9" hidden="1">
      <c r="A1188">
        <f ca="1">'Budget by qtr'!N1188</f>
        <v>0</v>
      </c>
      <c r="C1188" s="79">
        <f>'Budget by qtr'!C1188</f>
        <v>45658</v>
      </c>
      <c r="D1188">
        <f ca="1">'Budget by qtr'!M1188</f>
        <v>0</v>
      </c>
      <c r="E1188" t="str">
        <f ca="1">'Budget by qtr'!L1188</f>
        <v>3210: Regular In-kind</v>
      </c>
      <c r="I1188" s="1">
        <f ca="1">'Budget by qtr'!T1188</f>
        <v>0</v>
      </c>
    </row>
    <row r="1189" spans="1:9" hidden="1">
      <c r="A1189">
        <f ca="1">'Budget by qtr'!N1189</f>
        <v>0</v>
      </c>
      <c r="C1189" s="79">
        <f>'Budget by qtr'!C1189</f>
        <v>45748</v>
      </c>
      <c r="D1189">
        <f ca="1">'Budget by qtr'!M1189</f>
        <v>0</v>
      </c>
      <c r="E1189" t="str">
        <f ca="1">'Budget by qtr'!L1189</f>
        <v>3210: Regular In-kind</v>
      </c>
      <c r="I1189" s="1">
        <f ca="1">'Budget by qtr'!T1189</f>
        <v>0</v>
      </c>
    </row>
    <row r="1190" spans="1:9" hidden="1">
      <c r="A1190">
        <f ca="1">'Budget by qtr'!N1190</f>
        <v>0</v>
      </c>
      <c r="C1190" s="79">
        <f>'Budget by qtr'!C1190</f>
        <v>45839</v>
      </c>
      <c r="D1190">
        <f ca="1">'Budget by qtr'!M1190</f>
        <v>0</v>
      </c>
      <c r="E1190" t="str">
        <f ca="1">'Budget by qtr'!L1190</f>
        <v>3210: Regular In-kind</v>
      </c>
      <c r="I1190" s="1">
        <f ca="1">'Budget by qtr'!T1190</f>
        <v>0</v>
      </c>
    </row>
    <row r="1191" spans="1:9" hidden="1">
      <c r="A1191">
        <f ca="1">'Budget by qtr'!N1191</f>
        <v>0</v>
      </c>
      <c r="C1191" s="79">
        <f>'Budget by qtr'!C1191</f>
        <v>45931</v>
      </c>
      <c r="D1191">
        <f ca="1">'Budget by qtr'!M1191</f>
        <v>0</v>
      </c>
      <c r="E1191" t="str">
        <f ca="1">'Budget by qtr'!L1191</f>
        <v>3210: Regular In-kind</v>
      </c>
      <c r="I1191" s="1">
        <f ca="1">'Budget by qtr'!T1191</f>
        <v>0</v>
      </c>
    </row>
    <row r="1192" spans="1:9" hidden="1">
      <c r="A1192">
        <f ca="1">'Budget by qtr'!N1192</f>
        <v>0</v>
      </c>
      <c r="C1192" s="79">
        <f>'Budget by qtr'!C1192</f>
        <v>46023</v>
      </c>
      <c r="D1192">
        <f ca="1">'Budget by qtr'!M1192</f>
        <v>0</v>
      </c>
      <c r="E1192" t="str">
        <f ca="1">'Budget by qtr'!L1192</f>
        <v>3210: Regular In-kind</v>
      </c>
      <c r="I1192" s="1">
        <f ca="1">'Budget by qtr'!T1192</f>
        <v>0</v>
      </c>
    </row>
    <row r="1193" spans="1:9" hidden="1">
      <c r="A1193">
        <f ca="1">'Budget by qtr'!N1193</f>
        <v>0</v>
      </c>
      <c r="C1193" s="79">
        <f>'Budget by qtr'!C1193</f>
        <v>46113</v>
      </c>
      <c r="D1193">
        <f ca="1">'Budget by qtr'!M1193</f>
        <v>0</v>
      </c>
      <c r="E1193" t="str">
        <f ca="1">'Budget by qtr'!L1193</f>
        <v>3210: Regular In-kind</v>
      </c>
      <c r="I1193" s="1">
        <f ca="1">'Budget by qtr'!T1193</f>
        <v>0</v>
      </c>
    </row>
    <row r="1194" spans="1:9" hidden="1">
      <c r="A1194">
        <f ca="1">'Budget by qtr'!N1194</f>
        <v>0</v>
      </c>
      <c r="C1194" s="79">
        <f>'Budget by qtr'!C1194</f>
        <v>46204</v>
      </c>
      <c r="D1194">
        <f ca="1">'Budget by qtr'!M1194</f>
        <v>0</v>
      </c>
      <c r="E1194" t="str">
        <f ca="1">'Budget by qtr'!L1194</f>
        <v>3210: Regular In-kind</v>
      </c>
      <c r="I1194" s="1">
        <f ca="1">'Budget by qtr'!T1194</f>
        <v>0</v>
      </c>
    </row>
    <row r="1195" spans="1:9" hidden="1">
      <c r="A1195">
        <f ca="1">'Budget by qtr'!N1195</f>
        <v>0</v>
      </c>
      <c r="C1195" s="79">
        <f>'Budget by qtr'!C1195</f>
        <v>46296</v>
      </c>
      <c r="D1195">
        <f ca="1">'Budget by qtr'!M1195</f>
        <v>0</v>
      </c>
      <c r="E1195" t="str">
        <f ca="1">'Budget by qtr'!L1195</f>
        <v>3210: Regular In-kind</v>
      </c>
      <c r="I1195" s="1">
        <f ca="1">'Budget by qtr'!T1195</f>
        <v>0</v>
      </c>
    </row>
    <row r="1196" spans="1:9" hidden="1">
      <c r="A1196">
        <f ca="1">'Budget by qtr'!N1196</f>
        <v>0</v>
      </c>
      <c r="C1196" s="79">
        <f>'Budget by qtr'!C1196</f>
        <v>46388</v>
      </c>
      <c r="D1196">
        <f ca="1">'Budget by qtr'!M1196</f>
        <v>0</v>
      </c>
      <c r="E1196" t="str">
        <f ca="1">'Budget by qtr'!L1196</f>
        <v>3210: Regular In-kind</v>
      </c>
      <c r="I1196" s="1">
        <f ca="1">'Budget by qtr'!T1196</f>
        <v>0</v>
      </c>
    </row>
    <row r="1197" spans="1:9" hidden="1">
      <c r="A1197">
        <f ca="1">'Budget by qtr'!N1197</f>
        <v>0</v>
      </c>
      <c r="C1197" s="79">
        <f>'Budget by qtr'!C1197</f>
        <v>46478</v>
      </c>
      <c r="D1197">
        <f ca="1">'Budget by qtr'!M1197</f>
        <v>0</v>
      </c>
      <c r="E1197" t="str">
        <f ca="1">'Budget by qtr'!L1197</f>
        <v>3210: Regular In-kind</v>
      </c>
      <c r="I1197" s="1">
        <f ca="1">'Budget by qtr'!T1197</f>
        <v>0</v>
      </c>
    </row>
    <row r="1198" spans="1:9" hidden="1">
      <c r="A1198">
        <f ca="1">'Budget by qtr'!N1198</f>
        <v>0</v>
      </c>
      <c r="C1198" s="79">
        <f>'Budget by qtr'!C1198</f>
        <v>46569</v>
      </c>
      <c r="D1198">
        <f ca="1">'Budget by qtr'!M1198</f>
        <v>0</v>
      </c>
      <c r="E1198" t="str">
        <f ca="1">'Budget by qtr'!L1198</f>
        <v>3210: Regular In-kind</v>
      </c>
      <c r="I1198" s="1">
        <f ca="1">'Budget by qtr'!T1198</f>
        <v>0</v>
      </c>
    </row>
    <row r="1199" spans="1:9" hidden="1">
      <c r="A1199">
        <f ca="1">'Budget by qtr'!N1199</f>
        <v>0</v>
      </c>
      <c r="C1199" s="79">
        <f>'Budget by qtr'!C1199</f>
        <v>46661</v>
      </c>
      <c r="D1199">
        <f ca="1">'Budget by qtr'!M1199</f>
        <v>0</v>
      </c>
      <c r="E1199" t="str">
        <f ca="1">'Budget by qtr'!L1199</f>
        <v>3210: Regular In-kind</v>
      </c>
      <c r="I1199" s="1">
        <f ca="1">'Budget by qtr'!T1199</f>
        <v>0</v>
      </c>
    </row>
    <row r="1200" spans="1:9" hidden="1">
      <c r="A1200">
        <f ca="1">'Budget by qtr'!N1200</f>
        <v>0</v>
      </c>
      <c r="C1200" s="79">
        <f>'Budget by qtr'!C1200</f>
        <v>46753</v>
      </c>
      <c r="D1200">
        <f ca="1">'Budget by qtr'!M1200</f>
        <v>0</v>
      </c>
      <c r="E1200" t="str">
        <f ca="1">'Budget by qtr'!L1200</f>
        <v>3210: Regular In-kind</v>
      </c>
      <c r="I1200" s="1">
        <f ca="1">'Budget by qtr'!T1200</f>
        <v>0</v>
      </c>
    </row>
    <row r="1201" spans="1:9" hidden="1">
      <c r="A1201">
        <f ca="1">'Budget by qtr'!N1201</f>
        <v>0</v>
      </c>
      <c r="C1201" s="79">
        <f>'Budget by qtr'!C1201</f>
        <v>46844</v>
      </c>
      <c r="D1201">
        <f ca="1">'Budget by qtr'!M1201</f>
        <v>0</v>
      </c>
      <c r="E1201" t="str">
        <f ca="1">'Budget by qtr'!L1201</f>
        <v>3210: Regular In-kind</v>
      </c>
      <c r="I1201" s="1">
        <f ca="1">'Budget by qtr'!T1201</f>
        <v>0</v>
      </c>
    </row>
    <row r="1202" spans="1:9" hidden="1">
      <c r="A1202">
        <f ca="1">'Budget by qtr'!N1202</f>
        <v>0</v>
      </c>
      <c r="C1202" s="79">
        <f>'Budget by qtr'!C1202</f>
        <v>44743</v>
      </c>
      <c r="D1202">
        <f ca="1">'Budget by qtr'!M1202</f>
        <v>0</v>
      </c>
      <c r="E1202" t="str">
        <f ca="1">'Budget by qtr'!L1202</f>
        <v>3210: Regular In-kind</v>
      </c>
      <c r="I1202" s="1">
        <f ca="1">'Budget by qtr'!T1202</f>
        <v>0</v>
      </c>
    </row>
    <row r="1203" spans="1:9" hidden="1">
      <c r="A1203">
        <f ca="1">'Budget by qtr'!N1203</f>
        <v>0</v>
      </c>
      <c r="C1203" s="79">
        <f>'Budget by qtr'!C1203</f>
        <v>44835</v>
      </c>
      <c r="D1203">
        <f ca="1">'Budget by qtr'!M1203</f>
        <v>0</v>
      </c>
      <c r="E1203" t="str">
        <f ca="1">'Budget by qtr'!L1203</f>
        <v>3210: Regular In-kind</v>
      </c>
      <c r="I1203" s="1">
        <f ca="1">'Budget by qtr'!T1203</f>
        <v>0</v>
      </c>
    </row>
    <row r="1204" spans="1:9" hidden="1">
      <c r="A1204">
        <f ca="1">'Budget by qtr'!N1204</f>
        <v>0</v>
      </c>
      <c r="C1204" s="79">
        <f>'Budget by qtr'!C1204</f>
        <v>44927</v>
      </c>
      <c r="D1204">
        <f ca="1">'Budget by qtr'!M1204</f>
        <v>0</v>
      </c>
      <c r="E1204" t="str">
        <f ca="1">'Budget by qtr'!L1204</f>
        <v>3210: Regular In-kind</v>
      </c>
      <c r="I1204" s="1">
        <f ca="1">'Budget by qtr'!T1204</f>
        <v>0</v>
      </c>
    </row>
    <row r="1205" spans="1:9" hidden="1">
      <c r="A1205">
        <f ca="1">'Budget by qtr'!N1205</f>
        <v>0</v>
      </c>
      <c r="C1205" s="79">
        <f>'Budget by qtr'!C1205</f>
        <v>45017</v>
      </c>
      <c r="D1205">
        <f ca="1">'Budget by qtr'!M1205</f>
        <v>0</v>
      </c>
      <c r="E1205" t="str">
        <f ca="1">'Budget by qtr'!L1205</f>
        <v>3210: Regular In-kind</v>
      </c>
      <c r="I1205" s="1">
        <f ca="1">'Budget by qtr'!T1205</f>
        <v>0</v>
      </c>
    </row>
    <row r="1206" spans="1:9" hidden="1">
      <c r="A1206">
        <f ca="1">'Budget by qtr'!N1206</f>
        <v>0</v>
      </c>
      <c r="C1206" s="79">
        <f>'Budget by qtr'!C1206</f>
        <v>45108</v>
      </c>
      <c r="D1206">
        <f ca="1">'Budget by qtr'!M1206</f>
        <v>0</v>
      </c>
      <c r="E1206" t="str">
        <f ca="1">'Budget by qtr'!L1206</f>
        <v>3210: Regular In-kind</v>
      </c>
      <c r="I1206" s="1">
        <f ca="1">'Budget by qtr'!T1206</f>
        <v>0</v>
      </c>
    </row>
    <row r="1207" spans="1:9" hidden="1">
      <c r="A1207">
        <f ca="1">'Budget by qtr'!N1207</f>
        <v>0</v>
      </c>
      <c r="C1207" s="79">
        <f>'Budget by qtr'!C1207</f>
        <v>45200</v>
      </c>
      <c r="D1207">
        <f ca="1">'Budget by qtr'!M1207</f>
        <v>0</v>
      </c>
      <c r="E1207" t="str">
        <f ca="1">'Budget by qtr'!L1207</f>
        <v>3210: Regular In-kind</v>
      </c>
      <c r="I1207" s="1">
        <f ca="1">'Budget by qtr'!T1207</f>
        <v>0</v>
      </c>
    </row>
    <row r="1208" spans="1:9" hidden="1">
      <c r="A1208">
        <f ca="1">'Budget by qtr'!N1208</f>
        <v>0</v>
      </c>
      <c r="C1208" s="79">
        <f>'Budget by qtr'!C1208</f>
        <v>45292</v>
      </c>
      <c r="D1208">
        <f ca="1">'Budget by qtr'!M1208</f>
        <v>0</v>
      </c>
      <c r="E1208" t="str">
        <f ca="1">'Budget by qtr'!L1208</f>
        <v>3210: Regular In-kind</v>
      </c>
      <c r="I1208" s="1">
        <f ca="1">'Budget by qtr'!T1208</f>
        <v>0</v>
      </c>
    </row>
    <row r="1209" spans="1:9" hidden="1">
      <c r="A1209">
        <f ca="1">'Budget by qtr'!N1209</f>
        <v>0</v>
      </c>
      <c r="C1209" s="79">
        <f>'Budget by qtr'!C1209</f>
        <v>45383</v>
      </c>
      <c r="D1209">
        <f ca="1">'Budget by qtr'!M1209</f>
        <v>0</v>
      </c>
      <c r="E1209" t="str">
        <f ca="1">'Budget by qtr'!L1209</f>
        <v>3210: Regular In-kind</v>
      </c>
      <c r="I1209" s="1">
        <f ca="1">'Budget by qtr'!T1209</f>
        <v>0</v>
      </c>
    </row>
    <row r="1210" spans="1:9" hidden="1">
      <c r="A1210">
        <f ca="1">'Budget by qtr'!N1210</f>
        <v>0</v>
      </c>
      <c r="C1210" s="79">
        <f>'Budget by qtr'!C1210</f>
        <v>45474</v>
      </c>
      <c r="D1210">
        <f ca="1">'Budget by qtr'!M1210</f>
        <v>0</v>
      </c>
      <c r="E1210" t="str">
        <f ca="1">'Budget by qtr'!L1210</f>
        <v>3210: Regular In-kind</v>
      </c>
      <c r="I1210" s="1">
        <f ca="1">'Budget by qtr'!T1210</f>
        <v>0</v>
      </c>
    </row>
    <row r="1211" spans="1:9" hidden="1">
      <c r="A1211">
        <f ca="1">'Budget by qtr'!N1211</f>
        <v>0</v>
      </c>
      <c r="C1211" s="79">
        <f>'Budget by qtr'!C1211</f>
        <v>45566</v>
      </c>
      <c r="D1211">
        <f ca="1">'Budget by qtr'!M1211</f>
        <v>0</v>
      </c>
      <c r="E1211" t="str">
        <f ca="1">'Budget by qtr'!L1211</f>
        <v>3210: Regular In-kind</v>
      </c>
      <c r="I1211" s="1">
        <f ca="1">'Budget by qtr'!T1211</f>
        <v>0</v>
      </c>
    </row>
    <row r="1212" spans="1:9" hidden="1">
      <c r="A1212">
        <f ca="1">'Budget by qtr'!N1212</f>
        <v>0</v>
      </c>
      <c r="C1212" s="79">
        <f>'Budget by qtr'!C1212</f>
        <v>45658</v>
      </c>
      <c r="D1212">
        <f ca="1">'Budget by qtr'!M1212</f>
        <v>0</v>
      </c>
      <c r="E1212" t="str">
        <f ca="1">'Budget by qtr'!L1212</f>
        <v>3210: Regular In-kind</v>
      </c>
      <c r="I1212" s="1">
        <f ca="1">'Budget by qtr'!T1212</f>
        <v>0</v>
      </c>
    </row>
    <row r="1213" spans="1:9" hidden="1">
      <c r="A1213">
        <f ca="1">'Budget by qtr'!N1213</f>
        <v>0</v>
      </c>
      <c r="C1213" s="79">
        <f>'Budget by qtr'!C1213</f>
        <v>45748</v>
      </c>
      <c r="D1213">
        <f ca="1">'Budget by qtr'!M1213</f>
        <v>0</v>
      </c>
      <c r="E1213" t="str">
        <f ca="1">'Budget by qtr'!L1213</f>
        <v>3210: Regular In-kind</v>
      </c>
      <c r="I1213" s="1">
        <f ca="1">'Budget by qtr'!T1213</f>
        <v>0</v>
      </c>
    </row>
    <row r="1214" spans="1:9" hidden="1">
      <c r="A1214">
        <f ca="1">'Budget by qtr'!N1214</f>
        <v>0</v>
      </c>
      <c r="C1214" s="79">
        <f>'Budget by qtr'!C1214</f>
        <v>45839</v>
      </c>
      <c r="D1214">
        <f ca="1">'Budget by qtr'!M1214</f>
        <v>0</v>
      </c>
      <c r="E1214" t="str">
        <f ca="1">'Budget by qtr'!L1214</f>
        <v>3210: Regular In-kind</v>
      </c>
      <c r="I1214" s="1">
        <f ca="1">'Budget by qtr'!T1214</f>
        <v>0</v>
      </c>
    </row>
    <row r="1215" spans="1:9" hidden="1">
      <c r="A1215">
        <f ca="1">'Budget by qtr'!N1215</f>
        <v>0</v>
      </c>
      <c r="C1215" s="79">
        <f>'Budget by qtr'!C1215</f>
        <v>45931</v>
      </c>
      <c r="D1215">
        <f ca="1">'Budget by qtr'!M1215</f>
        <v>0</v>
      </c>
      <c r="E1215" t="str">
        <f ca="1">'Budget by qtr'!L1215</f>
        <v>3210: Regular In-kind</v>
      </c>
      <c r="I1215" s="1">
        <f ca="1">'Budget by qtr'!T1215</f>
        <v>0</v>
      </c>
    </row>
    <row r="1216" spans="1:9" hidden="1">
      <c r="A1216">
        <f ca="1">'Budget by qtr'!N1216</f>
        <v>0</v>
      </c>
      <c r="C1216" s="79">
        <f>'Budget by qtr'!C1216</f>
        <v>46023</v>
      </c>
      <c r="D1216">
        <f ca="1">'Budget by qtr'!M1216</f>
        <v>0</v>
      </c>
      <c r="E1216" t="str">
        <f ca="1">'Budget by qtr'!L1216</f>
        <v>3210: Regular In-kind</v>
      </c>
      <c r="I1216" s="1">
        <f ca="1">'Budget by qtr'!T1216</f>
        <v>0</v>
      </c>
    </row>
    <row r="1217" spans="1:9" hidden="1">
      <c r="A1217">
        <f ca="1">'Budget by qtr'!N1217</f>
        <v>0</v>
      </c>
      <c r="C1217" s="79">
        <f>'Budget by qtr'!C1217</f>
        <v>46113</v>
      </c>
      <c r="D1217">
        <f ca="1">'Budget by qtr'!M1217</f>
        <v>0</v>
      </c>
      <c r="E1217" t="str">
        <f ca="1">'Budget by qtr'!L1217</f>
        <v>3210: Regular In-kind</v>
      </c>
      <c r="I1217" s="1">
        <f ca="1">'Budget by qtr'!T1217</f>
        <v>0</v>
      </c>
    </row>
    <row r="1218" spans="1:9" hidden="1">
      <c r="A1218">
        <f ca="1">'Budget by qtr'!N1218</f>
        <v>0</v>
      </c>
      <c r="C1218" s="79">
        <f>'Budget by qtr'!C1218</f>
        <v>46204</v>
      </c>
      <c r="D1218">
        <f ca="1">'Budget by qtr'!M1218</f>
        <v>0</v>
      </c>
      <c r="E1218" t="str">
        <f ca="1">'Budget by qtr'!L1218</f>
        <v>3210: Regular In-kind</v>
      </c>
      <c r="I1218" s="1">
        <f ca="1">'Budget by qtr'!T1218</f>
        <v>0</v>
      </c>
    </row>
    <row r="1219" spans="1:9" hidden="1">
      <c r="A1219">
        <f ca="1">'Budget by qtr'!N1219</f>
        <v>0</v>
      </c>
      <c r="C1219" s="79">
        <f>'Budget by qtr'!C1219</f>
        <v>46296</v>
      </c>
      <c r="D1219">
        <f ca="1">'Budget by qtr'!M1219</f>
        <v>0</v>
      </c>
      <c r="E1219" t="str">
        <f ca="1">'Budget by qtr'!L1219</f>
        <v>3210: Regular In-kind</v>
      </c>
      <c r="I1219" s="1">
        <f ca="1">'Budget by qtr'!T1219</f>
        <v>0</v>
      </c>
    </row>
    <row r="1220" spans="1:9" hidden="1">
      <c r="A1220">
        <f ca="1">'Budget by qtr'!N1220</f>
        <v>0</v>
      </c>
      <c r="C1220" s="79">
        <f>'Budget by qtr'!C1220</f>
        <v>46388</v>
      </c>
      <c r="D1220">
        <f ca="1">'Budget by qtr'!M1220</f>
        <v>0</v>
      </c>
      <c r="E1220" t="str">
        <f ca="1">'Budget by qtr'!L1220</f>
        <v>3210: Regular In-kind</v>
      </c>
      <c r="I1220" s="1">
        <f ca="1">'Budget by qtr'!T1220</f>
        <v>0</v>
      </c>
    </row>
    <row r="1221" spans="1:9" hidden="1">
      <c r="A1221">
        <f ca="1">'Budget by qtr'!N1221</f>
        <v>0</v>
      </c>
      <c r="C1221" s="79">
        <f>'Budget by qtr'!C1221</f>
        <v>46478</v>
      </c>
      <c r="D1221">
        <f ca="1">'Budget by qtr'!M1221</f>
        <v>0</v>
      </c>
      <c r="E1221" t="str">
        <f ca="1">'Budget by qtr'!L1221</f>
        <v>3210: Regular In-kind</v>
      </c>
      <c r="I1221" s="1">
        <f ca="1">'Budget by qtr'!T1221</f>
        <v>0</v>
      </c>
    </row>
    <row r="1222" spans="1:9" hidden="1">
      <c r="A1222">
        <f ca="1">'Budget by qtr'!N1222</f>
        <v>0</v>
      </c>
      <c r="C1222" s="79">
        <f>'Budget by qtr'!C1222</f>
        <v>46569</v>
      </c>
      <c r="D1222">
        <f ca="1">'Budget by qtr'!M1222</f>
        <v>0</v>
      </c>
      <c r="E1222" t="str">
        <f ca="1">'Budget by qtr'!L1222</f>
        <v>3210: Regular In-kind</v>
      </c>
      <c r="I1222" s="1">
        <f ca="1">'Budget by qtr'!T1222</f>
        <v>0</v>
      </c>
    </row>
    <row r="1223" spans="1:9" hidden="1">
      <c r="A1223">
        <f ca="1">'Budget by qtr'!N1223</f>
        <v>0</v>
      </c>
      <c r="C1223" s="79">
        <f>'Budget by qtr'!C1223</f>
        <v>46661</v>
      </c>
      <c r="D1223">
        <f ca="1">'Budget by qtr'!M1223</f>
        <v>0</v>
      </c>
      <c r="E1223" t="str">
        <f ca="1">'Budget by qtr'!L1223</f>
        <v>3210: Regular In-kind</v>
      </c>
      <c r="I1223" s="1">
        <f ca="1">'Budget by qtr'!T1223</f>
        <v>0</v>
      </c>
    </row>
    <row r="1224" spans="1:9" hidden="1">
      <c r="A1224">
        <f ca="1">'Budget by qtr'!N1224</f>
        <v>0</v>
      </c>
      <c r="C1224" s="79">
        <f>'Budget by qtr'!C1224</f>
        <v>46753</v>
      </c>
      <c r="D1224">
        <f ca="1">'Budget by qtr'!M1224</f>
        <v>0</v>
      </c>
      <c r="E1224" t="str">
        <f ca="1">'Budget by qtr'!L1224</f>
        <v>3210: Regular In-kind</v>
      </c>
      <c r="I1224" s="1">
        <f ca="1">'Budget by qtr'!T1224</f>
        <v>0</v>
      </c>
    </row>
    <row r="1225" spans="1:9" hidden="1">
      <c r="A1225">
        <f ca="1">'Budget by qtr'!N1225</f>
        <v>0</v>
      </c>
      <c r="C1225" s="79">
        <f>'Budget by qtr'!C1225</f>
        <v>46844</v>
      </c>
      <c r="D1225">
        <f ca="1">'Budget by qtr'!M1225</f>
        <v>0</v>
      </c>
      <c r="E1225" t="str">
        <f ca="1">'Budget by qtr'!L1225</f>
        <v>3210: Regular In-kind</v>
      </c>
      <c r="I1225" s="1">
        <f ca="1">'Budget by qtr'!T1225</f>
        <v>0</v>
      </c>
    </row>
    <row r="1226" spans="1:9" hidden="1">
      <c r="A1226">
        <f ca="1">'Budget by qtr'!N1226</f>
        <v>0</v>
      </c>
      <c r="C1226" s="79">
        <f>'Budget by qtr'!C1226</f>
        <v>44743</v>
      </c>
      <c r="D1226">
        <f ca="1">'Budget by qtr'!M1226</f>
        <v>0</v>
      </c>
      <c r="E1226" t="str">
        <f ca="1">'Budget by qtr'!L1226</f>
        <v>3210: Regular In-kind</v>
      </c>
      <c r="I1226" s="1">
        <f ca="1">'Budget by qtr'!T1226</f>
        <v>0</v>
      </c>
    </row>
    <row r="1227" spans="1:9" hidden="1">
      <c r="A1227">
        <f ca="1">'Budget by qtr'!N1227</f>
        <v>0</v>
      </c>
      <c r="C1227" s="79">
        <f>'Budget by qtr'!C1227</f>
        <v>44835</v>
      </c>
      <c r="D1227">
        <f ca="1">'Budget by qtr'!M1227</f>
        <v>0</v>
      </c>
      <c r="E1227" t="str">
        <f ca="1">'Budget by qtr'!L1227</f>
        <v>3210: Regular In-kind</v>
      </c>
      <c r="I1227" s="1">
        <f ca="1">'Budget by qtr'!T1227</f>
        <v>0</v>
      </c>
    </row>
    <row r="1228" spans="1:9" hidden="1">
      <c r="A1228">
        <f ca="1">'Budget by qtr'!N1228</f>
        <v>0</v>
      </c>
      <c r="C1228" s="79">
        <f>'Budget by qtr'!C1228</f>
        <v>44927</v>
      </c>
      <c r="D1228">
        <f ca="1">'Budget by qtr'!M1228</f>
        <v>0</v>
      </c>
      <c r="E1228" t="str">
        <f ca="1">'Budget by qtr'!L1228</f>
        <v>3210: Regular In-kind</v>
      </c>
      <c r="I1228" s="1">
        <f ca="1">'Budget by qtr'!T1228</f>
        <v>0</v>
      </c>
    </row>
    <row r="1229" spans="1:9" hidden="1">
      <c r="A1229">
        <f ca="1">'Budget by qtr'!N1229</f>
        <v>0</v>
      </c>
      <c r="C1229" s="79">
        <f>'Budget by qtr'!C1229</f>
        <v>45017</v>
      </c>
      <c r="D1229">
        <f ca="1">'Budget by qtr'!M1229</f>
        <v>0</v>
      </c>
      <c r="E1229" t="str">
        <f ca="1">'Budget by qtr'!L1229</f>
        <v>3210: Regular In-kind</v>
      </c>
      <c r="I1229" s="1">
        <f ca="1">'Budget by qtr'!T1229</f>
        <v>0</v>
      </c>
    </row>
    <row r="1230" spans="1:9" hidden="1">
      <c r="A1230">
        <f ca="1">'Budget by qtr'!N1230</f>
        <v>0</v>
      </c>
      <c r="C1230" s="79">
        <f>'Budget by qtr'!C1230</f>
        <v>45108</v>
      </c>
      <c r="D1230">
        <f ca="1">'Budget by qtr'!M1230</f>
        <v>0</v>
      </c>
      <c r="E1230" t="str">
        <f ca="1">'Budget by qtr'!L1230</f>
        <v>3210: Regular In-kind</v>
      </c>
      <c r="I1230" s="1">
        <f ca="1">'Budget by qtr'!T1230</f>
        <v>0</v>
      </c>
    </row>
    <row r="1231" spans="1:9" hidden="1">
      <c r="A1231">
        <f ca="1">'Budget by qtr'!N1231</f>
        <v>0</v>
      </c>
      <c r="C1231" s="79">
        <f>'Budget by qtr'!C1231</f>
        <v>45200</v>
      </c>
      <c r="D1231">
        <f ca="1">'Budget by qtr'!M1231</f>
        <v>0</v>
      </c>
      <c r="E1231" t="str">
        <f ca="1">'Budget by qtr'!L1231</f>
        <v>3210: Regular In-kind</v>
      </c>
      <c r="I1231" s="1">
        <f ca="1">'Budget by qtr'!T1231</f>
        <v>0</v>
      </c>
    </row>
    <row r="1232" spans="1:9" hidden="1">
      <c r="A1232">
        <f ca="1">'Budget by qtr'!N1232</f>
        <v>0</v>
      </c>
      <c r="C1232" s="79">
        <f>'Budget by qtr'!C1232</f>
        <v>45292</v>
      </c>
      <c r="D1232">
        <f ca="1">'Budget by qtr'!M1232</f>
        <v>0</v>
      </c>
      <c r="E1232" t="str">
        <f ca="1">'Budget by qtr'!L1232</f>
        <v>3210: Regular In-kind</v>
      </c>
      <c r="I1232" s="1">
        <f ca="1">'Budget by qtr'!T1232</f>
        <v>0</v>
      </c>
    </row>
    <row r="1233" spans="1:9" hidden="1">
      <c r="A1233">
        <f ca="1">'Budget by qtr'!N1233</f>
        <v>0</v>
      </c>
      <c r="C1233" s="79">
        <f>'Budget by qtr'!C1233</f>
        <v>45383</v>
      </c>
      <c r="D1233">
        <f ca="1">'Budget by qtr'!M1233</f>
        <v>0</v>
      </c>
      <c r="E1233" t="str">
        <f ca="1">'Budget by qtr'!L1233</f>
        <v>3210: Regular In-kind</v>
      </c>
      <c r="I1233" s="1">
        <f ca="1">'Budget by qtr'!T1233</f>
        <v>0</v>
      </c>
    </row>
    <row r="1234" spans="1:9" hidden="1">
      <c r="A1234">
        <f ca="1">'Budget by qtr'!N1234</f>
        <v>0</v>
      </c>
      <c r="C1234" s="79">
        <f>'Budget by qtr'!C1234</f>
        <v>45474</v>
      </c>
      <c r="D1234">
        <f ca="1">'Budget by qtr'!M1234</f>
        <v>0</v>
      </c>
      <c r="E1234" t="str">
        <f ca="1">'Budget by qtr'!L1234</f>
        <v>3210: Regular In-kind</v>
      </c>
      <c r="I1234" s="1">
        <f ca="1">'Budget by qtr'!T1234</f>
        <v>0</v>
      </c>
    </row>
    <row r="1235" spans="1:9" hidden="1">
      <c r="A1235">
        <f ca="1">'Budget by qtr'!N1235</f>
        <v>0</v>
      </c>
      <c r="C1235" s="79">
        <f>'Budget by qtr'!C1235</f>
        <v>45566</v>
      </c>
      <c r="D1235">
        <f ca="1">'Budget by qtr'!M1235</f>
        <v>0</v>
      </c>
      <c r="E1235" t="str">
        <f ca="1">'Budget by qtr'!L1235</f>
        <v>3210: Regular In-kind</v>
      </c>
      <c r="I1235" s="1">
        <f ca="1">'Budget by qtr'!T1235</f>
        <v>0</v>
      </c>
    </row>
    <row r="1236" spans="1:9" hidden="1">
      <c r="A1236">
        <f ca="1">'Budget by qtr'!N1236</f>
        <v>0</v>
      </c>
      <c r="C1236" s="79">
        <f>'Budget by qtr'!C1236</f>
        <v>45658</v>
      </c>
      <c r="D1236">
        <f ca="1">'Budget by qtr'!M1236</f>
        <v>0</v>
      </c>
      <c r="E1236" t="str">
        <f ca="1">'Budget by qtr'!L1236</f>
        <v>3210: Regular In-kind</v>
      </c>
      <c r="I1236" s="1">
        <f ca="1">'Budget by qtr'!T1236</f>
        <v>0</v>
      </c>
    </row>
    <row r="1237" spans="1:9" hidden="1">
      <c r="A1237">
        <f ca="1">'Budget by qtr'!N1237</f>
        <v>0</v>
      </c>
      <c r="C1237" s="79">
        <f>'Budget by qtr'!C1237</f>
        <v>45748</v>
      </c>
      <c r="D1237">
        <f ca="1">'Budget by qtr'!M1237</f>
        <v>0</v>
      </c>
      <c r="E1237" t="str">
        <f ca="1">'Budget by qtr'!L1237</f>
        <v>3210: Regular In-kind</v>
      </c>
      <c r="I1237" s="1">
        <f ca="1">'Budget by qtr'!T1237</f>
        <v>0</v>
      </c>
    </row>
    <row r="1238" spans="1:9" hidden="1">
      <c r="A1238">
        <f ca="1">'Budget by qtr'!N1238</f>
        <v>0</v>
      </c>
      <c r="C1238" s="79">
        <f>'Budget by qtr'!C1238</f>
        <v>45839</v>
      </c>
      <c r="D1238">
        <f ca="1">'Budget by qtr'!M1238</f>
        <v>0</v>
      </c>
      <c r="E1238" t="str">
        <f ca="1">'Budget by qtr'!L1238</f>
        <v>3210: Regular In-kind</v>
      </c>
      <c r="I1238" s="1">
        <f ca="1">'Budget by qtr'!T1238</f>
        <v>0</v>
      </c>
    </row>
    <row r="1239" spans="1:9" hidden="1">
      <c r="A1239">
        <f ca="1">'Budget by qtr'!N1239</f>
        <v>0</v>
      </c>
      <c r="C1239" s="79">
        <f>'Budget by qtr'!C1239</f>
        <v>45931</v>
      </c>
      <c r="D1239">
        <f ca="1">'Budget by qtr'!M1239</f>
        <v>0</v>
      </c>
      <c r="E1239" t="str">
        <f ca="1">'Budget by qtr'!L1239</f>
        <v>3210: Regular In-kind</v>
      </c>
      <c r="I1239" s="1">
        <f ca="1">'Budget by qtr'!T1239</f>
        <v>0</v>
      </c>
    </row>
    <row r="1240" spans="1:9" hidden="1">
      <c r="A1240">
        <f ca="1">'Budget by qtr'!N1240</f>
        <v>0</v>
      </c>
      <c r="C1240" s="79">
        <f>'Budget by qtr'!C1240</f>
        <v>46023</v>
      </c>
      <c r="D1240">
        <f ca="1">'Budget by qtr'!M1240</f>
        <v>0</v>
      </c>
      <c r="E1240" t="str">
        <f ca="1">'Budget by qtr'!L1240</f>
        <v>3210: Regular In-kind</v>
      </c>
      <c r="I1240" s="1">
        <f ca="1">'Budget by qtr'!T1240</f>
        <v>0</v>
      </c>
    </row>
    <row r="1241" spans="1:9" hidden="1">
      <c r="A1241">
        <f ca="1">'Budget by qtr'!N1241</f>
        <v>0</v>
      </c>
      <c r="C1241" s="79">
        <f>'Budget by qtr'!C1241</f>
        <v>46113</v>
      </c>
      <c r="D1241">
        <f ca="1">'Budget by qtr'!M1241</f>
        <v>0</v>
      </c>
      <c r="E1241" t="str">
        <f ca="1">'Budget by qtr'!L1241</f>
        <v>3210: Regular In-kind</v>
      </c>
      <c r="I1241" s="1">
        <f ca="1">'Budget by qtr'!T1241</f>
        <v>0</v>
      </c>
    </row>
    <row r="1242" spans="1:9" hidden="1">
      <c r="A1242">
        <f ca="1">'Budget by qtr'!N1242</f>
        <v>0</v>
      </c>
      <c r="C1242" s="79">
        <f>'Budget by qtr'!C1242</f>
        <v>46204</v>
      </c>
      <c r="D1242">
        <f ca="1">'Budget by qtr'!M1242</f>
        <v>0</v>
      </c>
      <c r="E1242" t="str">
        <f ca="1">'Budget by qtr'!L1242</f>
        <v>3210: Regular In-kind</v>
      </c>
      <c r="I1242" s="1">
        <f ca="1">'Budget by qtr'!T1242</f>
        <v>0</v>
      </c>
    </row>
    <row r="1243" spans="1:9" hidden="1">
      <c r="A1243">
        <f ca="1">'Budget by qtr'!N1243</f>
        <v>0</v>
      </c>
      <c r="C1243" s="79">
        <f>'Budget by qtr'!C1243</f>
        <v>46296</v>
      </c>
      <c r="D1243">
        <f ca="1">'Budget by qtr'!M1243</f>
        <v>0</v>
      </c>
      <c r="E1243" t="str">
        <f ca="1">'Budget by qtr'!L1243</f>
        <v>3210: Regular In-kind</v>
      </c>
      <c r="I1243" s="1">
        <f ca="1">'Budget by qtr'!T1243</f>
        <v>0</v>
      </c>
    </row>
    <row r="1244" spans="1:9" hidden="1">
      <c r="A1244">
        <f ca="1">'Budget by qtr'!N1244</f>
        <v>0</v>
      </c>
      <c r="C1244" s="79">
        <f>'Budget by qtr'!C1244</f>
        <v>46388</v>
      </c>
      <c r="D1244">
        <f ca="1">'Budget by qtr'!M1244</f>
        <v>0</v>
      </c>
      <c r="E1244" t="str">
        <f ca="1">'Budget by qtr'!L1244</f>
        <v>3210: Regular In-kind</v>
      </c>
      <c r="I1244" s="1">
        <f ca="1">'Budget by qtr'!T1244</f>
        <v>0</v>
      </c>
    </row>
    <row r="1245" spans="1:9" hidden="1">
      <c r="A1245">
        <f ca="1">'Budget by qtr'!N1245</f>
        <v>0</v>
      </c>
      <c r="C1245" s="79">
        <f>'Budget by qtr'!C1245</f>
        <v>46478</v>
      </c>
      <c r="D1245">
        <f ca="1">'Budget by qtr'!M1245</f>
        <v>0</v>
      </c>
      <c r="E1245" t="str">
        <f ca="1">'Budget by qtr'!L1245</f>
        <v>3210: Regular In-kind</v>
      </c>
      <c r="I1245" s="1">
        <f ca="1">'Budget by qtr'!T1245</f>
        <v>0</v>
      </c>
    </row>
    <row r="1246" spans="1:9" hidden="1">
      <c r="A1246">
        <f ca="1">'Budget by qtr'!N1246</f>
        <v>0</v>
      </c>
      <c r="C1246" s="79">
        <f>'Budget by qtr'!C1246</f>
        <v>46569</v>
      </c>
      <c r="D1246">
        <f ca="1">'Budget by qtr'!M1246</f>
        <v>0</v>
      </c>
      <c r="E1246" t="str">
        <f ca="1">'Budget by qtr'!L1246</f>
        <v>3210: Regular In-kind</v>
      </c>
      <c r="I1246" s="1">
        <f ca="1">'Budget by qtr'!T1246</f>
        <v>0</v>
      </c>
    </row>
    <row r="1247" spans="1:9" hidden="1">
      <c r="A1247">
        <f ca="1">'Budget by qtr'!N1247</f>
        <v>0</v>
      </c>
      <c r="C1247" s="79">
        <f>'Budget by qtr'!C1247</f>
        <v>46661</v>
      </c>
      <c r="D1247">
        <f ca="1">'Budget by qtr'!M1247</f>
        <v>0</v>
      </c>
      <c r="E1247" t="str">
        <f ca="1">'Budget by qtr'!L1247</f>
        <v>3210: Regular In-kind</v>
      </c>
      <c r="I1247" s="1">
        <f ca="1">'Budget by qtr'!T1247</f>
        <v>0</v>
      </c>
    </row>
    <row r="1248" spans="1:9" hidden="1">
      <c r="A1248">
        <f ca="1">'Budget by qtr'!N1248</f>
        <v>0</v>
      </c>
      <c r="C1248" s="79">
        <f>'Budget by qtr'!C1248</f>
        <v>46753</v>
      </c>
      <c r="D1248">
        <f ca="1">'Budget by qtr'!M1248</f>
        <v>0</v>
      </c>
      <c r="E1248" t="str">
        <f ca="1">'Budget by qtr'!L1248</f>
        <v>3210: Regular In-kind</v>
      </c>
      <c r="I1248" s="1">
        <f ca="1">'Budget by qtr'!T1248</f>
        <v>0</v>
      </c>
    </row>
    <row r="1249" spans="1:9" hidden="1">
      <c r="A1249">
        <f ca="1">'Budget by qtr'!N1249</f>
        <v>0</v>
      </c>
      <c r="C1249" s="79">
        <f>'Budget by qtr'!C1249</f>
        <v>46844</v>
      </c>
      <c r="D1249">
        <f ca="1">'Budget by qtr'!M1249</f>
        <v>0</v>
      </c>
      <c r="E1249" t="str">
        <f ca="1">'Budget by qtr'!L1249</f>
        <v>3210: Regular In-kind</v>
      </c>
      <c r="I1249" s="1">
        <f ca="1">'Budget by qtr'!T1249</f>
        <v>0</v>
      </c>
    </row>
    <row r="1250" spans="1:9" hidden="1">
      <c r="A1250">
        <f ca="1">'Budget by qtr'!N1250</f>
        <v>0</v>
      </c>
      <c r="C1250" s="79">
        <f>'Budget by qtr'!C1250</f>
        <v>44743</v>
      </c>
      <c r="D1250">
        <f ca="1">'Budget by qtr'!M1250</f>
        <v>0</v>
      </c>
      <c r="E1250" t="str">
        <f ca="1">'Budget by qtr'!L1250</f>
        <v>3210: Regular In-kind</v>
      </c>
      <c r="I1250" s="1">
        <f ca="1">'Budget by qtr'!T1250</f>
        <v>0</v>
      </c>
    </row>
    <row r="1251" spans="1:9" hidden="1">
      <c r="A1251">
        <f ca="1">'Budget by qtr'!N1251</f>
        <v>0</v>
      </c>
      <c r="C1251" s="79">
        <f>'Budget by qtr'!C1251</f>
        <v>44835</v>
      </c>
      <c r="D1251">
        <f ca="1">'Budget by qtr'!M1251</f>
        <v>0</v>
      </c>
      <c r="E1251" t="str">
        <f ca="1">'Budget by qtr'!L1251</f>
        <v>3210: Regular In-kind</v>
      </c>
      <c r="I1251" s="1">
        <f ca="1">'Budget by qtr'!T1251</f>
        <v>0</v>
      </c>
    </row>
    <row r="1252" spans="1:9" hidden="1">
      <c r="A1252">
        <f ca="1">'Budget by qtr'!N1252</f>
        <v>0</v>
      </c>
      <c r="C1252" s="79">
        <f>'Budget by qtr'!C1252</f>
        <v>44927</v>
      </c>
      <c r="D1252">
        <f ca="1">'Budget by qtr'!M1252</f>
        <v>0</v>
      </c>
      <c r="E1252" t="str">
        <f ca="1">'Budget by qtr'!L1252</f>
        <v>3210: Regular In-kind</v>
      </c>
      <c r="I1252" s="1">
        <f ca="1">'Budget by qtr'!T1252</f>
        <v>0</v>
      </c>
    </row>
    <row r="1253" spans="1:9" hidden="1">
      <c r="A1253">
        <f ca="1">'Budget by qtr'!N1253</f>
        <v>0</v>
      </c>
      <c r="C1253" s="79">
        <f>'Budget by qtr'!C1253</f>
        <v>45017</v>
      </c>
      <c r="D1253">
        <f ca="1">'Budget by qtr'!M1253</f>
        <v>0</v>
      </c>
      <c r="E1253" t="str">
        <f ca="1">'Budget by qtr'!L1253</f>
        <v>3210: Regular In-kind</v>
      </c>
      <c r="I1253" s="1">
        <f ca="1">'Budget by qtr'!T1253</f>
        <v>0</v>
      </c>
    </row>
    <row r="1254" spans="1:9" hidden="1">
      <c r="A1254">
        <f ca="1">'Budget by qtr'!N1254</f>
        <v>0</v>
      </c>
      <c r="C1254" s="79">
        <f>'Budget by qtr'!C1254</f>
        <v>45108</v>
      </c>
      <c r="D1254">
        <f ca="1">'Budget by qtr'!M1254</f>
        <v>0</v>
      </c>
      <c r="E1254" t="str">
        <f ca="1">'Budget by qtr'!L1254</f>
        <v>3210: Regular In-kind</v>
      </c>
      <c r="I1254" s="1">
        <f ca="1">'Budget by qtr'!T1254</f>
        <v>0</v>
      </c>
    </row>
    <row r="1255" spans="1:9" hidden="1">
      <c r="A1255">
        <f ca="1">'Budget by qtr'!N1255</f>
        <v>0</v>
      </c>
      <c r="C1255" s="79">
        <f>'Budget by qtr'!C1255</f>
        <v>45200</v>
      </c>
      <c r="D1255">
        <f ca="1">'Budget by qtr'!M1255</f>
        <v>0</v>
      </c>
      <c r="E1255" t="str">
        <f ca="1">'Budget by qtr'!L1255</f>
        <v>3210: Regular In-kind</v>
      </c>
      <c r="I1255" s="1">
        <f ca="1">'Budget by qtr'!T1255</f>
        <v>0</v>
      </c>
    </row>
    <row r="1256" spans="1:9" hidden="1">
      <c r="A1256">
        <f ca="1">'Budget by qtr'!N1256</f>
        <v>0</v>
      </c>
      <c r="C1256" s="79">
        <f>'Budget by qtr'!C1256</f>
        <v>45292</v>
      </c>
      <c r="D1256">
        <f ca="1">'Budget by qtr'!M1256</f>
        <v>0</v>
      </c>
      <c r="E1256" t="str">
        <f ca="1">'Budget by qtr'!L1256</f>
        <v>3210: Regular In-kind</v>
      </c>
      <c r="I1256" s="1">
        <f ca="1">'Budget by qtr'!T1256</f>
        <v>0</v>
      </c>
    </row>
    <row r="1257" spans="1:9" hidden="1">
      <c r="A1257">
        <f ca="1">'Budget by qtr'!N1257</f>
        <v>0</v>
      </c>
      <c r="C1257" s="79">
        <f>'Budget by qtr'!C1257</f>
        <v>45383</v>
      </c>
      <c r="D1257">
        <f ca="1">'Budget by qtr'!M1257</f>
        <v>0</v>
      </c>
      <c r="E1257" t="str">
        <f ca="1">'Budget by qtr'!L1257</f>
        <v>3210: Regular In-kind</v>
      </c>
      <c r="I1257" s="1">
        <f ca="1">'Budget by qtr'!T1257</f>
        <v>0</v>
      </c>
    </row>
    <row r="1258" spans="1:9" hidden="1">
      <c r="A1258">
        <f ca="1">'Budget by qtr'!N1258</f>
        <v>0</v>
      </c>
      <c r="C1258" s="79">
        <f>'Budget by qtr'!C1258</f>
        <v>45474</v>
      </c>
      <c r="D1258">
        <f ca="1">'Budget by qtr'!M1258</f>
        <v>0</v>
      </c>
      <c r="E1258" t="str">
        <f ca="1">'Budget by qtr'!L1258</f>
        <v>3210: Regular In-kind</v>
      </c>
      <c r="I1258" s="1">
        <f ca="1">'Budget by qtr'!T1258</f>
        <v>0</v>
      </c>
    </row>
    <row r="1259" spans="1:9" hidden="1">
      <c r="A1259">
        <f ca="1">'Budget by qtr'!N1259</f>
        <v>0</v>
      </c>
      <c r="C1259" s="79">
        <f>'Budget by qtr'!C1259</f>
        <v>45566</v>
      </c>
      <c r="D1259">
        <f ca="1">'Budget by qtr'!M1259</f>
        <v>0</v>
      </c>
      <c r="E1259" t="str">
        <f ca="1">'Budget by qtr'!L1259</f>
        <v>3210: Regular In-kind</v>
      </c>
      <c r="I1259" s="1">
        <f ca="1">'Budget by qtr'!T1259</f>
        <v>0</v>
      </c>
    </row>
    <row r="1260" spans="1:9" hidden="1">
      <c r="A1260">
        <f ca="1">'Budget by qtr'!N1260</f>
        <v>0</v>
      </c>
      <c r="C1260" s="79">
        <f>'Budget by qtr'!C1260</f>
        <v>45658</v>
      </c>
      <c r="D1260">
        <f ca="1">'Budget by qtr'!M1260</f>
        <v>0</v>
      </c>
      <c r="E1260" t="str">
        <f ca="1">'Budget by qtr'!L1260</f>
        <v>3210: Regular In-kind</v>
      </c>
      <c r="I1260" s="1">
        <f ca="1">'Budget by qtr'!T1260</f>
        <v>0</v>
      </c>
    </row>
    <row r="1261" spans="1:9" hidden="1">
      <c r="A1261">
        <f ca="1">'Budget by qtr'!N1261</f>
        <v>0</v>
      </c>
      <c r="C1261" s="79">
        <f>'Budget by qtr'!C1261</f>
        <v>45748</v>
      </c>
      <c r="D1261">
        <f ca="1">'Budget by qtr'!M1261</f>
        <v>0</v>
      </c>
      <c r="E1261" t="str">
        <f ca="1">'Budget by qtr'!L1261</f>
        <v>3210: Regular In-kind</v>
      </c>
      <c r="I1261" s="1">
        <f ca="1">'Budget by qtr'!T1261</f>
        <v>0</v>
      </c>
    </row>
    <row r="1262" spans="1:9" hidden="1">
      <c r="A1262">
        <f ca="1">'Budget by qtr'!N1262</f>
        <v>0</v>
      </c>
      <c r="C1262" s="79">
        <f>'Budget by qtr'!C1262</f>
        <v>45839</v>
      </c>
      <c r="D1262">
        <f ca="1">'Budget by qtr'!M1262</f>
        <v>0</v>
      </c>
      <c r="E1262" t="str">
        <f ca="1">'Budget by qtr'!L1262</f>
        <v>3210: Regular In-kind</v>
      </c>
      <c r="I1262" s="1">
        <f ca="1">'Budget by qtr'!T1262</f>
        <v>0</v>
      </c>
    </row>
    <row r="1263" spans="1:9" hidden="1">
      <c r="A1263">
        <f ca="1">'Budget by qtr'!N1263</f>
        <v>0</v>
      </c>
      <c r="C1263" s="79">
        <f>'Budget by qtr'!C1263</f>
        <v>45931</v>
      </c>
      <c r="D1263">
        <f ca="1">'Budget by qtr'!M1263</f>
        <v>0</v>
      </c>
      <c r="E1263" t="str">
        <f ca="1">'Budget by qtr'!L1263</f>
        <v>3210: Regular In-kind</v>
      </c>
      <c r="I1263" s="1">
        <f ca="1">'Budget by qtr'!T1263</f>
        <v>0</v>
      </c>
    </row>
    <row r="1264" spans="1:9" hidden="1">
      <c r="A1264">
        <f ca="1">'Budget by qtr'!N1264</f>
        <v>0</v>
      </c>
      <c r="C1264" s="79">
        <f>'Budget by qtr'!C1264</f>
        <v>46023</v>
      </c>
      <c r="D1264">
        <f ca="1">'Budget by qtr'!M1264</f>
        <v>0</v>
      </c>
      <c r="E1264" t="str">
        <f ca="1">'Budget by qtr'!L1264</f>
        <v>3210: Regular In-kind</v>
      </c>
      <c r="I1264" s="1">
        <f ca="1">'Budget by qtr'!T1264</f>
        <v>0</v>
      </c>
    </row>
    <row r="1265" spans="1:9" hidden="1">
      <c r="A1265">
        <f ca="1">'Budget by qtr'!N1265</f>
        <v>0</v>
      </c>
      <c r="C1265" s="79">
        <f>'Budget by qtr'!C1265</f>
        <v>46113</v>
      </c>
      <c r="D1265">
        <f ca="1">'Budget by qtr'!M1265</f>
        <v>0</v>
      </c>
      <c r="E1265" t="str">
        <f ca="1">'Budget by qtr'!L1265</f>
        <v>3210: Regular In-kind</v>
      </c>
      <c r="I1265" s="1">
        <f ca="1">'Budget by qtr'!T1265</f>
        <v>0</v>
      </c>
    </row>
    <row r="1266" spans="1:9" hidden="1">
      <c r="A1266">
        <f ca="1">'Budget by qtr'!N1266</f>
        <v>0</v>
      </c>
      <c r="C1266" s="79">
        <f>'Budget by qtr'!C1266</f>
        <v>46204</v>
      </c>
      <c r="D1266">
        <f ca="1">'Budget by qtr'!M1266</f>
        <v>0</v>
      </c>
      <c r="E1266" t="str">
        <f ca="1">'Budget by qtr'!L1266</f>
        <v>3210: Regular In-kind</v>
      </c>
      <c r="I1266" s="1">
        <f ca="1">'Budget by qtr'!T1266</f>
        <v>0</v>
      </c>
    </row>
    <row r="1267" spans="1:9" hidden="1">
      <c r="A1267">
        <f ca="1">'Budget by qtr'!N1267</f>
        <v>0</v>
      </c>
      <c r="C1267" s="79">
        <f>'Budget by qtr'!C1267</f>
        <v>46296</v>
      </c>
      <c r="D1267">
        <f ca="1">'Budget by qtr'!M1267</f>
        <v>0</v>
      </c>
      <c r="E1267" t="str">
        <f ca="1">'Budget by qtr'!L1267</f>
        <v>3210: Regular In-kind</v>
      </c>
      <c r="I1267" s="1">
        <f ca="1">'Budget by qtr'!T1267</f>
        <v>0</v>
      </c>
    </row>
    <row r="1268" spans="1:9" hidden="1">
      <c r="A1268">
        <f ca="1">'Budget by qtr'!N1268</f>
        <v>0</v>
      </c>
      <c r="C1268" s="79">
        <f>'Budget by qtr'!C1268</f>
        <v>46388</v>
      </c>
      <c r="D1268">
        <f ca="1">'Budget by qtr'!M1268</f>
        <v>0</v>
      </c>
      <c r="E1268" t="str">
        <f ca="1">'Budget by qtr'!L1268</f>
        <v>3210: Regular In-kind</v>
      </c>
      <c r="I1268" s="1">
        <f ca="1">'Budget by qtr'!T1268</f>
        <v>0</v>
      </c>
    </row>
    <row r="1269" spans="1:9" hidden="1">
      <c r="A1269">
        <f ca="1">'Budget by qtr'!N1269</f>
        <v>0</v>
      </c>
      <c r="C1269" s="79">
        <f>'Budget by qtr'!C1269</f>
        <v>46478</v>
      </c>
      <c r="D1269">
        <f ca="1">'Budget by qtr'!M1269</f>
        <v>0</v>
      </c>
      <c r="E1269" t="str">
        <f ca="1">'Budget by qtr'!L1269</f>
        <v>3210: Regular In-kind</v>
      </c>
      <c r="I1269" s="1">
        <f ca="1">'Budget by qtr'!T1269</f>
        <v>0</v>
      </c>
    </row>
    <row r="1270" spans="1:9" hidden="1">
      <c r="A1270">
        <f ca="1">'Budget by qtr'!N1270</f>
        <v>0</v>
      </c>
      <c r="C1270" s="79">
        <f>'Budget by qtr'!C1270</f>
        <v>46569</v>
      </c>
      <c r="D1270">
        <f ca="1">'Budget by qtr'!M1270</f>
        <v>0</v>
      </c>
      <c r="E1270" t="str">
        <f ca="1">'Budget by qtr'!L1270</f>
        <v>3210: Regular In-kind</v>
      </c>
      <c r="I1270" s="1">
        <f ca="1">'Budget by qtr'!T1270</f>
        <v>0</v>
      </c>
    </row>
    <row r="1271" spans="1:9" hidden="1">
      <c r="A1271">
        <f ca="1">'Budget by qtr'!N1271</f>
        <v>0</v>
      </c>
      <c r="C1271" s="79">
        <f>'Budget by qtr'!C1271</f>
        <v>46661</v>
      </c>
      <c r="D1271">
        <f ca="1">'Budget by qtr'!M1271</f>
        <v>0</v>
      </c>
      <c r="E1271" t="str">
        <f ca="1">'Budget by qtr'!L1271</f>
        <v>3210: Regular In-kind</v>
      </c>
      <c r="I1271" s="1">
        <f ca="1">'Budget by qtr'!T1271</f>
        <v>0</v>
      </c>
    </row>
    <row r="1272" spans="1:9" hidden="1">
      <c r="A1272">
        <f ca="1">'Budget by qtr'!N1272</f>
        <v>0</v>
      </c>
      <c r="C1272" s="79">
        <f>'Budget by qtr'!C1272</f>
        <v>46753</v>
      </c>
      <c r="D1272">
        <f ca="1">'Budget by qtr'!M1272</f>
        <v>0</v>
      </c>
      <c r="E1272" t="str">
        <f ca="1">'Budget by qtr'!L1272</f>
        <v>3210: Regular In-kind</v>
      </c>
      <c r="I1272" s="1">
        <f ca="1">'Budget by qtr'!T1272</f>
        <v>0</v>
      </c>
    </row>
    <row r="1273" spans="1:9" hidden="1">
      <c r="A1273">
        <f ca="1">'Budget by qtr'!N1273</f>
        <v>0</v>
      </c>
      <c r="C1273" s="79">
        <f>'Budget by qtr'!C1273</f>
        <v>46844</v>
      </c>
      <c r="D1273">
        <f ca="1">'Budget by qtr'!M1273</f>
        <v>0</v>
      </c>
      <c r="E1273" t="str">
        <f ca="1">'Budget by qtr'!L1273</f>
        <v>3210: Regular In-kind</v>
      </c>
      <c r="I1273" s="1">
        <f ca="1">'Budget by qtr'!T1273</f>
        <v>0</v>
      </c>
    </row>
    <row r="1274" spans="1:9" hidden="1">
      <c r="A1274">
        <f ca="1">'Budget by qtr'!N1274</f>
        <v>0</v>
      </c>
      <c r="C1274" s="79">
        <f>'Budget by qtr'!C1274</f>
        <v>44743</v>
      </c>
      <c r="D1274">
        <f ca="1">'Budget by qtr'!M1274</f>
        <v>0</v>
      </c>
      <c r="E1274" t="str">
        <f ca="1">'Budget by qtr'!L1274</f>
        <v>3210: Regular In-kind</v>
      </c>
      <c r="I1274" s="1">
        <f ca="1">'Budget by qtr'!T1274</f>
        <v>0</v>
      </c>
    </row>
    <row r="1275" spans="1:9" hidden="1">
      <c r="A1275">
        <f ca="1">'Budget by qtr'!N1275</f>
        <v>0</v>
      </c>
      <c r="C1275" s="79">
        <f>'Budget by qtr'!C1275</f>
        <v>44835</v>
      </c>
      <c r="D1275">
        <f ca="1">'Budget by qtr'!M1275</f>
        <v>0</v>
      </c>
      <c r="E1275" t="str">
        <f ca="1">'Budget by qtr'!L1275</f>
        <v>3210: Regular In-kind</v>
      </c>
      <c r="I1275" s="1">
        <f ca="1">'Budget by qtr'!T1275</f>
        <v>0</v>
      </c>
    </row>
    <row r="1276" spans="1:9" hidden="1">
      <c r="A1276">
        <f ca="1">'Budget by qtr'!N1276</f>
        <v>0</v>
      </c>
      <c r="C1276" s="79">
        <f>'Budget by qtr'!C1276</f>
        <v>44927</v>
      </c>
      <c r="D1276">
        <f ca="1">'Budget by qtr'!M1276</f>
        <v>0</v>
      </c>
      <c r="E1276" t="str">
        <f ca="1">'Budget by qtr'!L1276</f>
        <v>3210: Regular In-kind</v>
      </c>
      <c r="I1276" s="1">
        <f ca="1">'Budget by qtr'!T1276</f>
        <v>0</v>
      </c>
    </row>
    <row r="1277" spans="1:9" hidden="1">
      <c r="A1277">
        <f ca="1">'Budget by qtr'!N1277</f>
        <v>0</v>
      </c>
      <c r="C1277" s="79">
        <f>'Budget by qtr'!C1277</f>
        <v>45017</v>
      </c>
      <c r="D1277">
        <f ca="1">'Budget by qtr'!M1277</f>
        <v>0</v>
      </c>
      <c r="E1277" t="str">
        <f ca="1">'Budget by qtr'!L1277</f>
        <v>3210: Regular In-kind</v>
      </c>
      <c r="I1277" s="1">
        <f ca="1">'Budget by qtr'!T1277</f>
        <v>0</v>
      </c>
    </row>
    <row r="1278" spans="1:9" hidden="1">
      <c r="A1278">
        <f ca="1">'Budget by qtr'!N1278</f>
        <v>0</v>
      </c>
      <c r="C1278" s="79">
        <f>'Budget by qtr'!C1278</f>
        <v>45108</v>
      </c>
      <c r="D1278">
        <f ca="1">'Budget by qtr'!M1278</f>
        <v>0</v>
      </c>
      <c r="E1278" t="str">
        <f ca="1">'Budget by qtr'!L1278</f>
        <v>3210: Regular In-kind</v>
      </c>
      <c r="I1278" s="1">
        <f ca="1">'Budget by qtr'!T1278</f>
        <v>0</v>
      </c>
    </row>
    <row r="1279" spans="1:9" hidden="1">
      <c r="A1279">
        <f ca="1">'Budget by qtr'!N1279</f>
        <v>0</v>
      </c>
      <c r="C1279" s="79">
        <f>'Budget by qtr'!C1279</f>
        <v>45200</v>
      </c>
      <c r="D1279">
        <f ca="1">'Budget by qtr'!M1279</f>
        <v>0</v>
      </c>
      <c r="E1279" t="str">
        <f ca="1">'Budget by qtr'!L1279</f>
        <v>3210: Regular In-kind</v>
      </c>
      <c r="I1279" s="1">
        <f ca="1">'Budget by qtr'!T1279</f>
        <v>0</v>
      </c>
    </row>
    <row r="1280" spans="1:9" hidden="1">
      <c r="A1280">
        <f ca="1">'Budget by qtr'!N1280</f>
        <v>0</v>
      </c>
      <c r="C1280" s="79">
        <f>'Budget by qtr'!C1280</f>
        <v>45292</v>
      </c>
      <c r="D1280">
        <f ca="1">'Budget by qtr'!M1280</f>
        <v>0</v>
      </c>
      <c r="E1280" t="str">
        <f ca="1">'Budget by qtr'!L1280</f>
        <v>3210: Regular In-kind</v>
      </c>
      <c r="I1280" s="1">
        <f ca="1">'Budget by qtr'!T1280</f>
        <v>0</v>
      </c>
    </row>
    <row r="1281" spans="1:9" hidden="1">
      <c r="A1281">
        <f ca="1">'Budget by qtr'!N1281</f>
        <v>0</v>
      </c>
      <c r="C1281" s="79">
        <f>'Budget by qtr'!C1281</f>
        <v>45383</v>
      </c>
      <c r="D1281">
        <f ca="1">'Budget by qtr'!M1281</f>
        <v>0</v>
      </c>
      <c r="E1281" t="str">
        <f ca="1">'Budget by qtr'!L1281</f>
        <v>3210: Regular In-kind</v>
      </c>
      <c r="I1281" s="1">
        <f ca="1">'Budget by qtr'!T1281</f>
        <v>0</v>
      </c>
    </row>
    <row r="1282" spans="1:9" hidden="1">
      <c r="A1282">
        <f ca="1">'Budget by qtr'!N1282</f>
        <v>0</v>
      </c>
      <c r="C1282" s="79">
        <f>'Budget by qtr'!C1282</f>
        <v>45474</v>
      </c>
      <c r="D1282">
        <f ca="1">'Budget by qtr'!M1282</f>
        <v>0</v>
      </c>
      <c r="E1282" t="str">
        <f ca="1">'Budget by qtr'!L1282</f>
        <v>3210: Regular In-kind</v>
      </c>
      <c r="I1282" s="1">
        <f ca="1">'Budget by qtr'!T1282</f>
        <v>0</v>
      </c>
    </row>
    <row r="1283" spans="1:9" hidden="1">
      <c r="A1283">
        <f ca="1">'Budget by qtr'!N1283</f>
        <v>0</v>
      </c>
      <c r="C1283" s="79">
        <f>'Budget by qtr'!C1283</f>
        <v>45566</v>
      </c>
      <c r="D1283">
        <f ca="1">'Budget by qtr'!M1283</f>
        <v>0</v>
      </c>
      <c r="E1283" t="str">
        <f ca="1">'Budget by qtr'!L1283</f>
        <v>3210: Regular In-kind</v>
      </c>
      <c r="I1283" s="1">
        <f ca="1">'Budget by qtr'!T1283</f>
        <v>0</v>
      </c>
    </row>
    <row r="1284" spans="1:9" hidden="1">
      <c r="A1284">
        <f ca="1">'Budget by qtr'!N1284</f>
        <v>0</v>
      </c>
      <c r="C1284" s="79">
        <f>'Budget by qtr'!C1284</f>
        <v>45658</v>
      </c>
      <c r="D1284">
        <f ca="1">'Budget by qtr'!M1284</f>
        <v>0</v>
      </c>
      <c r="E1284" t="str">
        <f ca="1">'Budget by qtr'!L1284</f>
        <v>3210: Regular In-kind</v>
      </c>
      <c r="I1284" s="1">
        <f ca="1">'Budget by qtr'!T1284</f>
        <v>0</v>
      </c>
    </row>
    <row r="1285" spans="1:9" hidden="1">
      <c r="A1285">
        <f ca="1">'Budget by qtr'!N1285</f>
        <v>0</v>
      </c>
      <c r="C1285" s="79">
        <f>'Budget by qtr'!C1285</f>
        <v>45748</v>
      </c>
      <c r="D1285">
        <f ca="1">'Budget by qtr'!M1285</f>
        <v>0</v>
      </c>
      <c r="E1285" t="str">
        <f ca="1">'Budget by qtr'!L1285</f>
        <v>3210: Regular In-kind</v>
      </c>
      <c r="I1285" s="1">
        <f ca="1">'Budget by qtr'!T1285</f>
        <v>0</v>
      </c>
    </row>
    <row r="1286" spans="1:9" hidden="1">
      <c r="A1286">
        <f ca="1">'Budget by qtr'!N1286</f>
        <v>0</v>
      </c>
      <c r="C1286" s="79">
        <f>'Budget by qtr'!C1286</f>
        <v>45839</v>
      </c>
      <c r="D1286">
        <f ca="1">'Budget by qtr'!M1286</f>
        <v>0</v>
      </c>
      <c r="E1286" t="str">
        <f ca="1">'Budget by qtr'!L1286</f>
        <v>3210: Regular In-kind</v>
      </c>
      <c r="I1286" s="1">
        <f ca="1">'Budget by qtr'!T1286</f>
        <v>0</v>
      </c>
    </row>
    <row r="1287" spans="1:9" hidden="1">
      <c r="A1287">
        <f ca="1">'Budget by qtr'!N1287</f>
        <v>0</v>
      </c>
      <c r="C1287" s="79">
        <f>'Budget by qtr'!C1287</f>
        <v>45931</v>
      </c>
      <c r="D1287">
        <f ca="1">'Budget by qtr'!M1287</f>
        <v>0</v>
      </c>
      <c r="E1287" t="str">
        <f ca="1">'Budget by qtr'!L1287</f>
        <v>3210: Regular In-kind</v>
      </c>
      <c r="I1287" s="1">
        <f ca="1">'Budget by qtr'!T1287</f>
        <v>0</v>
      </c>
    </row>
    <row r="1288" spans="1:9" hidden="1">
      <c r="A1288">
        <f ca="1">'Budget by qtr'!N1288</f>
        <v>0</v>
      </c>
      <c r="C1288" s="79">
        <f>'Budget by qtr'!C1288</f>
        <v>46023</v>
      </c>
      <c r="D1288">
        <f ca="1">'Budget by qtr'!M1288</f>
        <v>0</v>
      </c>
      <c r="E1288" t="str">
        <f ca="1">'Budget by qtr'!L1288</f>
        <v>3210: Regular In-kind</v>
      </c>
      <c r="I1288" s="1">
        <f ca="1">'Budget by qtr'!T1288</f>
        <v>0</v>
      </c>
    </row>
    <row r="1289" spans="1:9" hidden="1">
      <c r="A1289">
        <f ca="1">'Budget by qtr'!N1289</f>
        <v>0</v>
      </c>
      <c r="C1289" s="79">
        <f>'Budget by qtr'!C1289</f>
        <v>46113</v>
      </c>
      <c r="D1289">
        <f ca="1">'Budget by qtr'!M1289</f>
        <v>0</v>
      </c>
      <c r="E1289" t="str">
        <f ca="1">'Budget by qtr'!L1289</f>
        <v>3210: Regular In-kind</v>
      </c>
      <c r="I1289" s="1">
        <f ca="1">'Budget by qtr'!T1289</f>
        <v>0</v>
      </c>
    </row>
    <row r="1290" spans="1:9" hidden="1">
      <c r="A1290">
        <f ca="1">'Budget by qtr'!N1290</f>
        <v>0</v>
      </c>
      <c r="C1290" s="79">
        <f>'Budget by qtr'!C1290</f>
        <v>46204</v>
      </c>
      <c r="D1290">
        <f ca="1">'Budget by qtr'!M1290</f>
        <v>0</v>
      </c>
      <c r="E1290" t="str">
        <f ca="1">'Budget by qtr'!L1290</f>
        <v>3210: Regular In-kind</v>
      </c>
      <c r="I1290" s="1">
        <f ca="1">'Budget by qtr'!T1290</f>
        <v>0</v>
      </c>
    </row>
    <row r="1291" spans="1:9" hidden="1">
      <c r="A1291">
        <f ca="1">'Budget by qtr'!N1291</f>
        <v>0</v>
      </c>
      <c r="C1291" s="79">
        <f>'Budget by qtr'!C1291</f>
        <v>46296</v>
      </c>
      <c r="D1291">
        <f ca="1">'Budget by qtr'!M1291</f>
        <v>0</v>
      </c>
      <c r="E1291" t="str">
        <f ca="1">'Budget by qtr'!L1291</f>
        <v>3210: Regular In-kind</v>
      </c>
      <c r="I1291" s="1">
        <f ca="1">'Budget by qtr'!T1291</f>
        <v>0</v>
      </c>
    </row>
    <row r="1292" spans="1:9" hidden="1">
      <c r="A1292">
        <f ca="1">'Budget by qtr'!N1292</f>
        <v>0</v>
      </c>
      <c r="C1292" s="79">
        <f>'Budget by qtr'!C1292</f>
        <v>46388</v>
      </c>
      <c r="D1292">
        <f ca="1">'Budget by qtr'!M1292</f>
        <v>0</v>
      </c>
      <c r="E1292" t="str">
        <f ca="1">'Budget by qtr'!L1292</f>
        <v>3210: Regular In-kind</v>
      </c>
      <c r="I1292" s="1">
        <f ca="1">'Budget by qtr'!T1292</f>
        <v>0</v>
      </c>
    </row>
    <row r="1293" spans="1:9" hidden="1">
      <c r="A1293">
        <f ca="1">'Budget by qtr'!N1293</f>
        <v>0</v>
      </c>
      <c r="C1293" s="79">
        <f>'Budget by qtr'!C1293</f>
        <v>46478</v>
      </c>
      <c r="D1293">
        <f ca="1">'Budget by qtr'!M1293</f>
        <v>0</v>
      </c>
      <c r="E1293" t="str">
        <f ca="1">'Budget by qtr'!L1293</f>
        <v>3210: Regular In-kind</v>
      </c>
      <c r="I1293" s="1">
        <f ca="1">'Budget by qtr'!T1293</f>
        <v>0</v>
      </c>
    </row>
    <row r="1294" spans="1:9" hidden="1">
      <c r="A1294">
        <f ca="1">'Budget by qtr'!N1294</f>
        <v>0</v>
      </c>
      <c r="C1294" s="79">
        <f>'Budget by qtr'!C1294</f>
        <v>46569</v>
      </c>
      <c r="D1294">
        <f ca="1">'Budget by qtr'!M1294</f>
        <v>0</v>
      </c>
      <c r="E1294" t="str">
        <f ca="1">'Budget by qtr'!L1294</f>
        <v>3210: Regular In-kind</v>
      </c>
      <c r="I1294" s="1">
        <f ca="1">'Budget by qtr'!T1294</f>
        <v>0</v>
      </c>
    </row>
    <row r="1295" spans="1:9" hidden="1">
      <c r="A1295">
        <f ca="1">'Budget by qtr'!N1295</f>
        <v>0</v>
      </c>
      <c r="C1295" s="79">
        <f>'Budget by qtr'!C1295</f>
        <v>46661</v>
      </c>
      <c r="D1295">
        <f ca="1">'Budget by qtr'!M1295</f>
        <v>0</v>
      </c>
      <c r="E1295" t="str">
        <f ca="1">'Budget by qtr'!L1295</f>
        <v>3210: Regular In-kind</v>
      </c>
      <c r="I1295" s="1">
        <f ca="1">'Budget by qtr'!T1295</f>
        <v>0</v>
      </c>
    </row>
    <row r="1296" spans="1:9" hidden="1">
      <c r="A1296">
        <f ca="1">'Budget by qtr'!N1296</f>
        <v>0</v>
      </c>
      <c r="C1296" s="79">
        <f>'Budget by qtr'!C1296</f>
        <v>46753</v>
      </c>
      <c r="D1296">
        <f ca="1">'Budget by qtr'!M1296</f>
        <v>0</v>
      </c>
      <c r="E1296" t="str">
        <f ca="1">'Budget by qtr'!L1296</f>
        <v>3210: Regular In-kind</v>
      </c>
      <c r="I1296" s="1">
        <f ca="1">'Budget by qtr'!T1296</f>
        <v>0</v>
      </c>
    </row>
    <row r="1297" spans="1:9" hidden="1">
      <c r="A1297">
        <f ca="1">'Budget by qtr'!N1297</f>
        <v>0</v>
      </c>
      <c r="C1297" s="79">
        <f>'Budget by qtr'!C1297</f>
        <v>46844</v>
      </c>
      <c r="D1297">
        <f ca="1">'Budget by qtr'!M1297</f>
        <v>0</v>
      </c>
      <c r="E1297" t="str">
        <f ca="1">'Budget by qtr'!L1297</f>
        <v>3210: Regular In-kind</v>
      </c>
      <c r="I1297" s="1">
        <f ca="1">'Budget by qtr'!T1297</f>
        <v>0</v>
      </c>
    </row>
    <row r="1298" spans="1:9" hidden="1">
      <c r="A1298">
        <f ca="1">'Budget by qtr'!N1298</f>
        <v>0</v>
      </c>
      <c r="C1298" s="79">
        <f>'Budget by qtr'!C1298</f>
        <v>44743</v>
      </c>
      <c r="D1298">
        <f ca="1">'Budget by qtr'!M1298</f>
        <v>0</v>
      </c>
      <c r="E1298" t="str">
        <f ca="1">'Budget by qtr'!L1298</f>
        <v>3210: Regular In-kind</v>
      </c>
      <c r="I1298" s="1">
        <f ca="1">'Budget by qtr'!T1298</f>
        <v>0</v>
      </c>
    </row>
    <row r="1299" spans="1:9" hidden="1">
      <c r="A1299">
        <f ca="1">'Budget by qtr'!N1299</f>
        <v>0</v>
      </c>
      <c r="C1299" s="79">
        <f>'Budget by qtr'!C1299</f>
        <v>44835</v>
      </c>
      <c r="D1299">
        <f ca="1">'Budget by qtr'!M1299</f>
        <v>0</v>
      </c>
      <c r="E1299" t="str">
        <f ca="1">'Budget by qtr'!L1299</f>
        <v>3210: Regular In-kind</v>
      </c>
      <c r="I1299" s="1">
        <f ca="1">'Budget by qtr'!T1299</f>
        <v>0</v>
      </c>
    </row>
    <row r="1300" spans="1:9" hidden="1">
      <c r="A1300">
        <f ca="1">'Budget by qtr'!N1300</f>
        <v>0</v>
      </c>
      <c r="C1300" s="79">
        <f>'Budget by qtr'!C1300</f>
        <v>44927</v>
      </c>
      <c r="D1300">
        <f ca="1">'Budget by qtr'!M1300</f>
        <v>0</v>
      </c>
      <c r="E1300" t="str">
        <f ca="1">'Budget by qtr'!L1300</f>
        <v>3210: Regular In-kind</v>
      </c>
      <c r="I1300" s="1">
        <f ca="1">'Budget by qtr'!T1300</f>
        <v>0</v>
      </c>
    </row>
    <row r="1301" spans="1:9" hidden="1">
      <c r="A1301">
        <f ca="1">'Budget by qtr'!N1301</f>
        <v>0</v>
      </c>
      <c r="C1301" s="79">
        <f>'Budget by qtr'!C1301</f>
        <v>45017</v>
      </c>
      <c r="D1301">
        <f ca="1">'Budget by qtr'!M1301</f>
        <v>0</v>
      </c>
      <c r="E1301" t="str">
        <f ca="1">'Budget by qtr'!L1301</f>
        <v>3210: Regular In-kind</v>
      </c>
      <c r="I1301" s="1">
        <f ca="1">'Budget by qtr'!T1301</f>
        <v>0</v>
      </c>
    </row>
    <row r="1302" spans="1:9" hidden="1">
      <c r="A1302">
        <f ca="1">'Budget by qtr'!N1302</f>
        <v>0</v>
      </c>
      <c r="C1302" s="79">
        <f>'Budget by qtr'!C1302</f>
        <v>45108</v>
      </c>
      <c r="D1302">
        <f ca="1">'Budget by qtr'!M1302</f>
        <v>0</v>
      </c>
      <c r="E1302" t="str">
        <f ca="1">'Budget by qtr'!L1302</f>
        <v>3210: Regular In-kind</v>
      </c>
      <c r="I1302" s="1">
        <f ca="1">'Budget by qtr'!T1302</f>
        <v>0</v>
      </c>
    </row>
    <row r="1303" spans="1:9" hidden="1">
      <c r="A1303">
        <f ca="1">'Budget by qtr'!N1303</f>
        <v>0</v>
      </c>
      <c r="C1303" s="79">
        <f>'Budget by qtr'!C1303</f>
        <v>45200</v>
      </c>
      <c r="D1303">
        <f ca="1">'Budget by qtr'!M1303</f>
        <v>0</v>
      </c>
      <c r="E1303" t="str">
        <f ca="1">'Budget by qtr'!L1303</f>
        <v>3210: Regular In-kind</v>
      </c>
      <c r="I1303" s="1">
        <f ca="1">'Budget by qtr'!T1303</f>
        <v>0</v>
      </c>
    </row>
    <row r="1304" spans="1:9" hidden="1">
      <c r="A1304">
        <f ca="1">'Budget by qtr'!N1304</f>
        <v>0</v>
      </c>
      <c r="C1304" s="79">
        <f>'Budget by qtr'!C1304</f>
        <v>45292</v>
      </c>
      <c r="D1304">
        <f ca="1">'Budget by qtr'!M1304</f>
        <v>0</v>
      </c>
      <c r="E1304" t="str">
        <f ca="1">'Budget by qtr'!L1304</f>
        <v>3210: Regular In-kind</v>
      </c>
      <c r="I1304" s="1">
        <f ca="1">'Budget by qtr'!T1304</f>
        <v>0</v>
      </c>
    </row>
    <row r="1305" spans="1:9" hidden="1">
      <c r="A1305">
        <f ca="1">'Budget by qtr'!N1305</f>
        <v>0</v>
      </c>
      <c r="C1305" s="79">
        <f>'Budget by qtr'!C1305</f>
        <v>45383</v>
      </c>
      <c r="D1305">
        <f ca="1">'Budget by qtr'!M1305</f>
        <v>0</v>
      </c>
      <c r="E1305" t="str">
        <f ca="1">'Budget by qtr'!L1305</f>
        <v>3210: Regular In-kind</v>
      </c>
      <c r="I1305" s="1">
        <f ca="1">'Budget by qtr'!T1305</f>
        <v>0</v>
      </c>
    </row>
    <row r="1306" spans="1:9" hidden="1">
      <c r="A1306">
        <f ca="1">'Budget by qtr'!N1306</f>
        <v>0</v>
      </c>
      <c r="C1306" s="79">
        <f>'Budget by qtr'!C1306</f>
        <v>45474</v>
      </c>
      <c r="D1306">
        <f ca="1">'Budget by qtr'!M1306</f>
        <v>0</v>
      </c>
      <c r="E1306" t="str">
        <f ca="1">'Budget by qtr'!L1306</f>
        <v>3210: Regular In-kind</v>
      </c>
      <c r="I1306" s="1">
        <f ca="1">'Budget by qtr'!T1306</f>
        <v>0</v>
      </c>
    </row>
    <row r="1307" spans="1:9" hidden="1">
      <c r="A1307">
        <f ca="1">'Budget by qtr'!N1307</f>
        <v>0</v>
      </c>
      <c r="C1307" s="79">
        <f>'Budget by qtr'!C1307</f>
        <v>45566</v>
      </c>
      <c r="D1307">
        <f ca="1">'Budget by qtr'!M1307</f>
        <v>0</v>
      </c>
      <c r="E1307" t="str">
        <f ca="1">'Budget by qtr'!L1307</f>
        <v>3210: Regular In-kind</v>
      </c>
      <c r="I1307" s="1">
        <f ca="1">'Budget by qtr'!T1307</f>
        <v>0</v>
      </c>
    </row>
    <row r="1308" spans="1:9" hidden="1">
      <c r="A1308">
        <f ca="1">'Budget by qtr'!N1308</f>
        <v>0</v>
      </c>
      <c r="C1308" s="79">
        <f>'Budget by qtr'!C1308</f>
        <v>45658</v>
      </c>
      <c r="D1308">
        <f ca="1">'Budget by qtr'!M1308</f>
        <v>0</v>
      </c>
      <c r="E1308" t="str">
        <f ca="1">'Budget by qtr'!L1308</f>
        <v>3210: Regular In-kind</v>
      </c>
      <c r="I1308" s="1">
        <f ca="1">'Budget by qtr'!T1308</f>
        <v>0</v>
      </c>
    </row>
    <row r="1309" spans="1:9" hidden="1">
      <c r="A1309">
        <f ca="1">'Budget by qtr'!N1309</f>
        <v>0</v>
      </c>
      <c r="C1309" s="79">
        <f>'Budget by qtr'!C1309</f>
        <v>45748</v>
      </c>
      <c r="D1309">
        <f ca="1">'Budget by qtr'!M1309</f>
        <v>0</v>
      </c>
      <c r="E1309" t="str">
        <f ca="1">'Budget by qtr'!L1309</f>
        <v>3210: Regular In-kind</v>
      </c>
      <c r="I1309" s="1">
        <f ca="1">'Budget by qtr'!T1309</f>
        <v>0</v>
      </c>
    </row>
    <row r="1310" spans="1:9" hidden="1">
      <c r="A1310">
        <f ca="1">'Budget by qtr'!N1310</f>
        <v>0</v>
      </c>
      <c r="C1310" s="79">
        <f>'Budget by qtr'!C1310</f>
        <v>45839</v>
      </c>
      <c r="D1310">
        <f ca="1">'Budget by qtr'!M1310</f>
        <v>0</v>
      </c>
      <c r="E1310" t="str">
        <f ca="1">'Budget by qtr'!L1310</f>
        <v>3210: Regular In-kind</v>
      </c>
      <c r="I1310" s="1">
        <f ca="1">'Budget by qtr'!T1310</f>
        <v>0</v>
      </c>
    </row>
    <row r="1311" spans="1:9" hidden="1">
      <c r="A1311">
        <f ca="1">'Budget by qtr'!N1311</f>
        <v>0</v>
      </c>
      <c r="C1311" s="79">
        <f>'Budget by qtr'!C1311</f>
        <v>45931</v>
      </c>
      <c r="D1311">
        <f ca="1">'Budget by qtr'!M1311</f>
        <v>0</v>
      </c>
      <c r="E1311" t="str">
        <f ca="1">'Budget by qtr'!L1311</f>
        <v>3210: Regular In-kind</v>
      </c>
      <c r="I1311" s="1">
        <f ca="1">'Budget by qtr'!T1311</f>
        <v>0</v>
      </c>
    </row>
    <row r="1312" spans="1:9" hidden="1">
      <c r="A1312">
        <f ca="1">'Budget by qtr'!N1312</f>
        <v>0</v>
      </c>
      <c r="C1312" s="79">
        <f>'Budget by qtr'!C1312</f>
        <v>46023</v>
      </c>
      <c r="D1312">
        <f ca="1">'Budget by qtr'!M1312</f>
        <v>0</v>
      </c>
      <c r="E1312" t="str">
        <f ca="1">'Budget by qtr'!L1312</f>
        <v>3210: Regular In-kind</v>
      </c>
      <c r="I1312" s="1">
        <f ca="1">'Budget by qtr'!T1312</f>
        <v>0</v>
      </c>
    </row>
    <row r="1313" spans="1:9" hidden="1">
      <c r="A1313">
        <f ca="1">'Budget by qtr'!N1313</f>
        <v>0</v>
      </c>
      <c r="C1313" s="79">
        <f>'Budget by qtr'!C1313</f>
        <v>46113</v>
      </c>
      <c r="D1313">
        <f ca="1">'Budget by qtr'!M1313</f>
        <v>0</v>
      </c>
      <c r="E1313" t="str">
        <f ca="1">'Budget by qtr'!L1313</f>
        <v>3210: Regular In-kind</v>
      </c>
      <c r="I1313" s="1">
        <f ca="1">'Budget by qtr'!T1313</f>
        <v>0</v>
      </c>
    </row>
    <row r="1314" spans="1:9" hidden="1">
      <c r="A1314">
        <f ca="1">'Budget by qtr'!N1314</f>
        <v>0</v>
      </c>
      <c r="C1314" s="79">
        <f>'Budget by qtr'!C1314</f>
        <v>46204</v>
      </c>
      <c r="D1314">
        <f ca="1">'Budget by qtr'!M1314</f>
        <v>0</v>
      </c>
      <c r="E1314" t="str">
        <f ca="1">'Budget by qtr'!L1314</f>
        <v>3210: Regular In-kind</v>
      </c>
      <c r="I1314" s="1">
        <f ca="1">'Budget by qtr'!T1314</f>
        <v>0</v>
      </c>
    </row>
    <row r="1315" spans="1:9" hidden="1">
      <c r="A1315">
        <f ca="1">'Budget by qtr'!N1315</f>
        <v>0</v>
      </c>
      <c r="C1315" s="79">
        <f>'Budget by qtr'!C1315</f>
        <v>46296</v>
      </c>
      <c r="D1315">
        <f ca="1">'Budget by qtr'!M1315</f>
        <v>0</v>
      </c>
      <c r="E1315" t="str">
        <f ca="1">'Budget by qtr'!L1315</f>
        <v>3210: Regular In-kind</v>
      </c>
      <c r="I1315" s="1">
        <f ca="1">'Budget by qtr'!T1315</f>
        <v>0</v>
      </c>
    </row>
    <row r="1316" spans="1:9" hidden="1">
      <c r="A1316">
        <f ca="1">'Budget by qtr'!N1316</f>
        <v>0</v>
      </c>
      <c r="C1316" s="79">
        <f>'Budget by qtr'!C1316</f>
        <v>46388</v>
      </c>
      <c r="D1316">
        <f ca="1">'Budget by qtr'!M1316</f>
        <v>0</v>
      </c>
      <c r="E1316" t="str">
        <f ca="1">'Budget by qtr'!L1316</f>
        <v>3210: Regular In-kind</v>
      </c>
      <c r="I1316" s="1">
        <f ca="1">'Budget by qtr'!T1316</f>
        <v>0</v>
      </c>
    </row>
    <row r="1317" spans="1:9" hidden="1">
      <c r="A1317">
        <f ca="1">'Budget by qtr'!N1317</f>
        <v>0</v>
      </c>
      <c r="C1317" s="79">
        <f>'Budget by qtr'!C1317</f>
        <v>46478</v>
      </c>
      <c r="D1317">
        <f ca="1">'Budget by qtr'!M1317</f>
        <v>0</v>
      </c>
      <c r="E1317" t="str">
        <f ca="1">'Budget by qtr'!L1317</f>
        <v>3210: Regular In-kind</v>
      </c>
      <c r="I1317" s="1">
        <f ca="1">'Budget by qtr'!T1317</f>
        <v>0</v>
      </c>
    </row>
    <row r="1318" spans="1:9" hidden="1">
      <c r="A1318">
        <f ca="1">'Budget by qtr'!N1318</f>
        <v>0</v>
      </c>
      <c r="C1318" s="79">
        <f>'Budget by qtr'!C1318</f>
        <v>46569</v>
      </c>
      <c r="D1318">
        <f ca="1">'Budget by qtr'!M1318</f>
        <v>0</v>
      </c>
      <c r="E1318" t="str">
        <f ca="1">'Budget by qtr'!L1318</f>
        <v>3210: Regular In-kind</v>
      </c>
      <c r="I1318" s="1">
        <f ca="1">'Budget by qtr'!T1318</f>
        <v>0</v>
      </c>
    </row>
    <row r="1319" spans="1:9" hidden="1">
      <c r="A1319">
        <f ca="1">'Budget by qtr'!N1319</f>
        <v>0</v>
      </c>
      <c r="C1319" s="79">
        <f>'Budget by qtr'!C1319</f>
        <v>46661</v>
      </c>
      <c r="D1319">
        <f ca="1">'Budget by qtr'!M1319</f>
        <v>0</v>
      </c>
      <c r="E1319" t="str">
        <f ca="1">'Budget by qtr'!L1319</f>
        <v>3210: Regular In-kind</v>
      </c>
      <c r="I1319" s="1">
        <f ca="1">'Budget by qtr'!T1319</f>
        <v>0</v>
      </c>
    </row>
    <row r="1320" spans="1:9" hidden="1">
      <c r="A1320">
        <f ca="1">'Budget by qtr'!N1320</f>
        <v>0</v>
      </c>
      <c r="C1320" s="79">
        <f>'Budget by qtr'!C1320</f>
        <v>46753</v>
      </c>
      <c r="D1320">
        <f ca="1">'Budget by qtr'!M1320</f>
        <v>0</v>
      </c>
      <c r="E1320" t="str">
        <f ca="1">'Budget by qtr'!L1320</f>
        <v>3210: Regular In-kind</v>
      </c>
      <c r="I1320" s="1">
        <f ca="1">'Budget by qtr'!T1320</f>
        <v>0</v>
      </c>
    </row>
    <row r="1321" spans="1:9" hidden="1">
      <c r="A1321">
        <f ca="1">'Budget by qtr'!N1321</f>
        <v>0</v>
      </c>
      <c r="C1321" s="79">
        <f>'Budget by qtr'!C1321</f>
        <v>46844</v>
      </c>
      <c r="D1321">
        <f ca="1">'Budget by qtr'!M1321</f>
        <v>0</v>
      </c>
      <c r="E1321" t="str">
        <f ca="1">'Budget by qtr'!L1321</f>
        <v>3210: Regular In-kind</v>
      </c>
      <c r="I1321" s="1">
        <f ca="1">'Budget by qtr'!T1321</f>
        <v>0</v>
      </c>
    </row>
    <row r="1322" spans="1:9" hidden="1">
      <c r="A1322">
        <f ca="1">'Budget by qtr'!N1322</f>
        <v>0</v>
      </c>
      <c r="C1322" s="79">
        <f>'Budget by qtr'!C1322</f>
        <v>44743</v>
      </c>
      <c r="D1322">
        <f ca="1">'Budget by qtr'!M1322</f>
        <v>0</v>
      </c>
      <c r="E1322" t="str">
        <f ca="1">'Budget by qtr'!L1322</f>
        <v>3210: Regular In-kind</v>
      </c>
      <c r="I1322" s="1">
        <f ca="1">'Budget by qtr'!T1322</f>
        <v>0</v>
      </c>
    </row>
    <row r="1323" spans="1:9" hidden="1">
      <c r="A1323">
        <f ca="1">'Budget by qtr'!N1323</f>
        <v>0</v>
      </c>
      <c r="C1323" s="79">
        <f>'Budget by qtr'!C1323</f>
        <v>44835</v>
      </c>
      <c r="D1323">
        <f ca="1">'Budget by qtr'!M1323</f>
        <v>0</v>
      </c>
      <c r="E1323" t="str">
        <f ca="1">'Budget by qtr'!L1323</f>
        <v>3210: Regular In-kind</v>
      </c>
      <c r="I1323" s="1">
        <f ca="1">'Budget by qtr'!T1323</f>
        <v>0</v>
      </c>
    </row>
    <row r="1324" spans="1:9" hidden="1">
      <c r="A1324">
        <f ca="1">'Budget by qtr'!N1324</f>
        <v>0</v>
      </c>
      <c r="C1324" s="79">
        <f>'Budget by qtr'!C1324</f>
        <v>44927</v>
      </c>
      <c r="D1324">
        <f ca="1">'Budget by qtr'!M1324</f>
        <v>0</v>
      </c>
      <c r="E1324" t="str">
        <f ca="1">'Budget by qtr'!L1324</f>
        <v>3210: Regular In-kind</v>
      </c>
      <c r="I1324" s="1">
        <f ca="1">'Budget by qtr'!T1324</f>
        <v>0</v>
      </c>
    </row>
    <row r="1325" spans="1:9" hidden="1">
      <c r="A1325">
        <f ca="1">'Budget by qtr'!N1325</f>
        <v>0</v>
      </c>
      <c r="C1325" s="79">
        <f>'Budget by qtr'!C1325</f>
        <v>45017</v>
      </c>
      <c r="D1325">
        <f ca="1">'Budget by qtr'!M1325</f>
        <v>0</v>
      </c>
      <c r="E1325" t="str">
        <f ca="1">'Budget by qtr'!L1325</f>
        <v>3210: Regular In-kind</v>
      </c>
      <c r="I1325" s="1">
        <f ca="1">'Budget by qtr'!T1325</f>
        <v>0</v>
      </c>
    </row>
    <row r="1326" spans="1:9" hidden="1">
      <c r="A1326">
        <f ca="1">'Budget by qtr'!N1326</f>
        <v>0</v>
      </c>
      <c r="C1326" s="79">
        <f>'Budget by qtr'!C1326</f>
        <v>45108</v>
      </c>
      <c r="D1326">
        <f ca="1">'Budget by qtr'!M1326</f>
        <v>0</v>
      </c>
      <c r="E1326" t="str">
        <f ca="1">'Budget by qtr'!L1326</f>
        <v>3210: Regular In-kind</v>
      </c>
      <c r="I1326" s="1">
        <f ca="1">'Budget by qtr'!T1326</f>
        <v>0</v>
      </c>
    </row>
    <row r="1327" spans="1:9" hidden="1">
      <c r="A1327">
        <f ca="1">'Budget by qtr'!N1327</f>
        <v>0</v>
      </c>
      <c r="C1327" s="79">
        <f>'Budget by qtr'!C1327</f>
        <v>45200</v>
      </c>
      <c r="D1327">
        <f ca="1">'Budget by qtr'!M1327</f>
        <v>0</v>
      </c>
      <c r="E1327" t="str">
        <f ca="1">'Budget by qtr'!L1327</f>
        <v>3210: Regular In-kind</v>
      </c>
      <c r="I1327" s="1">
        <f ca="1">'Budget by qtr'!T1327</f>
        <v>0</v>
      </c>
    </row>
    <row r="1328" spans="1:9" hidden="1">
      <c r="A1328">
        <f ca="1">'Budget by qtr'!N1328</f>
        <v>0</v>
      </c>
      <c r="C1328" s="79">
        <f>'Budget by qtr'!C1328</f>
        <v>45292</v>
      </c>
      <c r="D1328">
        <f ca="1">'Budget by qtr'!M1328</f>
        <v>0</v>
      </c>
      <c r="E1328" t="str">
        <f ca="1">'Budget by qtr'!L1328</f>
        <v>3210: Regular In-kind</v>
      </c>
      <c r="I1328" s="1">
        <f ca="1">'Budget by qtr'!T1328</f>
        <v>0</v>
      </c>
    </row>
    <row r="1329" spans="1:9" hidden="1">
      <c r="A1329">
        <f ca="1">'Budget by qtr'!N1329</f>
        <v>0</v>
      </c>
      <c r="C1329" s="79">
        <f>'Budget by qtr'!C1329</f>
        <v>45383</v>
      </c>
      <c r="D1329">
        <f ca="1">'Budget by qtr'!M1329</f>
        <v>0</v>
      </c>
      <c r="E1329" t="str">
        <f ca="1">'Budget by qtr'!L1329</f>
        <v>3210: Regular In-kind</v>
      </c>
      <c r="I1329" s="1">
        <f ca="1">'Budget by qtr'!T1329</f>
        <v>0</v>
      </c>
    </row>
    <row r="1330" spans="1:9" hidden="1">
      <c r="A1330">
        <f ca="1">'Budget by qtr'!N1330</f>
        <v>0</v>
      </c>
      <c r="C1330" s="79">
        <f>'Budget by qtr'!C1330</f>
        <v>45474</v>
      </c>
      <c r="D1330">
        <f ca="1">'Budget by qtr'!M1330</f>
        <v>0</v>
      </c>
      <c r="E1330" t="str">
        <f ca="1">'Budget by qtr'!L1330</f>
        <v>3210: Regular In-kind</v>
      </c>
      <c r="I1330" s="1">
        <f ca="1">'Budget by qtr'!T1330</f>
        <v>0</v>
      </c>
    </row>
    <row r="1331" spans="1:9" hidden="1">
      <c r="A1331">
        <f ca="1">'Budget by qtr'!N1331</f>
        <v>0</v>
      </c>
      <c r="C1331" s="79">
        <f>'Budget by qtr'!C1331</f>
        <v>45566</v>
      </c>
      <c r="D1331">
        <f ca="1">'Budget by qtr'!M1331</f>
        <v>0</v>
      </c>
      <c r="E1331" t="str">
        <f ca="1">'Budget by qtr'!L1331</f>
        <v>3210: Regular In-kind</v>
      </c>
      <c r="I1331" s="1">
        <f ca="1">'Budget by qtr'!T1331</f>
        <v>0</v>
      </c>
    </row>
    <row r="1332" spans="1:9" hidden="1">
      <c r="A1332">
        <f ca="1">'Budget by qtr'!N1332</f>
        <v>0</v>
      </c>
      <c r="C1332" s="79">
        <f>'Budget by qtr'!C1332</f>
        <v>45658</v>
      </c>
      <c r="D1332">
        <f ca="1">'Budget by qtr'!M1332</f>
        <v>0</v>
      </c>
      <c r="E1332" t="str">
        <f ca="1">'Budget by qtr'!L1332</f>
        <v>3210: Regular In-kind</v>
      </c>
      <c r="I1332" s="1">
        <f ca="1">'Budget by qtr'!T1332</f>
        <v>0</v>
      </c>
    </row>
    <row r="1333" spans="1:9" hidden="1">
      <c r="A1333">
        <f ca="1">'Budget by qtr'!N1333</f>
        <v>0</v>
      </c>
      <c r="C1333" s="79">
        <f>'Budget by qtr'!C1333</f>
        <v>45748</v>
      </c>
      <c r="D1333">
        <f ca="1">'Budget by qtr'!M1333</f>
        <v>0</v>
      </c>
      <c r="E1333" t="str">
        <f ca="1">'Budget by qtr'!L1333</f>
        <v>3210: Regular In-kind</v>
      </c>
      <c r="I1333" s="1">
        <f ca="1">'Budget by qtr'!T1333</f>
        <v>0</v>
      </c>
    </row>
    <row r="1334" spans="1:9" hidden="1">
      <c r="A1334">
        <f ca="1">'Budget by qtr'!N1334</f>
        <v>0</v>
      </c>
      <c r="C1334" s="79">
        <f>'Budget by qtr'!C1334</f>
        <v>45839</v>
      </c>
      <c r="D1334">
        <f ca="1">'Budget by qtr'!M1334</f>
        <v>0</v>
      </c>
      <c r="E1334" t="str">
        <f ca="1">'Budget by qtr'!L1334</f>
        <v>3210: Regular In-kind</v>
      </c>
      <c r="I1334" s="1">
        <f ca="1">'Budget by qtr'!T1334</f>
        <v>0</v>
      </c>
    </row>
    <row r="1335" spans="1:9" hidden="1">
      <c r="A1335">
        <f ca="1">'Budget by qtr'!N1335</f>
        <v>0</v>
      </c>
      <c r="C1335" s="79">
        <f>'Budget by qtr'!C1335</f>
        <v>45931</v>
      </c>
      <c r="D1335">
        <f ca="1">'Budget by qtr'!M1335</f>
        <v>0</v>
      </c>
      <c r="E1335" t="str">
        <f ca="1">'Budget by qtr'!L1335</f>
        <v>3210: Regular In-kind</v>
      </c>
      <c r="I1335" s="1">
        <f ca="1">'Budget by qtr'!T1335</f>
        <v>0</v>
      </c>
    </row>
    <row r="1336" spans="1:9" hidden="1">
      <c r="A1336">
        <f ca="1">'Budget by qtr'!N1336</f>
        <v>0</v>
      </c>
      <c r="C1336" s="79">
        <f>'Budget by qtr'!C1336</f>
        <v>46023</v>
      </c>
      <c r="D1336">
        <f ca="1">'Budget by qtr'!M1336</f>
        <v>0</v>
      </c>
      <c r="E1336" t="str">
        <f ca="1">'Budget by qtr'!L1336</f>
        <v>3210: Regular In-kind</v>
      </c>
      <c r="I1336" s="1">
        <f ca="1">'Budget by qtr'!T1336</f>
        <v>0</v>
      </c>
    </row>
    <row r="1337" spans="1:9" hidden="1">
      <c r="A1337">
        <f ca="1">'Budget by qtr'!N1337</f>
        <v>0</v>
      </c>
      <c r="C1337" s="79">
        <f>'Budget by qtr'!C1337</f>
        <v>46113</v>
      </c>
      <c r="D1337">
        <f ca="1">'Budget by qtr'!M1337</f>
        <v>0</v>
      </c>
      <c r="E1337" t="str">
        <f ca="1">'Budget by qtr'!L1337</f>
        <v>3210: Regular In-kind</v>
      </c>
      <c r="I1337" s="1">
        <f ca="1">'Budget by qtr'!T1337</f>
        <v>0</v>
      </c>
    </row>
    <row r="1338" spans="1:9" hidden="1">
      <c r="A1338">
        <f ca="1">'Budget by qtr'!N1338</f>
        <v>0</v>
      </c>
      <c r="C1338" s="79">
        <f>'Budget by qtr'!C1338</f>
        <v>46204</v>
      </c>
      <c r="D1338">
        <f ca="1">'Budget by qtr'!M1338</f>
        <v>0</v>
      </c>
      <c r="E1338" t="str">
        <f ca="1">'Budget by qtr'!L1338</f>
        <v>3210: Regular In-kind</v>
      </c>
      <c r="I1338" s="1">
        <f ca="1">'Budget by qtr'!T1338</f>
        <v>0</v>
      </c>
    </row>
    <row r="1339" spans="1:9" hidden="1">
      <c r="A1339">
        <f ca="1">'Budget by qtr'!N1339</f>
        <v>0</v>
      </c>
      <c r="C1339" s="79">
        <f>'Budget by qtr'!C1339</f>
        <v>46296</v>
      </c>
      <c r="D1339">
        <f ca="1">'Budget by qtr'!M1339</f>
        <v>0</v>
      </c>
      <c r="E1339" t="str">
        <f ca="1">'Budget by qtr'!L1339</f>
        <v>3210: Regular In-kind</v>
      </c>
      <c r="I1339" s="1">
        <f ca="1">'Budget by qtr'!T1339</f>
        <v>0</v>
      </c>
    </row>
    <row r="1340" spans="1:9" hidden="1">
      <c r="A1340">
        <f ca="1">'Budget by qtr'!N1340</f>
        <v>0</v>
      </c>
      <c r="C1340" s="79">
        <f>'Budget by qtr'!C1340</f>
        <v>46388</v>
      </c>
      <c r="D1340">
        <f ca="1">'Budget by qtr'!M1340</f>
        <v>0</v>
      </c>
      <c r="E1340" t="str">
        <f ca="1">'Budget by qtr'!L1340</f>
        <v>3210: Regular In-kind</v>
      </c>
      <c r="I1340" s="1">
        <f ca="1">'Budget by qtr'!T1340</f>
        <v>0</v>
      </c>
    </row>
    <row r="1341" spans="1:9" hidden="1">
      <c r="A1341">
        <f ca="1">'Budget by qtr'!N1341</f>
        <v>0</v>
      </c>
      <c r="C1341" s="79">
        <f>'Budget by qtr'!C1341</f>
        <v>46478</v>
      </c>
      <c r="D1341">
        <f ca="1">'Budget by qtr'!M1341</f>
        <v>0</v>
      </c>
      <c r="E1341" t="str">
        <f ca="1">'Budget by qtr'!L1341</f>
        <v>3210: Regular In-kind</v>
      </c>
      <c r="I1341" s="1">
        <f ca="1">'Budget by qtr'!T1341</f>
        <v>0</v>
      </c>
    </row>
    <row r="1342" spans="1:9" hidden="1">
      <c r="A1342">
        <f ca="1">'Budget by qtr'!N1342</f>
        <v>0</v>
      </c>
      <c r="C1342" s="79">
        <f>'Budget by qtr'!C1342</f>
        <v>46569</v>
      </c>
      <c r="D1342">
        <f ca="1">'Budget by qtr'!M1342</f>
        <v>0</v>
      </c>
      <c r="E1342" t="str">
        <f ca="1">'Budget by qtr'!L1342</f>
        <v>3210: Regular In-kind</v>
      </c>
      <c r="I1342" s="1">
        <f ca="1">'Budget by qtr'!T1342</f>
        <v>0</v>
      </c>
    </row>
    <row r="1343" spans="1:9" hidden="1">
      <c r="A1343">
        <f ca="1">'Budget by qtr'!N1343</f>
        <v>0</v>
      </c>
      <c r="C1343" s="79">
        <f>'Budget by qtr'!C1343</f>
        <v>46661</v>
      </c>
      <c r="D1343">
        <f ca="1">'Budget by qtr'!M1343</f>
        <v>0</v>
      </c>
      <c r="E1343" t="str">
        <f ca="1">'Budget by qtr'!L1343</f>
        <v>3210: Regular In-kind</v>
      </c>
      <c r="I1343" s="1">
        <f ca="1">'Budget by qtr'!T1343</f>
        <v>0</v>
      </c>
    </row>
    <row r="1344" spans="1:9" hidden="1">
      <c r="A1344">
        <f ca="1">'Budget by qtr'!N1344</f>
        <v>0</v>
      </c>
      <c r="C1344" s="79">
        <f>'Budget by qtr'!C1344</f>
        <v>46753</v>
      </c>
      <c r="D1344">
        <f ca="1">'Budget by qtr'!M1344</f>
        <v>0</v>
      </c>
      <c r="E1344" t="str">
        <f ca="1">'Budget by qtr'!L1344</f>
        <v>3210: Regular In-kind</v>
      </c>
      <c r="I1344" s="1">
        <f ca="1">'Budget by qtr'!T1344</f>
        <v>0</v>
      </c>
    </row>
    <row r="1345" spans="1:9" hidden="1">
      <c r="A1345">
        <f ca="1">'Budget by qtr'!N1345</f>
        <v>0</v>
      </c>
      <c r="C1345" s="79">
        <f>'Budget by qtr'!C1345</f>
        <v>46844</v>
      </c>
      <c r="D1345">
        <f ca="1">'Budget by qtr'!M1345</f>
        <v>0</v>
      </c>
      <c r="E1345" t="str">
        <f ca="1">'Budget by qtr'!L1345</f>
        <v>3210: Regular In-kind</v>
      </c>
      <c r="I1345" s="1">
        <f ca="1">'Budget by qtr'!T1345</f>
        <v>0</v>
      </c>
    </row>
    <row r="1346" spans="1:9" hidden="1">
      <c r="A1346">
        <f ca="1">'Budget by qtr'!N1346</f>
        <v>0</v>
      </c>
      <c r="C1346" s="79">
        <f>'Budget by qtr'!C1346</f>
        <v>44743</v>
      </c>
      <c r="D1346">
        <f ca="1">'Budget by qtr'!M1346</f>
        <v>0</v>
      </c>
      <c r="E1346" t="str">
        <f ca="1">'Budget by qtr'!L1346</f>
        <v>3210: Regular In-kind</v>
      </c>
      <c r="I1346" s="1">
        <f ca="1">'Budget by qtr'!T1346</f>
        <v>0</v>
      </c>
    </row>
    <row r="1347" spans="1:9" hidden="1">
      <c r="A1347">
        <f ca="1">'Budget by qtr'!N1347</f>
        <v>0</v>
      </c>
      <c r="C1347" s="79">
        <f>'Budget by qtr'!C1347</f>
        <v>44835</v>
      </c>
      <c r="D1347">
        <f ca="1">'Budget by qtr'!M1347</f>
        <v>0</v>
      </c>
      <c r="E1347" t="str">
        <f ca="1">'Budget by qtr'!L1347</f>
        <v>3210: Regular In-kind</v>
      </c>
      <c r="I1347" s="1">
        <f ca="1">'Budget by qtr'!T1347</f>
        <v>0</v>
      </c>
    </row>
    <row r="1348" spans="1:9" hidden="1">
      <c r="A1348">
        <f ca="1">'Budget by qtr'!N1348</f>
        <v>0</v>
      </c>
      <c r="C1348" s="79">
        <f>'Budget by qtr'!C1348</f>
        <v>44927</v>
      </c>
      <c r="D1348">
        <f ca="1">'Budget by qtr'!M1348</f>
        <v>0</v>
      </c>
      <c r="E1348" t="str">
        <f ca="1">'Budget by qtr'!L1348</f>
        <v>3210: Regular In-kind</v>
      </c>
      <c r="I1348" s="1">
        <f ca="1">'Budget by qtr'!T1348</f>
        <v>0</v>
      </c>
    </row>
    <row r="1349" spans="1:9" hidden="1">
      <c r="A1349">
        <f ca="1">'Budget by qtr'!N1349</f>
        <v>0</v>
      </c>
      <c r="C1349" s="79">
        <f>'Budget by qtr'!C1349</f>
        <v>45017</v>
      </c>
      <c r="D1349">
        <f ca="1">'Budget by qtr'!M1349</f>
        <v>0</v>
      </c>
      <c r="E1349" t="str">
        <f ca="1">'Budget by qtr'!L1349</f>
        <v>3210: Regular In-kind</v>
      </c>
      <c r="I1349" s="1">
        <f ca="1">'Budget by qtr'!T1349</f>
        <v>0</v>
      </c>
    </row>
    <row r="1350" spans="1:9" hidden="1">
      <c r="A1350">
        <f ca="1">'Budget by qtr'!N1350</f>
        <v>0</v>
      </c>
      <c r="C1350" s="79">
        <f>'Budget by qtr'!C1350</f>
        <v>45108</v>
      </c>
      <c r="D1350">
        <f ca="1">'Budget by qtr'!M1350</f>
        <v>0</v>
      </c>
      <c r="E1350" t="str">
        <f ca="1">'Budget by qtr'!L1350</f>
        <v>3210: Regular In-kind</v>
      </c>
      <c r="I1350" s="1">
        <f ca="1">'Budget by qtr'!T1350</f>
        <v>0</v>
      </c>
    </row>
    <row r="1351" spans="1:9" hidden="1">
      <c r="A1351">
        <f ca="1">'Budget by qtr'!N1351</f>
        <v>0</v>
      </c>
      <c r="C1351" s="79">
        <f>'Budget by qtr'!C1351</f>
        <v>45200</v>
      </c>
      <c r="D1351">
        <f ca="1">'Budget by qtr'!M1351</f>
        <v>0</v>
      </c>
      <c r="E1351" t="str">
        <f ca="1">'Budget by qtr'!L1351</f>
        <v>3210: Regular In-kind</v>
      </c>
      <c r="I1351" s="1">
        <f ca="1">'Budget by qtr'!T1351</f>
        <v>0</v>
      </c>
    </row>
    <row r="1352" spans="1:9" hidden="1">
      <c r="A1352">
        <f ca="1">'Budget by qtr'!N1352</f>
        <v>0</v>
      </c>
      <c r="C1352" s="79">
        <f>'Budget by qtr'!C1352</f>
        <v>45292</v>
      </c>
      <c r="D1352">
        <f ca="1">'Budget by qtr'!M1352</f>
        <v>0</v>
      </c>
      <c r="E1352" t="str">
        <f ca="1">'Budget by qtr'!L1352</f>
        <v>3210: Regular In-kind</v>
      </c>
      <c r="I1352" s="1">
        <f ca="1">'Budget by qtr'!T1352</f>
        <v>0</v>
      </c>
    </row>
    <row r="1353" spans="1:9" hidden="1">
      <c r="A1353">
        <f ca="1">'Budget by qtr'!N1353</f>
        <v>0</v>
      </c>
      <c r="C1353" s="79">
        <f>'Budget by qtr'!C1353</f>
        <v>45383</v>
      </c>
      <c r="D1353">
        <f ca="1">'Budget by qtr'!M1353</f>
        <v>0</v>
      </c>
      <c r="E1353" t="str">
        <f ca="1">'Budget by qtr'!L1353</f>
        <v>3210: Regular In-kind</v>
      </c>
      <c r="I1353" s="1">
        <f ca="1">'Budget by qtr'!T1353</f>
        <v>0</v>
      </c>
    </row>
    <row r="1354" spans="1:9" hidden="1">
      <c r="A1354">
        <f ca="1">'Budget by qtr'!N1354</f>
        <v>0</v>
      </c>
      <c r="C1354" s="79">
        <f>'Budget by qtr'!C1354</f>
        <v>45474</v>
      </c>
      <c r="D1354">
        <f ca="1">'Budget by qtr'!M1354</f>
        <v>0</v>
      </c>
      <c r="E1354" t="str">
        <f ca="1">'Budget by qtr'!L1354</f>
        <v>3210: Regular In-kind</v>
      </c>
      <c r="I1354" s="1">
        <f ca="1">'Budget by qtr'!T1354</f>
        <v>0</v>
      </c>
    </row>
    <row r="1355" spans="1:9" hidden="1">
      <c r="A1355">
        <f ca="1">'Budget by qtr'!N1355</f>
        <v>0</v>
      </c>
      <c r="C1355" s="79">
        <f>'Budget by qtr'!C1355</f>
        <v>45566</v>
      </c>
      <c r="D1355">
        <f ca="1">'Budget by qtr'!M1355</f>
        <v>0</v>
      </c>
      <c r="E1355" t="str">
        <f ca="1">'Budget by qtr'!L1355</f>
        <v>3210: Regular In-kind</v>
      </c>
      <c r="I1355" s="1">
        <f ca="1">'Budget by qtr'!T1355</f>
        <v>0</v>
      </c>
    </row>
    <row r="1356" spans="1:9" hidden="1">
      <c r="A1356">
        <f ca="1">'Budget by qtr'!N1356</f>
        <v>0</v>
      </c>
      <c r="C1356" s="79">
        <f>'Budget by qtr'!C1356</f>
        <v>45658</v>
      </c>
      <c r="D1356">
        <f ca="1">'Budget by qtr'!M1356</f>
        <v>0</v>
      </c>
      <c r="E1356" t="str">
        <f ca="1">'Budget by qtr'!L1356</f>
        <v>3210: Regular In-kind</v>
      </c>
      <c r="I1356" s="1">
        <f ca="1">'Budget by qtr'!T1356</f>
        <v>0</v>
      </c>
    </row>
    <row r="1357" spans="1:9" hidden="1">
      <c r="A1357">
        <f ca="1">'Budget by qtr'!N1357</f>
        <v>0</v>
      </c>
      <c r="C1357" s="79">
        <f>'Budget by qtr'!C1357</f>
        <v>45748</v>
      </c>
      <c r="D1357">
        <f ca="1">'Budget by qtr'!M1357</f>
        <v>0</v>
      </c>
      <c r="E1357" t="str">
        <f ca="1">'Budget by qtr'!L1357</f>
        <v>3210: Regular In-kind</v>
      </c>
      <c r="I1357" s="1">
        <f ca="1">'Budget by qtr'!T1357</f>
        <v>0</v>
      </c>
    </row>
    <row r="1358" spans="1:9" hidden="1">
      <c r="A1358">
        <f ca="1">'Budget by qtr'!N1358</f>
        <v>0</v>
      </c>
      <c r="C1358" s="79">
        <f>'Budget by qtr'!C1358</f>
        <v>45839</v>
      </c>
      <c r="D1358">
        <f ca="1">'Budget by qtr'!M1358</f>
        <v>0</v>
      </c>
      <c r="E1358" t="str">
        <f ca="1">'Budget by qtr'!L1358</f>
        <v>3210: Regular In-kind</v>
      </c>
      <c r="I1358" s="1">
        <f ca="1">'Budget by qtr'!T1358</f>
        <v>0</v>
      </c>
    </row>
    <row r="1359" spans="1:9" hidden="1">
      <c r="A1359">
        <f ca="1">'Budget by qtr'!N1359</f>
        <v>0</v>
      </c>
      <c r="C1359" s="79">
        <f>'Budget by qtr'!C1359</f>
        <v>45931</v>
      </c>
      <c r="D1359">
        <f ca="1">'Budget by qtr'!M1359</f>
        <v>0</v>
      </c>
      <c r="E1359" t="str">
        <f ca="1">'Budget by qtr'!L1359</f>
        <v>3210: Regular In-kind</v>
      </c>
      <c r="I1359" s="1">
        <f ca="1">'Budget by qtr'!T1359</f>
        <v>0</v>
      </c>
    </row>
    <row r="1360" spans="1:9" hidden="1">
      <c r="A1360">
        <f ca="1">'Budget by qtr'!N1360</f>
        <v>0</v>
      </c>
      <c r="C1360" s="79">
        <f>'Budget by qtr'!C1360</f>
        <v>46023</v>
      </c>
      <c r="D1360">
        <f ca="1">'Budget by qtr'!M1360</f>
        <v>0</v>
      </c>
      <c r="E1360" t="str">
        <f ca="1">'Budget by qtr'!L1360</f>
        <v>3210: Regular In-kind</v>
      </c>
      <c r="I1360" s="1">
        <f ca="1">'Budget by qtr'!T1360</f>
        <v>0</v>
      </c>
    </row>
    <row r="1361" spans="1:9" hidden="1">
      <c r="A1361">
        <f ca="1">'Budget by qtr'!N1361</f>
        <v>0</v>
      </c>
      <c r="C1361" s="79">
        <f>'Budget by qtr'!C1361</f>
        <v>46113</v>
      </c>
      <c r="D1361">
        <f ca="1">'Budget by qtr'!M1361</f>
        <v>0</v>
      </c>
      <c r="E1361" t="str">
        <f ca="1">'Budget by qtr'!L1361</f>
        <v>3210: Regular In-kind</v>
      </c>
      <c r="I1361" s="1">
        <f ca="1">'Budget by qtr'!T1361</f>
        <v>0</v>
      </c>
    </row>
    <row r="1362" spans="1:9" hidden="1">
      <c r="A1362">
        <f ca="1">'Budget by qtr'!N1362</f>
        <v>0</v>
      </c>
      <c r="C1362" s="79">
        <f>'Budget by qtr'!C1362</f>
        <v>46204</v>
      </c>
      <c r="D1362">
        <f ca="1">'Budget by qtr'!M1362</f>
        <v>0</v>
      </c>
      <c r="E1362" t="str">
        <f ca="1">'Budget by qtr'!L1362</f>
        <v>3210: Regular In-kind</v>
      </c>
      <c r="I1362" s="1">
        <f ca="1">'Budget by qtr'!T1362</f>
        <v>0</v>
      </c>
    </row>
    <row r="1363" spans="1:9" hidden="1">
      <c r="A1363">
        <f ca="1">'Budget by qtr'!N1363</f>
        <v>0</v>
      </c>
      <c r="C1363" s="79">
        <f>'Budget by qtr'!C1363</f>
        <v>46296</v>
      </c>
      <c r="D1363">
        <f ca="1">'Budget by qtr'!M1363</f>
        <v>0</v>
      </c>
      <c r="E1363" t="str">
        <f ca="1">'Budget by qtr'!L1363</f>
        <v>3210: Regular In-kind</v>
      </c>
      <c r="I1363" s="1">
        <f ca="1">'Budget by qtr'!T1363</f>
        <v>0</v>
      </c>
    </row>
    <row r="1364" spans="1:9" hidden="1">
      <c r="A1364">
        <f ca="1">'Budget by qtr'!N1364</f>
        <v>0</v>
      </c>
      <c r="C1364" s="79">
        <f>'Budget by qtr'!C1364</f>
        <v>46388</v>
      </c>
      <c r="D1364">
        <f ca="1">'Budget by qtr'!M1364</f>
        <v>0</v>
      </c>
      <c r="E1364" t="str">
        <f ca="1">'Budget by qtr'!L1364</f>
        <v>3210: Regular In-kind</v>
      </c>
      <c r="I1364" s="1">
        <f ca="1">'Budget by qtr'!T1364</f>
        <v>0</v>
      </c>
    </row>
    <row r="1365" spans="1:9" hidden="1">
      <c r="A1365">
        <f ca="1">'Budget by qtr'!N1365</f>
        <v>0</v>
      </c>
      <c r="C1365" s="79">
        <f>'Budget by qtr'!C1365</f>
        <v>46478</v>
      </c>
      <c r="D1365">
        <f ca="1">'Budget by qtr'!M1365</f>
        <v>0</v>
      </c>
      <c r="E1365" t="str">
        <f ca="1">'Budget by qtr'!L1365</f>
        <v>3210: Regular In-kind</v>
      </c>
      <c r="I1365" s="1">
        <f ca="1">'Budget by qtr'!T1365</f>
        <v>0</v>
      </c>
    </row>
    <row r="1366" spans="1:9" hidden="1">
      <c r="A1366">
        <f ca="1">'Budget by qtr'!N1366</f>
        <v>0</v>
      </c>
      <c r="C1366" s="79">
        <f>'Budget by qtr'!C1366</f>
        <v>46569</v>
      </c>
      <c r="D1366">
        <f ca="1">'Budget by qtr'!M1366</f>
        <v>0</v>
      </c>
      <c r="E1366" t="str">
        <f ca="1">'Budget by qtr'!L1366</f>
        <v>3210: Regular In-kind</v>
      </c>
      <c r="I1366" s="1">
        <f ca="1">'Budget by qtr'!T1366</f>
        <v>0</v>
      </c>
    </row>
    <row r="1367" spans="1:9" hidden="1">
      <c r="A1367">
        <f ca="1">'Budget by qtr'!N1367</f>
        <v>0</v>
      </c>
      <c r="C1367" s="79">
        <f>'Budget by qtr'!C1367</f>
        <v>46661</v>
      </c>
      <c r="D1367">
        <f ca="1">'Budget by qtr'!M1367</f>
        <v>0</v>
      </c>
      <c r="E1367" t="str">
        <f ca="1">'Budget by qtr'!L1367</f>
        <v>3210: Regular In-kind</v>
      </c>
      <c r="I1367" s="1">
        <f ca="1">'Budget by qtr'!T1367</f>
        <v>0</v>
      </c>
    </row>
    <row r="1368" spans="1:9" hidden="1">
      <c r="A1368">
        <f ca="1">'Budget by qtr'!N1368</f>
        <v>0</v>
      </c>
      <c r="C1368" s="79">
        <f>'Budget by qtr'!C1368</f>
        <v>46753</v>
      </c>
      <c r="D1368">
        <f ca="1">'Budget by qtr'!M1368</f>
        <v>0</v>
      </c>
      <c r="E1368" t="str">
        <f ca="1">'Budget by qtr'!L1368</f>
        <v>3210: Regular In-kind</v>
      </c>
      <c r="I1368" s="1">
        <f ca="1">'Budget by qtr'!T1368</f>
        <v>0</v>
      </c>
    </row>
    <row r="1369" spans="1:9" hidden="1">
      <c r="A1369">
        <f ca="1">'Budget by qtr'!N1369</f>
        <v>0</v>
      </c>
      <c r="C1369" s="79">
        <f>'Budget by qtr'!C1369</f>
        <v>46844</v>
      </c>
      <c r="D1369">
        <f ca="1">'Budget by qtr'!M1369</f>
        <v>0</v>
      </c>
      <c r="E1369" t="str">
        <f ca="1">'Budget by qtr'!L1369</f>
        <v>3210: Regular In-kind</v>
      </c>
      <c r="I1369" s="1">
        <f ca="1">'Budget by qtr'!T1369</f>
        <v>0</v>
      </c>
    </row>
    <row r="1370" spans="1:9" hidden="1">
      <c r="A1370">
        <f ca="1">'Budget by qtr'!N1370</f>
        <v>0</v>
      </c>
      <c r="C1370" s="79">
        <f>'Budget by qtr'!C1370</f>
        <v>44743</v>
      </c>
      <c r="D1370">
        <f ca="1">'Budget by qtr'!M1370</f>
        <v>0</v>
      </c>
      <c r="E1370" t="str">
        <f ca="1">'Budget by qtr'!L1370</f>
        <v>3210: Regular In-kind</v>
      </c>
      <c r="I1370" s="1">
        <f ca="1">'Budget by qtr'!T1370</f>
        <v>0</v>
      </c>
    </row>
    <row r="1371" spans="1:9" hidden="1">
      <c r="A1371">
        <f ca="1">'Budget by qtr'!N1371</f>
        <v>0</v>
      </c>
      <c r="C1371" s="79">
        <f>'Budget by qtr'!C1371</f>
        <v>44835</v>
      </c>
      <c r="D1371">
        <f ca="1">'Budget by qtr'!M1371</f>
        <v>0</v>
      </c>
      <c r="E1371" t="str">
        <f ca="1">'Budget by qtr'!L1371</f>
        <v>3210: Regular In-kind</v>
      </c>
      <c r="I1371" s="1">
        <f ca="1">'Budget by qtr'!T1371</f>
        <v>0</v>
      </c>
    </row>
    <row r="1372" spans="1:9" hidden="1">
      <c r="A1372">
        <f ca="1">'Budget by qtr'!N1372</f>
        <v>0</v>
      </c>
      <c r="C1372" s="79">
        <f>'Budget by qtr'!C1372</f>
        <v>44927</v>
      </c>
      <c r="D1372">
        <f ca="1">'Budget by qtr'!M1372</f>
        <v>0</v>
      </c>
      <c r="E1372" t="str">
        <f ca="1">'Budget by qtr'!L1372</f>
        <v>3210: Regular In-kind</v>
      </c>
      <c r="I1372" s="1">
        <f ca="1">'Budget by qtr'!T1372</f>
        <v>0</v>
      </c>
    </row>
    <row r="1373" spans="1:9" hidden="1">
      <c r="A1373">
        <f ca="1">'Budget by qtr'!N1373</f>
        <v>0</v>
      </c>
      <c r="C1373" s="79">
        <f>'Budget by qtr'!C1373</f>
        <v>45017</v>
      </c>
      <c r="D1373">
        <f ca="1">'Budget by qtr'!M1373</f>
        <v>0</v>
      </c>
      <c r="E1373" t="str">
        <f ca="1">'Budget by qtr'!L1373</f>
        <v>3210: Regular In-kind</v>
      </c>
      <c r="I1373" s="1">
        <f ca="1">'Budget by qtr'!T1373</f>
        <v>0</v>
      </c>
    </row>
    <row r="1374" spans="1:9" hidden="1">
      <c r="A1374">
        <f ca="1">'Budget by qtr'!N1374</f>
        <v>0</v>
      </c>
      <c r="C1374" s="79">
        <f>'Budget by qtr'!C1374</f>
        <v>45108</v>
      </c>
      <c r="D1374">
        <f ca="1">'Budget by qtr'!M1374</f>
        <v>0</v>
      </c>
      <c r="E1374" t="str">
        <f ca="1">'Budget by qtr'!L1374</f>
        <v>3210: Regular In-kind</v>
      </c>
      <c r="I1374" s="1">
        <f ca="1">'Budget by qtr'!T1374</f>
        <v>0</v>
      </c>
    </row>
    <row r="1375" spans="1:9" hidden="1">
      <c r="A1375">
        <f ca="1">'Budget by qtr'!N1375</f>
        <v>0</v>
      </c>
      <c r="C1375" s="79">
        <f>'Budget by qtr'!C1375</f>
        <v>45200</v>
      </c>
      <c r="D1375">
        <f ca="1">'Budget by qtr'!M1375</f>
        <v>0</v>
      </c>
      <c r="E1375" t="str">
        <f ca="1">'Budget by qtr'!L1375</f>
        <v>3210: Regular In-kind</v>
      </c>
      <c r="I1375" s="1">
        <f ca="1">'Budget by qtr'!T1375</f>
        <v>0</v>
      </c>
    </row>
    <row r="1376" spans="1:9" hidden="1">
      <c r="A1376">
        <f ca="1">'Budget by qtr'!N1376</f>
        <v>0</v>
      </c>
      <c r="C1376" s="79">
        <f>'Budget by qtr'!C1376</f>
        <v>45292</v>
      </c>
      <c r="D1376">
        <f ca="1">'Budget by qtr'!M1376</f>
        <v>0</v>
      </c>
      <c r="E1376" t="str">
        <f ca="1">'Budget by qtr'!L1376</f>
        <v>3210: Regular In-kind</v>
      </c>
      <c r="I1376" s="1">
        <f ca="1">'Budget by qtr'!T1376</f>
        <v>0</v>
      </c>
    </row>
    <row r="1377" spans="1:9" hidden="1">
      <c r="A1377">
        <f ca="1">'Budget by qtr'!N1377</f>
        <v>0</v>
      </c>
      <c r="C1377" s="79">
        <f>'Budget by qtr'!C1377</f>
        <v>45383</v>
      </c>
      <c r="D1377">
        <f ca="1">'Budget by qtr'!M1377</f>
        <v>0</v>
      </c>
      <c r="E1377" t="str">
        <f ca="1">'Budget by qtr'!L1377</f>
        <v>3210: Regular In-kind</v>
      </c>
      <c r="I1377" s="1">
        <f ca="1">'Budget by qtr'!T1377</f>
        <v>0</v>
      </c>
    </row>
    <row r="1378" spans="1:9" hidden="1">
      <c r="A1378">
        <f ca="1">'Budget by qtr'!N1378</f>
        <v>0</v>
      </c>
      <c r="C1378" s="79">
        <f>'Budget by qtr'!C1378</f>
        <v>45474</v>
      </c>
      <c r="D1378">
        <f ca="1">'Budget by qtr'!M1378</f>
        <v>0</v>
      </c>
      <c r="E1378" t="str">
        <f ca="1">'Budget by qtr'!L1378</f>
        <v>3210: Regular In-kind</v>
      </c>
      <c r="I1378" s="1">
        <f ca="1">'Budget by qtr'!T1378</f>
        <v>0</v>
      </c>
    </row>
    <row r="1379" spans="1:9" hidden="1">
      <c r="A1379">
        <f ca="1">'Budget by qtr'!N1379</f>
        <v>0</v>
      </c>
      <c r="C1379" s="79">
        <f>'Budget by qtr'!C1379</f>
        <v>45566</v>
      </c>
      <c r="D1379">
        <f ca="1">'Budget by qtr'!M1379</f>
        <v>0</v>
      </c>
      <c r="E1379" t="str">
        <f ca="1">'Budget by qtr'!L1379</f>
        <v>3210: Regular In-kind</v>
      </c>
      <c r="I1379" s="1">
        <f ca="1">'Budget by qtr'!T1379</f>
        <v>0</v>
      </c>
    </row>
    <row r="1380" spans="1:9" hidden="1">
      <c r="A1380">
        <f ca="1">'Budget by qtr'!N1380</f>
        <v>0</v>
      </c>
      <c r="C1380" s="79">
        <f>'Budget by qtr'!C1380</f>
        <v>45658</v>
      </c>
      <c r="D1380">
        <f ca="1">'Budget by qtr'!M1380</f>
        <v>0</v>
      </c>
      <c r="E1380" t="str">
        <f ca="1">'Budget by qtr'!L1380</f>
        <v>3210: Regular In-kind</v>
      </c>
      <c r="I1380" s="1">
        <f ca="1">'Budget by qtr'!T1380</f>
        <v>0</v>
      </c>
    </row>
    <row r="1381" spans="1:9" hidden="1">
      <c r="A1381">
        <f ca="1">'Budget by qtr'!N1381</f>
        <v>0</v>
      </c>
      <c r="C1381" s="79">
        <f>'Budget by qtr'!C1381</f>
        <v>45748</v>
      </c>
      <c r="D1381">
        <f ca="1">'Budget by qtr'!M1381</f>
        <v>0</v>
      </c>
      <c r="E1381" t="str">
        <f ca="1">'Budget by qtr'!L1381</f>
        <v>3210: Regular In-kind</v>
      </c>
      <c r="I1381" s="1">
        <f ca="1">'Budget by qtr'!T1381</f>
        <v>0</v>
      </c>
    </row>
    <row r="1382" spans="1:9" hidden="1">
      <c r="A1382">
        <f ca="1">'Budget by qtr'!N1382</f>
        <v>0</v>
      </c>
      <c r="C1382" s="79">
        <f>'Budget by qtr'!C1382</f>
        <v>45839</v>
      </c>
      <c r="D1382">
        <f ca="1">'Budget by qtr'!M1382</f>
        <v>0</v>
      </c>
      <c r="E1382" t="str">
        <f ca="1">'Budget by qtr'!L1382</f>
        <v>3210: Regular In-kind</v>
      </c>
      <c r="I1382" s="1">
        <f ca="1">'Budget by qtr'!T1382</f>
        <v>0</v>
      </c>
    </row>
    <row r="1383" spans="1:9" hidden="1">
      <c r="A1383">
        <f ca="1">'Budget by qtr'!N1383</f>
        <v>0</v>
      </c>
      <c r="C1383" s="79">
        <f>'Budget by qtr'!C1383</f>
        <v>45931</v>
      </c>
      <c r="D1383">
        <f ca="1">'Budget by qtr'!M1383</f>
        <v>0</v>
      </c>
      <c r="E1383" t="str">
        <f ca="1">'Budget by qtr'!L1383</f>
        <v>3210: Regular In-kind</v>
      </c>
      <c r="I1383" s="1">
        <f ca="1">'Budget by qtr'!T1383</f>
        <v>0</v>
      </c>
    </row>
    <row r="1384" spans="1:9" hidden="1">
      <c r="A1384">
        <f ca="1">'Budget by qtr'!N1384</f>
        <v>0</v>
      </c>
      <c r="C1384" s="79">
        <f>'Budget by qtr'!C1384</f>
        <v>46023</v>
      </c>
      <c r="D1384">
        <f ca="1">'Budget by qtr'!M1384</f>
        <v>0</v>
      </c>
      <c r="E1384" t="str">
        <f ca="1">'Budget by qtr'!L1384</f>
        <v>3210: Regular In-kind</v>
      </c>
      <c r="I1384" s="1">
        <f ca="1">'Budget by qtr'!T1384</f>
        <v>0</v>
      </c>
    </row>
    <row r="1385" spans="1:9" hidden="1">
      <c r="A1385">
        <f ca="1">'Budget by qtr'!N1385</f>
        <v>0</v>
      </c>
      <c r="C1385" s="79">
        <f>'Budget by qtr'!C1385</f>
        <v>46113</v>
      </c>
      <c r="D1385">
        <f ca="1">'Budget by qtr'!M1385</f>
        <v>0</v>
      </c>
      <c r="E1385" t="str">
        <f ca="1">'Budget by qtr'!L1385</f>
        <v>3210: Regular In-kind</v>
      </c>
      <c r="I1385" s="1">
        <f ca="1">'Budget by qtr'!T1385</f>
        <v>0</v>
      </c>
    </row>
    <row r="1386" spans="1:9" hidden="1">
      <c r="A1386">
        <f ca="1">'Budget by qtr'!N1386</f>
        <v>0</v>
      </c>
      <c r="C1386" s="79">
        <f>'Budget by qtr'!C1386</f>
        <v>46204</v>
      </c>
      <c r="D1386">
        <f ca="1">'Budget by qtr'!M1386</f>
        <v>0</v>
      </c>
      <c r="E1386" t="str">
        <f ca="1">'Budget by qtr'!L1386</f>
        <v>3210: Regular In-kind</v>
      </c>
      <c r="I1386" s="1">
        <f ca="1">'Budget by qtr'!T1386</f>
        <v>0</v>
      </c>
    </row>
    <row r="1387" spans="1:9" hidden="1">
      <c r="A1387">
        <f ca="1">'Budget by qtr'!N1387</f>
        <v>0</v>
      </c>
      <c r="C1387" s="79">
        <f>'Budget by qtr'!C1387</f>
        <v>46296</v>
      </c>
      <c r="D1387">
        <f ca="1">'Budget by qtr'!M1387</f>
        <v>0</v>
      </c>
      <c r="E1387" t="str">
        <f ca="1">'Budget by qtr'!L1387</f>
        <v>3210: Regular In-kind</v>
      </c>
      <c r="I1387" s="1">
        <f ca="1">'Budget by qtr'!T1387</f>
        <v>0</v>
      </c>
    </row>
    <row r="1388" spans="1:9" hidden="1">
      <c r="A1388">
        <f ca="1">'Budget by qtr'!N1388</f>
        <v>0</v>
      </c>
      <c r="C1388" s="79">
        <f>'Budget by qtr'!C1388</f>
        <v>46388</v>
      </c>
      <c r="D1388">
        <f ca="1">'Budget by qtr'!M1388</f>
        <v>0</v>
      </c>
      <c r="E1388" t="str">
        <f ca="1">'Budget by qtr'!L1388</f>
        <v>3210: Regular In-kind</v>
      </c>
      <c r="I1388" s="1">
        <f ca="1">'Budget by qtr'!T1388</f>
        <v>0</v>
      </c>
    </row>
    <row r="1389" spans="1:9" hidden="1">
      <c r="A1389">
        <f ca="1">'Budget by qtr'!N1389</f>
        <v>0</v>
      </c>
      <c r="C1389" s="79">
        <f>'Budget by qtr'!C1389</f>
        <v>46478</v>
      </c>
      <c r="D1389">
        <f ca="1">'Budget by qtr'!M1389</f>
        <v>0</v>
      </c>
      <c r="E1389" t="str">
        <f ca="1">'Budget by qtr'!L1389</f>
        <v>3210: Regular In-kind</v>
      </c>
      <c r="I1389" s="1">
        <f ca="1">'Budget by qtr'!T1389</f>
        <v>0</v>
      </c>
    </row>
    <row r="1390" spans="1:9" hidden="1">
      <c r="A1390">
        <f ca="1">'Budget by qtr'!N1390</f>
        <v>0</v>
      </c>
      <c r="C1390" s="79">
        <f>'Budget by qtr'!C1390</f>
        <v>46569</v>
      </c>
      <c r="D1390">
        <f ca="1">'Budget by qtr'!M1390</f>
        <v>0</v>
      </c>
      <c r="E1390" t="str">
        <f ca="1">'Budget by qtr'!L1390</f>
        <v>3210: Regular In-kind</v>
      </c>
      <c r="I1390" s="1">
        <f ca="1">'Budget by qtr'!T1390</f>
        <v>0</v>
      </c>
    </row>
    <row r="1391" spans="1:9" hidden="1">
      <c r="A1391">
        <f ca="1">'Budget by qtr'!N1391</f>
        <v>0</v>
      </c>
      <c r="C1391" s="79">
        <f>'Budget by qtr'!C1391</f>
        <v>46661</v>
      </c>
      <c r="D1391">
        <f ca="1">'Budget by qtr'!M1391</f>
        <v>0</v>
      </c>
      <c r="E1391" t="str">
        <f ca="1">'Budget by qtr'!L1391</f>
        <v>3210: Regular In-kind</v>
      </c>
      <c r="I1391" s="1">
        <f ca="1">'Budget by qtr'!T1391</f>
        <v>0</v>
      </c>
    </row>
    <row r="1392" spans="1:9" hidden="1">
      <c r="A1392">
        <f ca="1">'Budget by qtr'!N1392</f>
        <v>0</v>
      </c>
      <c r="C1392" s="79">
        <f>'Budget by qtr'!C1392</f>
        <v>46753</v>
      </c>
      <c r="D1392">
        <f ca="1">'Budget by qtr'!M1392</f>
        <v>0</v>
      </c>
      <c r="E1392" t="str">
        <f ca="1">'Budget by qtr'!L1392</f>
        <v>3210: Regular In-kind</v>
      </c>
      <c r="I1392" s="1">
        <f ca="1">'Budget by qtr'!T1392</f>
        <v>0</v>
      </c>
    </row>
    <row r="1393" spans="1:9" hidden="1">
      <c r="A1393">
        <f ca="1">'Budget by qtr'!N1393</f>
        <v>0</v>
      </c>
      <c r="C1393" s="79">
        <f>'Budget by qtr'!C1393</f>
        <v>46844</v>
      </c>
      <c r="D1393">
        <f ca="1">'Budget by qtr'!M1393</f>
        <v>0</v>
      </c>
      <c r="E1393" t="str">
        <f ca="1">'Budget by qtr'!L1393</f>
        <v>3210: Regular In-kind</v>
      </c>
      <c r="I1393" s="1">
        <f ca="1">'Budget by qtr'!T1393</f>
        <v>0</v>
      </c>
    </row>
    <row r="1394" spans="1:9" hidden="1">
      <c r="A1394">
        <f ca="1">'Budget by qtr'!N1394</f>
        <v>0</v>
      </c>
      <c r="C1394" s="79">
        <f>'Budget by qtr'!C1394</f>
        <v>44743</v>
      </c>
      <c r="D1394">
        <f ca="1">'Budget by qtr'!M1394</f>
        <v>0</v>
      </c>
      <c r="E1394" t="str">
        <f ca="1">'Budget by qtr'!L1394</f>
        <v>3210: Regular In-kind</v>
      </c>
      <c r="I1394" s="1">
        <f ca="1">'Budget by qtr'!T1394</f>
        <v>0</v>
      </c>
    </row>
    <row r="1395" spans="1:9" hidden="1">
      <c r="A1395">
        <f ca="1">'Budget by qtr'!N1395</f>
        <v>0</v>
      </c>
      <c r="C1395" s="79">
        <f>'Budget by qtr'!C1395</f>
        <v>44835</v>
      </c>
      <c r="D1395">
        <f ca="1">'Budget by qtr'!M1395</f>
        <v>0</v>
      </c>
      <c r="E1395" t="str">
        <f ca="1">'Budget by qtr'!L1395</f>
        <v>3210: Regular In-kind</v>
      </c>
      <c r="I1395" s="1">
        <f ca="1">'Budget by qtr'!T1395</f>
        <v>0</v>
      </c>
    </row>
    <row r="1396" spans="1:9" hidden="1">
      <c r="A1396">
        <f ca="1">'Budget by qtr'!N1396</f>
        <v>0</v>
      </c>
      <c r="C1396" s="79">
        <f>'Budget by qtr'!C1396</f>
        <v>44927</v>
      </c>
      <c r="D1396">
        <f ca="1">'Budget by qtr'!M1396</f>
        <v>0</v>
      </c>
      <c r="E1396" t="str">
        <f ca="1">'Budget by qtr'!L1396</f>
        <v>3210: Regular In-kind</v>
      </c>
      <c r="I1396" s="1">
        <f ca="1">'Budget by qtr'!T1396</f>
        <v>0</v>
      </c>
    </row>
    <row r="1397" spans="1:9" hidden="1">
      <c r="A1397">
        <f ca="1">'Budget by qtr'!N1397</f>
        <v>0</v>
      </c>
      <c r="C1397" s="79">
        <f>'Budget by qtr'!C1397</f>
        <v>45017</v>
      </c>
      <c r="D1397">
        <f ca="1">'Budget by qtr'!M1397</f>
        <v>0</v>
      </c>
      <c r="E1397" t="str">
        <f ca="1">'Budget by qtr'!L1397</f>
        <v>3210: Regular In-kind</v>
      </c>
      <c r="I1397" s="1">
        <f ca="1">'Budget by qtr'!T1397</f>
        <v>0</v>
      </c>
    </row>
    <row r="1398" spans="1:9" hidden="1">
      <c r="A1398">
        <f ca="1">'Budget by qtr'!N1398</f>
        <v>0</v>
      </c>
      <c r="C1398" s="79">
        <f>'Budget by qtr'!C1398</f>
        <v>45108</v>
      </c>
      <c r="D1398">
        <f ca="1">'Budget by qtr'!M1398</f>
        <v>0</v>
      </c>
      <c r="E1398" t="str">
        <f ca="1">'Budget by qtr'!L1398</f>
        <v>3210: Regular In-kind</v>
      </c>
      <c r="I1398" s="1">
        <f ca="1">'Budget by qtr'!T1398</f>
        <v>0</v>
      </c>
    </row>
    <row r="1399" spans="1:9" hidden="1">
      <c r="A1399">
        <f ca="1">'Budget by qtr'!N1399</f>
        <v>0</v>
      </c>
      <c r="C1399" s="79">
        <f>'Budget by qtr'!C1399</f>
        <v>45200</v>
      </c>
      <c r="D1399">
        <f ca="1">'Budget by qtr'!M1399</f>
        <v>0</v>
      </c>
      <c r="E1399" t="str">
        <f ca="1">'Budget by qtr'!L1399</f>
        <v>3210: Regular In-kind</v>
      </c>
      <c r="I1399" s="1">
        <f ca="1">'Budget by qtr'!T1399</f>
        <v>0</v>
      </c>
    </row>
    <row r="1400" spans="1:9" hidden="1">
      <c r="A1400">
        <f ca="1">'Budget by qtr'!N1400</f>
        <v>0</v>
      </c>
      <c r="C1400" s="79">
        <f>'Budget by qtr'!C1400</f>
        <v>45292</v>
      </c>
      <c r="D1400">
        <f ca="1">'Budget by qtr'!M1400</f>
        <v>0</v>
      </c>
      <c r="E1400" t="str">
        <f ca="1">'Budget by qtr'!L1400</f>
        <v>3210: Regular In-kind</v>
      </c>
      <c r="I1400" s="1">
        <f ca="1">'Budget by qtr'!T1400</f>
        <v>0</v>
      </c>
    </row>
    <row r="1401" spans="1:9" hidden="1">
      <c r="A1401">
        <f ca="1">'Budget by qtr'!N1401</f>
        <v>0</v>
      </c>
      <c r="C1401" s="79">
        <f>'Budget by qtr'!C1401</f>
        <v>45383</v>
      </c>
      <c r="D1401">
        <f ca="1">'Budget by qtr'!M1401</f>
        <v>0</v>
      </c>
      <c r="E1401" t="str">
        <f ca="1">'Budget by qtr'!L1401</f>
        <v>3210: Regular In-kind</v>
      </c>
      <c r="I1401" s="1">
        <f ca="1">'Budget by qtr'!T1401</f>
        <v>0</v>
      </c>
    </row>
    <row r="1402" spans="1:9" hidden="1">
      <c r="A1402">
        <f ca="1">'Budget by qtr'!N1402</f>
        <v>0</v>
      </c>
      <c r="C1402" s="79">
        <f>'Budget by qtr'!C1402</f>
        <v>45474</v>
      </c>
      <c r="D1402">
        <f ca="1">'Budget by qtr'!M1402</f>
        <v>0</v>
      </c>
      <c r="E1402" t="str">
        <f ca="1">'Budget by qtr'!L1402</f>
        <v>3210: Regular In-kind</v>
      </c>
      <c r="I1402" s="1">
        <f ca="1">'Budget by qtr'!T1402</f>
        <v>0</v>
      </c>
    </row>
    <row r="1403" spans="1:9" hidden="1">
      <c r="A1403">
        <f ca="1">'Budget by qtr'!N1403</f>
        <v>0</v>
      </c>
      <c r="C1403" s="79">
        <f>'Budget by qtr'!C1403</f>
        <v>45566</v>
      </c>
      <c r="D1403">
        <f ca="1">'Budget by qtr'!M1403</f>
        <v>0</v>
      </c>
      <c r="E1403" t="str">
        <f ca="1">'Budget by qtr'!L1403</f>
        <v>3210: Regular In-kind</v>
      </c>
      <c r="I1403" s="1">
        <f ca="1">'Budget by qtr'!T1403</f>
        <v>0</v>
      </c>
    </row>
    <row r="1404" spans="1:9" hidden="1">
      <c r="A1404">
        <f ca="1">'Budget by qtr'!N1404</f>
        <v>0</v>
      </c>
      <c r="C1404" s="79">
        <f>'Budget by qtr'!C1404</f>
        <v>45658</v>
      </c>
      <c r="D1404">
        <f ca="1">'Budget by qtr'!M1404</f>
        <v>0</v>
      </c>
      <c r="E1404" t="str">
        <f ca="1">'Budget by qtr'!L1404</f>
        <v>3210: Regular In-kind</v>
      </c>
      <c r="I1404" s="1">
        <f ca="1">'Budget by qtr'!T1404</f>
        <v>0</v>
      </c>
    </row>
    <row r="1405" spans="1:9" hidden="1">
      <c r="A1405">
        <f ca="1">'Budget by qtr'!N1405</f>
        <v>0</v>
      </c>
      <c r="C1405" s="79">
        <f>'Budget by qtr'!C1405</f>
        <v>45748</v>
      </c>
      <c r="D1405">
        <f ca="1">'Budget by qtr'!M1405</f>
        <v>0</v>
      </c>
      <c r="E1405" t="str">
        <f ca="1">'Budget by qtr'!L1405</f>
        <v>3210: Regular In-kind</v>
      </c>
      <c r="I1405" s="1">
        <f ca="1">'Budget by qtr'!T1405</f>
        <v>0</v>
      </c>
    </row>
    <row r="1406" spans="1:9" hidden="1">
      <c r="A1406">
        <f ca="1">'Budget by qtr'!N1406</f>
        <v>0</v>
      </c>
      <c r="C1406" s="79">
        <f>'Budget by qtr'!C1406</f>
        <v>45839</v>
      </c>
      <c r="D1406">
        <f ca="1">'Budget by qtr'!M1406</f>
        <v>0</v>
      </c>
      <c r="E1406" t="str">
        <f ca="1">'Budget by qtr'!L1406</f>
        <v>3210: Regular In-kind</v>
      </c>
      <c r="I1406" s="1">
        <f ca="1">'Budget by qtr'!T1406</f>
        <v>0</v>
      </c>
    </row>
    <row r="1407" spans="1:9" hidden="1">
      <c r="A1407">
        <f ca="1">'Budget by qtr'!N1407</f>
        <v>0</v>
      </c>
      <c r="C1407" s="79">
        <f>'Budget by qtr'!C1407</f>
        <v>45931</v>
      </c>
      <c r="D1407">
        <f ca="1">'Budget by qtr'!M1407</f>
        <v>0</v>
      </c>
      <c r="E1407" t="str">
        <f ca="1">'Budget by qtr'!L1407</f>
        <v>3210: Regular In-kind</v>
      </c>
      <c r="I1407" s="1">
        <f ca="1">'Budget by qtr'!T1407</f>
        <v>0</v>
      </c>
    </row>
    <row r="1408" spans="1:9" hidden="1">
      <c r="A1408">
        <f ca="1">'Budget by qtr'!N1408</f>
        <v>0</v>
      </c>
      <c r="C1408" s="79">
        <f>'Budget by qtr'!C1408</f>
        <v>46023</v>
      </c>
      <c r="D1408">
        <f ca="1">'Budget by qtr'!M1408</f>
        <v>0</v>
      </c>
      <c r="E1408" t="str">
        <f ca="1">'Budget by qtr'!L1408</f>
        <v>3210: Regular In-kind</v>
      </c>
      <c r="I1408" s="1">
        <f ca="1">'Budget by qtr'!T1408</f>
        <v>0</v>
      </c>
    </row>
    <row r="1409" spans="1:9" hidden="1">
      <c r="A1409">
        <f ca="1">'Budget by qtr'!N1409</f>
        <v>0</v>
      </c>
      <c r="C1409" s="79">
        <f>'Budget by qtr'!C1409</f>
        <v>46113</v>
      </c>
      <c r="D1409">
        <f ca="1">'Budget by qtr'!M1409</f>
        <v>0</v>
      </c>
      <c r="E1409" t="str">
        <f ca="1">'Budget by qtr'!L1409</f>
        <v>3210: Regular In-kind</v>
      </c>
      <c r="I1409" s="1">
        <f ca="1">'Budget by qtr'!T1409</f>
        <v>0</v>
      </c>
    </row>
    <row r="1410" spans="1:9" hidden="1">
      <c r="A1410">
        <f ca="1">'Budget by qtr'!N1410</f>
        <v>0</v>
      </c>
      <c r="C1410" s="79">
        <f>'Budget by qtr'!C1410</f>
        <v>46204</v>
      </c>
      <c r="D1410">
        <f ca="1">'Budget by qtr'!M1410</f>
        <v>0</v>
      </c>
      <c r="E1410" t="str">
        <f ca="1">'Budget by qtr'!L1410</f>
        <v>3210: Regular In-kind</v>
      </c>
      <c r="I1410" s="1">
        <f ca="1">'Budget by qtr'!T1410</f>
        <v>0</v>
      </c>
    </row>
    <row r="1411" spans="1:9" hidden="1">
      <c r="A1411">
        <f ca="1">'Budget by qtr'!N1411</f>
        <v>0</v>
      </c>
      <c r="C1411" s="79">
        <f>'Budget by qtr'!C1411</f>
        <v>46296</v>
      </c>
      <c r="D1411">
        <f ca="1">'Budget by qtr'!M1411</f>
        <v>0</v>
      </c>
      <c r="E1411" t="str">
        <f ca="1">'Budget by qtr'!L1411</f>
        <v>3210: Regular In-kind</v>
      </c>
      <c r="I1411" s="1">
        <f ca="1">'Budget by qtr'!T1411</f>
        <v>0</v>
      </c>
    </row>
    <row r="1412" spans="1:9" hidden="1">
      <c r="A1412">
        <f ca="1">'Budget by qtr'!N1412</f>
        <v>0</v>
      </c>
      <c r="C1412" s="79">
        <f>'Budget by qtr'!C1412</f>
        <v>46388</v>
      </c>
      <c r="D1412">
        <f ca="1">'Budget by qtr'!M1412</f>
        <v>0</v>
      </c>
      <c r="E1412" t="str">
        <f ca="1">'Budget by qtr'!L1412</f>
        <v>3210: Regular In-kind</v>
      </c>
      <c r="I1412" s="1">
        <f ca="1">'Budget by qtr'!T1412</f>
        <v>0</v>
      </c>
    </row>
    <row r="1413" spans="1:9" hidden="1">
      <c r="A1413">
        <f ca="1">'Budget by qtr'!N1413</f>
        <v>0</v>
      </c>
      <c r="C1413" s="79">
        <f>'Budget by qtr'!C1413</f>
        <v>46478</v>
      </c>
      <c r="D1413">
        <f ca="1">'Budget by qtr'!M1413</f>
        <v>0</v>
      </c>
      <c r="E1413" t="str">
        <f ca="1">'Budget by qtr'!L1413</f>
        <v>3210: Regular In-kind</v>
      </c>
      <c r="I1413" s="1">
        <f ca="1">'Budget by qtr'!T1413</f>
        <v>0</v>
      </c>
    </row>
    <row r="1414" spans="1:9" hidden="1">
      <c r="A1414">
        <f ca="1">'Budget by qtr'!N1414</f>
        <v>0</v>
      </c>
      <c r="C1414" s="79">
        <f>'Budget by qtr'!C1414</f>
        <v>46569</v>
      </c>
      <c r="D1414">
        <f ca="1">'Budget by qtr'!M1414</f>
        <v>0</v>
      </c>
      <c r="E1414" t="str">
        <f ca="1">'Budget by qtr'!L1414</f>
        <v>3210: Regular In-kind</v>
      </c>
      <c r="I1414" s="1">
        <f ca="1">'Budget by qtr'!T1414</f>
        <v>0</v>
      </c>
    </row>
    <row r="1415" spans="1:9" hidden="1">
      <c r="A1415">
        <f ca="1">'Budget by qtr'!N1415</f>
        <v>0</v>
      </c>
      <c r="C1415" s="79">
        <f>'Budget by qtr'!C1415</f>
        <v>46661</v>
      </c>
      <c r="D1415">
        <f ca="1">'Budget by qtr'!M1415</f>
        <v>0</v>
      </c>
      <c r="E1415" t="str">
        <f ca="1">'Budget by qtr'!L1415</f>
        <v>3210: Regular In-kind</v>
      </c>
      <c r="I1415" s="1">
        <f ca="1">'Budget by qtr'!T1415</f>
        <v>0</v>
      </c>
    </row>
    <row r="1416" spans="1:9" hidden="1">
      <c r="A1416">
        <f ca="1">'Budget by qtr'!N1416</f>
        <v>0</v>
      </c>
      <c r="C1416" s="79">
        <f>'Budget by qtr'!C1416</f>
        <v>46753</v>
      </c>
      <c r="D1416">
        <f ca="1">'Budget by qtr'!M1416</f>
        <v>0</v>
      </c>
      <c r="E1416" t="str">
        <f ca="1">'Budget by qtr'!L1416</f>
        <v>3210: Regular In-kind</v>
      </c>
      <c r="I1416" s="1">
        <f ca="1">'Budget by qtr'!T1416</f>
        <v>0</v>
      </c>
    </row>
    <row r="1417" spans="1:9" hidden="1">
      <c r="A1417">
        <f ca="1">'Budget by qtr'!N1417</f>
        <v>0</v>
      </c>
      <c r="C1417" s="79">
        <f>'Budget by qtr'!C1417</f>
        <v>46844</v>
      </c>
      <c r="D1417">
        <f ca="1">'Budget by qtr'!M1417</f>
        <v>0</v>
      </c>
      <c r="E1417" t="str">
        <f ca="1">'Budget by qtr'!L1417</f>
        <v>3210: Regular In-kind</v>
      </c>
      <c r="I1417" s="1">
        <f ca="1">'Budget by qtr'!T1417</f>
        <v>0</v>
      </c>
    </row>
    <row r="1418" spans="1:9" hidden="1">
      <c r="A1418">
        <f ca="1">'Budget by qtr'!N1418</f>
        <v>0</v>
      </c>
      <c r="C1418" s="79">
        <f>'Budget by qtr'!C1418</f>
        <v>44743</v>
      </c>
      <c r="D1418">
        <f ca="1">'Budget by qtr'!M1418</f>
        <v>0</v>
      </c>
      <c r="E1418" t="str">
        <f ca="1">'Budget by qtr'!L1418</f>
        <v>3210: Regular In-kind</v>
      </c>
      <c r="I1418" s="1">
        <f ca="1">'Budget by qtr'!T1418</f>
        <v>0</v>
      </c>
    </row>
    <row r="1419" spans="1:9" hidden="1">
      <c r="A1419">
        <f ca="1">'Budget by qtr'!N1419</f>
        <v>0</v>
      </c>
      <c r="C1419" s="79">
        <f>'Budget by qtr'!C1419</f>
        <v>44835</v>
      </c>
      <c r="D1419">
        <f ca="1">'Budget by qtr'!M1419</f>
        <v>0</v>
      </c>
      <c r="E1419" t="str">
        <f ca="1">'Budget by qtr'!L1419</f>
        <v>3210: Regular In-kind</v>
      </c>
      <c r="I1419" s="1">
        <f ca="1">'Budget by qtr'!T1419</f>
        <v>0</v>
      </c>
    </row>
    <row r="1420" spans="1:9" hidden="1">
      <c r="A1420">
        <f ca="1">'Budget by qtr'!N1420</f>
        <v>0</v>
      </c>
      <c r="C1420" s="79">
        <f>'Budget by qtr'!C1420</f>
        <v>44927</v>
      </c>
      <c r="D1420">
        <f ca="1">'Budget by qtr'!M1420</f>
        <v>0</v>
      </c>
      <c r="E1420" t="str">
        <f ca="1">'Budget by qtr'!L1420</f>
        <v>3210: Regular In-kind</v>
      </c>
      <c r="I1420" s="1">
        <f ca="1">'Budget by qtr'!T1420</f>
        <v>0</v>
      </c>
    </row>
    <row r="1421" spans="1:9" hidden="1">
      <c r="A1421">
        <f ca="1">'Budget by qtr'!N1421</f>
        <v>0</v>
      </c>
      <c r="C1421" s="79">
        <f>'Budget by qtr'!C1421</f>
        <v>45017</v>
      </c>
      <c r="D1421">
        <f ca="1">'Budget by qtr'!M1421</f>
        <v>0</v>
      </c>
      <c r="E1421" t="str">
        <f ca="1">'Budget by qtr'!L1421</f>
        <v>3210: Regular In-kind</v>
      </c>
      <c r="I1421" s="1">
        <f ca="1">'Budget by qtr'!T1421</f>
        <v>0</v>
      </c>
    </row>
    <row r="1422" spans="1:9" hidden="1">
      <c r="A1422">
        <f ca="1">'Budget by qtr'!N1422</f>
        <v>0</v>
      </c>
      <c r="C1422" s="79">
        <f>'Budget by qtr'!C1422</f>
        <v>45108</v>
      </c>
      <c r="D1422">
        <f ca="1">'Budget by qtr'!M1422</f>
        <v>0</v>
      </c>
      <c r="E1422" t="str">
        <f ca="1">'Budget by qtr'!L1422</f>
        <v>3210: Regular In-kind</v>
      </c>
      <c r="I1422" s="1">
        <f ca="1">'Budget by qtr'!T1422</f>
        <v>0</v>
      </c>
    </row>
    <row r="1423" spans="1:9" hidden="1">
      <c r="A1423">
        <f ca="1">'Budget by qtr'!N1423</f>
        <v>0</v>
      </c>
      <c r="C1423" s="79">
        <f>'Budget by qtr'!C1423</f>
        <v>45200</v>
      </c>
      <c r="D1423">
        <f ca="1">'Budget by qtr'!M1423</f>
        <v>0</v>
      </c>
      <c r="E1423" t="str">
        <f ca="1">'Budget by qtr'!L1423</f>
        <v>3210: Regular In-kind</v>
      </c>
      <c r="I1423" s="1">
        <f ca="1">'Budget by qtr'!T1423</f>
        <v>0</v>
      </c>
    </row>
    <row r="1424" spans="1:9" hidden="1">
      <c r="A1424">
        <f ca="1">'Budget by qtr'!N1424</f>
        <v>0</v>
      </c>
      <c r="C1424" s="79">
        <f>'Budget by qtr'!C1424</f>
        <v>45292</v>
      </c>
      <c r="D1424">
        <f ca="1">'Budget by qtr'!M1424</f>
        <v>0</v>
      </c>
      <c r="E1424" t="str">
        <f ca="1">'Budget by qtr'!L1424</f>
        <v>3210: Regular In-kind</v>
      </c>
      <c r="I1424" s="1">
        <f ca="1">'Budget by qtr'!T1424</f>
        <v>0</v>
      </c>
    </row>
    <row r="1425" spans="1:9" hidden="1">
      <c r="A1425">
        <f ca="1">'Budget by qtr'!N1425</f>
        <v>0</v>
      </c>
      <c r="C1425" s="79">
        <f>'Budget by qtr'!C1425</f>
        <v>45383</v>
      </c>
      <c r="D1425">
        <f ca="1">'Budget by qtr'!M1425</f>
        <v>0</v>
      </c>
      <c r="E1425" t="str">
        <f ca="1">'Budget by qtr'!L1425</f>
        <v>3210: Regular In-kind</v>
      </c>
      <c r="I1425" s="1">
        <f ca="1">'Budget by qtr'!T1425</f>
        <v>0</v>
      </c>
    </row>
    <row r="1426" spans="1:9" hidden="1">
      <c r="A1426">
        <f ca="1">'Budget by qtr'!N1426</f>
        <v>0</v>
      </c>
      <c r="C1426" s="79">
        <f>'Budget by qtr'!C1426</f>
        <v>45474</v>
      </c>
      <c r="D1426">
        <f ca="1">'Budget by qtr'!M1426</f>
        <v>0</v>
      </c>
      <c r="E1426" t="str">
        <f ca="1">'Budget by qtr'!L1426</f>
        <v>3210: Regular In-kind</v>
      </c>
      <c r="I1426" s="1">
        <f ca="1">'Budget by qtr'!T1426</f>
        <v>0</v>
      </c>
    </row>
    <row r="1427" spans="1:9" hidden="1">
      <c r="A1427">
        <f ca="1">'Budget by qtr'!N1427</f>
        <v>0</v>
      </c>
      <c r="C1427" s="79">
        <f>'Budget by qtr'!C1427</f>
        <v>45566</v>
      </c>
      <c r="D1427">
        <f ca="1">'Budget by qtr'!M1427</f>
        <v>0</v>
      </c>
      <c r="E1427" t="str">
        <f ca="1">'Budget by qtr'!L1427</f>
        <v>3210: Regular In-kind</v>
      </c>
      <c r="I1427" s="1">
        <f ca="1">'Budget by qtr'!T1427</f>
        <v>0</v>
      </c>
    </row>
    <row r="1428" spans="1:9" hidden="1">
      <c r="A1428">
        <f ca="1">'Budget by qtr'!N1428</f>
        <v>0</v>
      </c>
      <c r="C1428" s="79">
        <f>'Budget by qtr'!C1428</f>
        <v>45658</v>
      </c>
      <c r="D1428">
        <f ca="1">'Budget by qtr'!M1428</f>
        <v>0</v>
      </c>
      <c r="E1428" t="str">
        <f ca="1">'Budget by qtr'!L1428</f>
        <v>3210: Regular In-kind</v>
      </c>
      <c r="I1428" s="1">
        <f ca="1">'Budget by qtr'!T1428</f>
        <v>0</v>
      </c>
    </row>
    <row r="1429" spans="1:9" hidden="1">
      <c r="A1429">
        <f ca="1">'Budget by qtr'!N1429</f>
        <v>0</v>
      </c>
      <c r="C1429" s="79">
        <f>'Budget by qtr'!C1429</f>
        <v>45748</v>
      </c>
      <c r="D1429">
        <f ca="1">'Budget by qtr'!M1429</f>
        <v>0</v>
      </c>
      <c r="E1429" t="str">
        <f ca="1">'Budget by qtr'!L1429</f>
        <v>3210: Regular In-kind</v>
      </c>
      <c r="I1429" s="1">
        <f ca="1">'Budget by qtr'!T1429</f>
        <v>0</v>
      </c>
    </row>
    <row r="1430" spans="1:9" hidden="1">
      <c r="A1430">
        <f ca="1">'Budget by qtr'!N1430</f>
        <v>0</v>
      </c>
      <c r="C1430" s="79">
        <f>'Budget by qtr'!C1430</f>
        <v>45839</v>
      </c>
      <c r="D1430">
        <f ca="1">'Budget by qtr'!M1430</f>
        <v>0</v>
      </c>
      <c r="E1430" t="str">
        <f ca="1">'Budget by qtr'!L1430</f>
        <v>3210: Regular In-kind</v>
      </c>
      <c r="I1430" s="1">
        <f ca="1">'Budget by qtr'!T1430</f>
        <v>0</v>
      </c>
    </row>
    <row r="1431" spans="1:9" hidden="1">
      <c r="A1431">
        <f ca="1">'Budget by qtr'!N1431</f>
        <v>0</v>
      </c>
      <c r="C1431" s="79">
        <f>'Budget by qtr'!C1431</f>
        <v>45931</v>
      </c>
      <c r="D1431">
        <f ca="1">'Budget by qtr'!M1431</f>
        <v>0</v>
      </c>
      <c r="E1431" t="str">
        <f ca="1">'Budget by qtr'!L1431</f>
        <v>3210: Regular In-kind</v>
      </c>
      <c r="I1431" s="1">
        <f ca="1">'Budget by qtr'!T1431</f>
        <v>0</v>
      </c>
    </row>
    <row r="1432" spans="1:9" hidden="1">
      <c r="A1432">
        <f ca="1">'Budget by qtr'!N1432</f>
        <v>0</v>
      </c>
      <c r="C1432" s="79">
        <f>'Budget by qtr'!C1432</f>
        <v>46023</v>
      </c>
      <c r="D1432">
        <f ca="1">'Budget by qtr'!M1432</f>
        <v>0</v>
      </c>
      <c r="E1432" t="str">
        <f ca="1">'Budget by qtr'!L1432</f>
        <v>3210: Regular In-kind</v>
      </c>
      <c r="I1432" s="1">
        <f ca="1">'Budget by qtr'!T1432</f>
        <v>0</v>
      </c>
    </row>
    <row r="1433" spans="1:9" hidden="1">
      <c r="A1433">
        <f ca="1">'Budget by qtr'!N1433</f>
        <v>0</v>
      </c>
      <c r="C1433" s="79">
        <f>'Budget by qtr'!C1433</f>
        <v>46113</v>
      </c>
      <c r="D1433">
        <f ca="1">'Budget by qtr'!M1433</f>
        <v>0</v>
      </c>
      <c r="E1433" t="str">
        <f ca="1">'Budget by qtr'!L1433</f>
        <v>3210: Regular In-kind</v>
      </c>
      <c r="I1433" s="1">
        <f ca="1">'Budget by qtr'!T1433</f>
        <v>0</v>
      </c>
    </row>
    <row r="1434" spans="1:9" hidden="1">
      <c r="A1434">
        <f ca="1">'Budget by qtr'!N1434</f>
        <v>0</v>
      </c>
      <c r="C1434" s="79">
        <f>'Budget by qtr'!C1434</f>
        <v>46204</v>
      </c>
      <c r="D1434">
        <f ca="1">'Budget by qtr'!M1434</f>
        <v>0</v>
      </c>
      <c r="E1434" t="str">
        <f ca="1">'Budget by qtr'!L1434</f>
        <v>3210: Regular In-kind</v>
      </c>
      <c r="I1434" s="1">
        <f ca="1">'Budget by qtr'!T1434</f>
        <v>0</v>
      </c>
    </row>
    <row r="1435" spans="1:9" hidden="1">
      <c r="A1435">
        <f ca="1">'Budget by qtr'!N1435</f>
        <v>0</v>
      </c>
      <c r="C1435" s="79">
        <f>'Budget by qtr'!C1435</f>
        <v>46296</v>
      </c>
      <c r="D1435">
        <f ca="1">'Budget by qtr'!M1435</f>
        <v>0</v>
      </c>
      <c r="E1435" t="str">
        <f ca="1">'Budget by qtr'!L1435</f>
        <v>3210: Regular In-kind</v>
      </c>
      <c r="I1435" s="1">
        <f ca="1">'Budget by qtr'!T1435</f>
        <v>0</v>
      </c>
    </row>
    <row r="1436" spans="1:9" hidden="1">
      <c r="A1436">
        <f ca="1">'Budget by qtr'!N1436</f>
        <v>0</v>
      </c>
      <c r="C1436" s="79">
        <f>'Budget by qtr'!C1436</f>
        <v>46388</v>
      </c>
      <c r="D1436">
        <f ca="1">'Budget by qtr'!M1436</f>
        <v>0</v>
      </c>
      <c r="E1436" t="str">
        <f ca="1">'Budget by qtr'!L1436</f>
        <v>3210: Regular In-kind</v>
      </c>
      <c r="I1436" s="1">
        <f ca="1">'Budget by qtr'!T1436</f>
        <v>0</v>
      </c>
    </row>
    <row r="1437" spans="1:9" hidden="1">
      <c r="A1437">
        <f ca="1">'Budget by qtr'!N1437</f>
        <v>0</v>
      </c>
      <c r="C1437" s="79">
        <f>'Budget by qtr'!C1437</f>
        <v>46478</v>
      </c>
      <c r="D1437">
        <f ca="1">'Budget by qtr'!M1437</f>
        <v>0</v>
      </c>
      <c r="E1437" t="str">
        <f ca="1">'Budget by qtr'!L1437</f>
        <v>3210: Regular In-kind</v>
      </c>
      <c r="I1437" s="1">
        <f ca="1">'Budget by qtr'!T1437</f>
        <v>0</v>
      </c>
    </row>
    <row r="1438" spans="1:9" hidden="1">
      <c r="A1438">
        <f ca="1">'Budget by qtr'!N1438</f>
        <v>0</v>
      </c>
      <c r="C1438" s="79">
        <f>'Budget by qtr'!C1438</f>
        <v>46569</v>
      </c>
      <c r="D1438">
        <f ca="1">'Budget by qtr'!M1438</f>
        <v>0</v>
      </c>
      <c r="E1438" t="str">
        <f ca="1">'Budget by qtr'!L1438</f>
        <v>3210: Regular In-kind</v>
      </c>
      <c r="I1438" s="1">
        <f ca="1">'Budget by qtr'!T1438</f>
        <v>0</v>
      </c>
    </row>
    <row r="1439" spans="1:9" hidden="1">
      <c r="A1439">
        <f ca="1">'Budget by qtr'!N1439</f>
        <v>0</v>
      </c>
      <c r="C1439" s="79">
        <f>'Budget by qtr'!C1439</f>
        <v>46661</v>
      </c>
      <c r="D1439">
        <f ca="1">'Budget by qtr'!M1439</f>
        <v>0</v>
      </c>
      <c r="E1439" t="str">
        <f ca="1">'Budget by qtr'!L1439</f>
        <v>3210: Regular In-kind</v>
      </c>
      <c r="I1439" s="1">
        <f ca="1">'Budget by qtr'!T1439</f>
        <v>0</v>
      </c>
    </row>
    <row r="1440" spans="1:9" hidden="1">
      <c r="A1440">
        <f ca="1">'Budget by qtr'!N1440</f>
        <v>0</v>
      </c>
      <c r="C1440" s="79">
        <f>'Budget by qtr'!C1440</f>
        <v>46753</v>
      </c>
      <c r="D1440">
        <f ca="1">'Budget by qtr'!M1440</f>
        <v>0</v>
      </c>
      <c r="E1440" t="str">
        <f ca="1">'Budget by qtr'!L1440</f>
        <v>3210: Regular In-kind</v>
      </c>
      <c r="I1440" s="1">
        <f ca="1">'Budget by qtr'!T1440</f>
        <v>0</v>
      </c>
    </row>
    <row r="1441" spans="1:9" hidden="1">
      <c r="A1441">
        <f ca="1">'Budget by qtr'!N1441</f>
        <v>0</v>
      </c>
      <c r="C1441" s="79">
        <f>'Budget by qtr'!C1441</f>
        <v>46844</v>
      </c>
      <c r="D1441">
        <f ca="1">'Budget by qtr'!M1441</f>
        <v>0</v>
      </c>
      <c r="E1441" t="str">
        <f ca="1">'Budget by qtr'!L1441</f>
        <v>3210: Regular In-kind</v>
      </c>
      <c r="I1441" s="1">
        <f ca="1">'Budget by qtr'!T1441</f>
        <v>0</v>
      </c>
    </row>
    <row r="1442" spans="1:9" hidden="1">
      <c r="A1442">
        <f ca="1">'Budget by qtr'!N1442</f>
        <v>0</v>
      </c>
      <c r="C1442" s="79">
        <f>'Budget by qtr'!C1442</f>
        <v>44743</v>
      </c>
      <c r="D1442">
        <f ca="1">'Budget by qtr'!M1442</f>
        <v>0</v>
      </c>
      <c r="E1442" t="str">
        <f ca="1">'Budget by qtr'!L1442</f>
        <v>3210: Regular In-kind</v>
      </c>
      <c r="I1442" s="1">
        <f ca="1">'Budget by qtr'!T1442</f>
        <v>0</v>
      </c>
    </row>
    <row r="1443" spans="1:9" hidden="1">
      <c r="A1443">
        <f ca="1">'Budget by qtr'!N1443</f>
        <v>0</v>
      </c>
      <c r="C1443" s="79">
        <f>'Budget by qtr'!C1443</f>
        <v>44835</v>
      </c>
      <c r="D1443">
        <f ca="1">'Budget by qtr'!M1443</f>
        <v>0</v>
      </c>
      <c r="E1443" t="str">
        <f ca="1">'Budget by qtr'!L1443</f>
        <v>3210: Regular In-kind</v>
      </c>
      <c r="I1443" s="1">
        <f ca="1">'Budget by qtr'!T1443</f>
        <v>0</v>
      </c>
    </row>
    <row r="1444" spans="1:9" hidden="1">
      <c r="A1444">
        <f ca="1">'Budget by qtr'!N1444</f>
        <v>0</v>
      </c>
      <c r="C1444" s="79">
        <f>'Budget by qtr'!C1444</f>
        <v>44927</v>
      </c>
      <c r="D1444">
        <f ca="1">'Budget by qtr'!M1444</f>
        <v>0</v>
      </c>
      <c r="E1444" t="str">
        <f ca="1">'Budget by qtr'!L1444</f>
        <v>3210: Regular In-kind</v>
      </c>
      <c r="I1444" s="1">
        <f ca="1">'Budget by qtr'!T1444</f>
        <v>0</v>
      </c>
    </row>
    <row r="1445" spans="1:9" hidden="1">
      <c r="A1445">
        <f ca="1">'Budget by qtr'!N1445</f>
        <v>0</v>
      </c>
      <c r="C1445" s="79">
        <f>'Budget by qtr'!C1445</f>
        <v>45017</v>
      </c>
      <c r="D1445">
        <f ca="1">'Budget by qtr'!M1445</f>
        <v>0</v>
      </c>
      <c r="E1445" t="str">
        <f ca="1">'Budget by qtr'!L1445</f>
        <v>3210: Regular In-kind</v>
      </c>
      <c r="I1445" s="1">
        <f ca="1">'Budget by qtr'!T1445</f>
        <v>0</v>
      </c>
    </row>
    <row r="1446" spans="1:9" hidden="1">
      <c r="A1446">
        <f ca="1">'Budget by qtr'!N1446</f>
        <v>0</v>
      </c>
      <c r="C1446" s="79">
        <f>'Budget by qtr'!C1446</f>
        <v>45108</v>
      </c>
      <c r="D1446">
        <f ca="1">'Budget by qtr'!M1446</f>
        <v>0</v>
      </c>
      <c r="E1446" t="str">
        <f ca="1">'Budget by qtr'!L1446</f>
        <v>3210: Regular In-kind</v>
      </c>
      <c r="I1446" s="1">
        <f ca="1">'Budget by qtr'!T1446</f>
        <v>0</v>
      </c>
    </row>
    <row r="1447" spans="1:9" hidden="1">
      <c r="A1447">
        <f ca="1">'Budget by qtr'!N1447</f>
        <v>0</v>
      </c>
      <c r="C1447" s="79">
        <f>'Budget by qtr'!C1447</f>
        <v>45200</v>
      </c>
      <c r="D1447">
        <f ca="1">'Budget by qtr'!M1447</f>
        <v>0</v>
      </c>
      <c r="E1447" t="str">
        <f ca="1">'Budget by qtr'!L1447</f>
        <v>3210: Regular In-kind</v>
      </c>
      <c r="I1447" s="1">
        <f ca="1">'Budget by qtr'!T1447</f>
        <v>0</v>
      </c>
    </row>
    <row r="1448" spans="1:9" hidden="1">
      <c r="A1448">
        <f ca="1">'Budget by qtr'!N1448</f>
        <v>0</v>
      </c>
      <c r="C1448" s="79">
        <f>'Budget by qtr'!C1448</f>
        <v>45292</v>
      </c>
      <c r="D1448">
        <f ca="1">'Budget by qtr'!M1448</f>
        <v>0</v>
      </c>
      <c r="E1448" t="str">
        <f ca="1">'Budget by qtr'!L1448</f>
        <v>3210: Regular In-kind</v>
      </c>
      <c r="I1448" s="1">
        <f ca="1">'Budget by qtr'!T1448</f>
        <v>0</v>
      </c>
    </row>
    <row r="1449" spans="1:9" hidden="1">
      <c r="A1449">
        <f ca="1">'Budget by qtr'!N1449</f>
        <v>0</v>
      </c>
      <c r="C1449" s="79">
        <f>'Budget by qtr'!C1449</f>
        <v>45383</v>
      </c>
      <c r="D1449">
        <f ca="1">'Budget by qtr'!M1449</f>
        <v>0</v>
      </c>
      <c r="E1449" t="str">
        <f ca="1">'Budget by qtr'!L1449</f>
        <v>3210: Regular In-kind</v>
      </c>
      <c r="I1449" s="1">
        <f ca="1">'Budget by qtr'!T1449</f>
        <v>0</v>
      </c>
    </row>
    <row r="1450" spans="1:9" hidden="1">
      <c r="A1450">
        <f ca="1">'Budget by qtr'!N1450</f>
        <v>0</v>
      </c>
      <c r="C1450" s="79">
        <f>'Budget by qtr'!C1450</f>
        <v>45474</v>
      </c>
      <c r="D1450">
        <f ca="1">'Budget by qtr'!M1450</f>
        <v>0</v>
      </c>
      <c r="E1450" t="str">
        <f ca="1">'Budget by qtr'!L1450</f>
        <v>3210: Regular In-kind</v>
      </c>
      <c r="I1450" s="1">
        <f ca="1">'Budget by qtr'!T1450</f>
        <v>0</v>
      </c>
    </row>
    <row r="1451" spans="1:9" hidden="1">
      <c r="A1451">
        <f ca="1">'Budget by qtr'!N1451</f>
        <v>0</v>
      </c>
      <c r="C1451" s="79">
        <f>'Budget by qtr'!C1451</f>
        <v>45566</v>
      </c>
      <c r="D1451">
        <f ca="1">'Budget by qtr'!M1451</f>
        <v>0</v>
      </c>
      <c r="E1451" t="str">
        <f ca="1">'Budget by qtr'!L1451</f>
        <v>3210: Regular In-kind</v>
      </c>
      <c r="I1451" s="1">
        <f ca="1">'Budget by qtr'!T1451</f>
        <v>0</v>
      </c>
    </row>
    <row r="1452" spans="1:9" hidden="1">
      <c r="A1452">
        <f ca="1">'Budget by qtr'!N1452</f>
        <v>0</v>
      </c>
      <c r="C1452" s="79">
        <f>'Budget by qtr'!C1452</f>
        <v>45658</v>
      </c>
      <c r="D1452">
        <f ca="1">'Budget by qtr'!M1452</f>
        <v>0</v>
      </c>
      <c r="E1452" t="str">
        <f ca="1">'Budget by qtr'!L1452</f>
        <v>3210: Regular In-kind</v>
      </c>
      <c r="I1452" s="1">
        <f ca="1">'Budget by qtr'!T1452</f>
        <v>0</v>
      </c>
    </row>
    <row r="1453" spans="1:9" hidden="1">
      <c r="A1453">
        <f ca="1">'Budget by qtr'!N1453</f>
        <v>0</v>
      </c>
      <c r="C1453" s="79">
        <f>'Budget by qtr'!C1453</f>
        <v>45748</v>
      </c>
      <c r="D1453">
        <f ca="1">'Budget by qtr'!M1453</f>
        <v>0</v>
      </c>
      <c r="E1453" t="str">
        <f ca="1">'Budget by qtr'!L1453</f>
        <v>3210: Regular In-kind</v>
      </c>
      <c r="I1453" s="1">
        <f ca="1">'Budget by qtr'!T1453</f>
        <v>0</v>
      </c>
    </row>
    <row r="1454" spans="1:9" hidden="1">
      <c r="A1454">
        <f ca="1">'Budget by qtr'!N1454</f>
        <v>0</v>
      </c>
      <c r="C1454" s="79">
        <f>'Budget by qtr'!C1454</f>
        <v>45839</v>
      </c>
      <c r="D1454">
        <f ca="1">'Budget by qtr'!M1454</f>
        <v>0</v>
      </c>
      <c r="E1454" t="str">
        <f ca="1">'Budget by qtr'!L1454</f>
        <v>3210: Regular In-kind</v>
      </c>
      <c r="I1454" s="1">
        <f ca="1">'Budget by qtr'!T1454</f>
        <v>0</v>
      </c>
    </row>
    <row r="1455" spans="1:9" hidden="1">
      <c r="A1455">
        <f ca="1">'Budget by qtr'!N1455</f>
        <v>0</v>
      </c>
      <c r="C1455" s="79">
        <f>'Budget by qtr'!C1455</f>
        <v>45931</v>
      </c>
      <c r="D1455">
        <f ca="1">'Budget by qtr'!M1455</f>
        <v>0</v>
      </c>
      <c r="E1455" t="str">
        <f ca="1">'Budget by qtr'!L1455</f>
        <v>3210: Regular In-kind</v>
      </c>
      <c r="I1455" s="1">
        <f ca="1">'Budget by qtr'!T1455</f>
        <v>0</v>
      </c>
    </row>
    <row r="1456" spans="1:9" hidden="1">
      <c r="A1456">
        <f ca="1">'Budget by qtr'!N1456</f>
        <v>0</v>
      </c>
      <c r="C1456" s="79">
        <f>'Budget by qtr'!C1456</f>
        <v>46023</v>
      </c>
      <c r="D1456">
        <f ca="1">'Budget by qtr'!M1456</f>
        <v>0</v>
      </c>
      <c r="E1456" t="str">
        <f ca="1">'Budget by qtr'!L1456</f>
        <v>3210: Regular In-kind</v>
      </c>
      <c r="I1456" s="1">
        <f ca="1">'Budget by qtr'!T1456</f>
        <v>0</v>
      </c>
    </row>
    <row r="1457" spans="1:9" hidden="1">
      <c r="A1457">
        <f ca="1">'Budget by qtr'!N1457</f>
        <v>0</v>
      </c>
      <c r="C1457" s="79">
        <f>'Budget by qtr'!C1457</f>
        <v>46113</v>
      </c>
      <c r="D1457">
        <f ca="1">'Budget by qtr'!M1457</f>
        <v>0</v>
      </c>
      <c r="E1457" t="str">
        <f ca="1">'Budget by qtr'!L1457</f>
        <v>3210: Regular In-kind</v>
      </c>
      <c r="I1457" s="1">
        <f ca="1">'Budget by qtr'!T1457</f>
        <v>0</v>
      </c>
    </row>
    <row r="1458" spans="1:9" hidden="1">
      <c r="A1458">
        <f ca="1">'Budget by qtr'!N1458</f>
        <v>0</v>
      </c>
      <c r="C1458" s="79">
        <f>'Budget by qtr'!C1458</f>
        <v>46204</v>
      </c>
      <c r="D1458">
        <f ca="1">'Budget by qtr'!M1458</f>
        <v>0</v>
      </c>
      <c r="E1458" t="str">
        <f ca="1">'Budget by qtr'!L1458</f>
        <v>3210: Regular In-kind</v>
      </c>
      <c r="I1458" s="1">
        <f ca="1">'Budget by qtr'!T1458</f>
        <v>0</v>
      </c>
    </row>
    <row r="1459" spans="1:9" hidden="1">
      <c r="A1459">
        <f ca="1">'Budget by qtr'!N1459</f>
        <v>0</v>
      </c>
      <c r="C1459" s="79">
        <f>'Budget by qtr'!C1459</f>
        <v>46296</v>
      </c>
      <c r="D1459">
        <f ca="1">'Budget by qtr'!M1459</f>
        <v>0</v>
      </c>
      <c r="E1459" t="str">
        <f ca="1">'Budget by qtr'!L1459</f>
        <v>3210: Regular In-kind</v>
      </c>
      <c r="I1459" s="1">
        <f ca="1">'Budget by qtr'!T1459</f>
        <v>0</v>
      </c>
    </row>
    <row r="1460" spans="1:9" hidden="1">
      <c r="A1460">
        <f ca="1">'Budget by qtr'!N1460</f>
        <v>0</v>
      </c>
      <c r="C1460" s="79">
        <f>'Budget by qtr'!C1460</f>
        <v>46388</v>
      </c>
      <c r="D1460">
        <f ca="1">'Budget by qtr'!M1460</f>
        <v>0</v>
      </c>
      <c r="E1460" t="str">
        <f ca="1">'Budget by qtr'!L1460</f>
        <v>3210: Regular In-kind</v>
      </c>
      <c r="I1460" s="1">
        <f ca="1">'Budget by qtr'!T1460</f>
        <v>0</v>
      </c>
    </row>
    <row r="1461" spans="1:9" hidden="1">
      <c r="A1461">
        <f ca="1">'Budget by qtr'!N1461</f>
        <v>0</v>
      </c>
      <c r="C1461" s="79">
        <f>'Budget by qtr'!C1461</f>
        <v>46478</v>
      </c>
      <c r="D1461">
        <f ca="1">'Budget by qtr'!M1461</f>
        <v>0</v>
      </c>
      <c r="E1461" t="str">
        <f ca="1">'Budget by qtr'!L1461</f>
        <v>3210: Regular In-kind</v>
      </c>
      <c r="I1461" s="1">
        <f ca="1">'Budget by qtr'!T1461</f>
        <v>0</v>
      </c>
    </row>
    <row r="1462" spans="1:9" hidden="1">
      <c r="A1462">
        <f ca="1">'Budget by qtr'!N1462</f>
        <v>0</v>
      </c>
      <c r="C1462" s="79">
        <f>'Budget by qtr'!C1462</f>
        <v>46569</v>
      </c>
      <c r="D1462">
        <f ca="1">'Budget by qtr'!M1462</f>
        <v>0</v>
      </c>
      <c r="E1462" t="str">
        <f ca="1">'Budget by qtr'!L1462</f>
        <v>3210: Regular In-kind</v>
      </c>
      <c r="I1462" s="1">
        <f ca="1">'Budget by qtr'!T1462</f>
        <v>0</v>
      </c>
    </row>
    <row r="1463" spans="1:9" hidden="1">
      <c r="A1463">
        <f ca="1">'Budget by qtr'!N1463</f>
        <v>0</v>
      </c>
      <c r="C1463" s="79">
        <f>'Budget by qtr'!C1463</f>
        <v>46661</v>
      </c>
      <c r="D1463">
        <f ca="1">'Budget by qtr'!M1463</f>
        <v>0</v>
      </c>
      <c r="E1463" t="str">
        <f ca="1">'Budget by qtr'!L1463</f>
        <v>3210: Regular In-kind</v>
      </c>
      <c r="I1463" s="1">
        <f ca="1">'Budget by qtr'!T1463</f>
        <v>0</v>
      </c>
    </row>
    <row r="1464" spans="1:9" hidden="1">
      <c r="A1464">
        <f ca="1">'Budget by qtr'!N1464</f>
        <v>0</v>
      </c>
      <c r="C1464" s="79">
        <f>'Budget by qtr'!C1464</f>
        <v>46753</v>
      </c>
      <c r="D1464">
        <f ca="1">'Budget by qtr'!M1464</f>
        <v>0</v>
      </c>
      <c r="E1464" t="str">
        <f ca="1">'Budget by qtr'!L1464</f>
        <v>3210: Regular In-kind</v>
      </c>
      <c r="I1464" s="1">
        <f ca="1">'Budget by qtr'!T1464</f>
        <v>0</v>
      </c>
    </row>
    <row r="1465" spans="1:9" hidden="1">
      <c r="A1465">
        <f ca="1">'Budget by qtr'!N1465</f>
        <v>0</v>
      </c>
      <c r="C1465" s="79">
        <f>'Budget by qtr'!C1465</f>
        <v>46844</v>
      </c>
      <c r="D1465">
        <f ca="1">'Budget by qtr'!M1465</f>
        <v>0</v>
      </c>
      <c r="E1465" t="str">
        <f ca="1">'Budget by qtr'!L1465</f>
        <v>3210: Regular In-kind</v>
      </c>
      <c r="I1465" s="1">
        <f ca="1">'Budget by qtr'!T1465</f>
        <v>0</v>
      </c>
    </row>
    <row r="1466" spans="1:9" hidden="1">
      <c r="A1466">
        <f ca="1">'Budget by qtr'!N1466</f>
        <v>0</v>
      </c>
      <c r="C1466" s="79">
        <f>'Budget by qtr'!C1466</f>
        <v>44743</v>
      </c>
      <c r="D1466">
        <f ca="1">'Budget by qtr'!M1466</f>
        <v>0</v>
      </c>
      <c r="E1466" t="str">
        <f ca="1">'Budget by qtr'!L1466</f>
        <v>3210: Regular In-kind</v>
      </c>
      <c r="I1466" s="1">
        <f ca="1">'Budget by qtr'!T1466</f>
        <v>0</v>
      </c>
    </row>
    <row r="1467" spans="1:9" hidden="1">
      <c r="A1467">
        <f ca="1">'Budget by qtr'!N1467</f>
        <v>0</v>
      </c>
      <c r="C1467" s="79">
        <f>'Budget by qtr'!C1467</f>
        <v>44835</v>
      </c>
      <c r="D1467">
        <f ca="1">'Budget by qtr'!M1467</f>
        <v>0</v>
      </c>
      <c r="E1467" t="str">
        <f ca="1">'Budget by qtr'!L1467</f>
        <v>3210: Regular In-kind</v>
      </c>
      <c r="I1467" s="1">
        <f ca="1">'Budget by qtr'!T1467</f>
        <v>0</v>
      </c>
    </row>
    <row r="1468" spans="1:9" hidden="1">
      <c r="A1468">
        <f ca="1">'Budget by qtr'!N1468</f>
        <v>0</v>
      </c>
      <c r="C1468" s="79">
        <f>'Budget by qtr'!C1468</f>
        <v>44927</v>
      </c>
      <c r="D1468">
        <f ca="1">'Budget by qtr'!M1468</f>
        <v>0</v>
      </c>
      <c r="E1468" t="str">
        <f ca="1">'Budget by qtr'!L1468</f>
        <v>3210: Regular In-kind</v>
      </c>
      <c r="I1468" s="1">
        <f ca="1">'Budget by qtr'!T1468</f>
        <v>0</v>
      </c>
    </row>
    <row r="1469" spans="1:9" hidden="1">
      <c r="A1469">
        <f ca="1">'Budget by qtr'!N1469</f>
        <v>0</v>
      </c>
      <c r="C1469" s="79">
        <f>'Budget by qtr'!C1469</f>
        <v>45017</v>
      </c>
      <c r="D1469">
        <f ca="1">'Budget by qtr'!M1469</f>
        <v>0</v>
      </c>
      <c r="E1469" t="str">
        <f ca="1">'Budget by qtr'!L1469</f>
        <v>3210: Regular In-kind</v>
      </c>
      <c r="I1469" s="1">
        <f ca="1">'Budget by qtr'!T1469</f>
        <v>0</v>
      </c>
    </row>
    <row r="1470" spans="1:9" hidden="1">
      <c r="A1470">
        <f ca="1">'Budget by qtr'!N1470</f>
        <v>0</v>
      </c>
      <c r="C1470" s="79">
        <f>'Budget by qtr'!C1470</f>
        <v>45108</v>
      </c>
      <c r="D1470">
        <f ca="1">'Budget by qtr'!M1470</f>
        <v>0</v>
      </c>
      <c r="E1470" t="str">
        <f ca="1">'Budget by qtr'!L1470</f>
        <v>3210: Regular In-kind</v>
      </c>
      <c r="I1470" s="1">
        <f ca="1">'Budget by qtr'!T1470</f>
        <v>0</v>
      </c>
    </row>
    <row r="1471" spans="1:9" hidden="1">
      <c r="A1471">
        <f ca="1">'Budget by qtr'!N1471</f>
        <v>0</v>
      </c>
      <c r="C1471" s="79">
        <f>'Budget by qtr'!C1471</f>
        <v>45200</v>
      </c>
      <c r="D1471">
        <f ca="1">'Budget by qtr'!M1471</f>
        <v>0</v>
      </c>
      <c r="E1471" t="str">
        <f ca="1">'Budget by qtr'!L1471</f>
        <v>3210: Regular In-kind</v>
      </c>
      <c r="I1471" s="1">
        <f ca="1">'Budget by qtr'!T1471</f>
        <v>0</v>
      </c>
    </row>
    <row r="1472" spans="1:9" hidden="1">
      <c r="A1472">
        <f ca="1">'Budget by qtr'!N1472</f>
        <v>0</v>
      </c>
      <c r="C1472" s="79">
        <f>'Budget by qtr'!C1472</f>
        <v>45292</v>
      </c>
      <c r="D1472">
        <f ca="1">'Budget by qtr'!M1472</f>
        <v>0</v>
      </c>
      <c r="E1472" t="str">
        <f ca="1">'Budget by qtr'!L1472</f>
        <v>3210: Regular In-kind</v>
      </c>
      <c r="I1472" s="1">
        <f ca="1">'Budget by qtr'!T1472</f>
        <v>0</v>
      </c>
    </row>
    <row r="1473" spans="1:9" hidden="1">
      <c r="A1473">
        <f ca="1">'Budget by qtr'!N1473</f>
        <v>0</v>
      </c>
      <c r="C1473" s="79">
        <f>'Budget by qtr'!C1473</f>
        <v>45383</v>
      </c>
      <c r="D1473">
        <f ca="1">'Budget by qtr'!M1473</f>
        <v>0</v>
      </c>
      <c r="E1473" t="str">
        <f ca="1">'Budget by qtr'!L1473</f>
        <v>3210: Regular In-kind</v>
      </c>
      <c r="I1473" s="1">
        <f ca="1">'Budget by qtr'!T1473</f>
        <v>0</v>
      </c>
    </row>
    <row r="1474" spans="1:9" hidden="1">
      <c r="A1474">
        <f ca="1">'Budget by qtr'!N1474</f>
        <v>0</v>
      </c>
      <c r="C1474" s="79">
        <f>'Budget by qtr'!C1474</f>
        <v>45474</v>
      </c>
      <c r="D1474">
        <f ca="1">'Budget by qtr'!M1474</f>
        <v>0</v>
      </c>
      <c r="E1474" t="str">
        <f ca="1">'Budget by qtr'!L1474</f>
        <v>3210: Regular In-kind</v>
      </c>
      <c r="I1474" s="1">
        <f ca="1">'Budget by qtr'!T1474</f>
        <v>0</v>
      </c>
    </row>
    <row r="1475" spans="1:9" hidden="1">
      <c r="A1475">
        <f ca="1">'Budget by qtr'!N1475</f>
        <v>0</v>
      </c>
      <c r="C1475" s="79">
        <f>'Budget by qtr'!C1475</f>
        <v>45566</v>
      </c>
      <c r="D1475">
        <f ca="1">'Budget by qtr'!M1475</f>
        <v>0</v>
      </c>
      <c r="E1475" t="str">
        <f ca="1">'Budget by qtr'!L1475</f>
        <v>3210: Regular In-kind</v>
      </c>
      <c r="I1475" s="1">
        <f ca="1">'Budget by qtr'!T1475</f>
        <v>0</v>
      </c>
    </row>
    <row r="1476" spans="1:9" hidden="1">
      <c r="A1476">
        <f ca="1">'Budget by qtr'!N1476</f>
        <v>0</v>
      </c>
      <c r="C1476" s="79">
        <f>'Budget by qtr'!C1476</f>
        <v>45658</v>
      </c>
      <c r="D1476">
        <f ca="1">'Budget by qtr'!M1476</f>
        <v>0</v>
      </c>
      <c r="E1476" t="str">
        <f ca="1">'Budget by qtr'!L1476</f>
        <v>3210: Regular In-kind</v>
      </c>
      <c r="I1476" s="1">
        <f ca="1">'Budget by qtr'!T1476</f>
        <v>0</v>
      </c>
    </row>
    <row r="1477" spans="1:9" hidden="1">
      <c r="A1477">
        <f ca="1">'Budget by qtr'!N1477</f>
        <v>0</v>
      </c>
      <c r="C1477" s="79">
        <f>'Budget by qtr'!C1477</f>
        <v>45748</v>
      </c>
      <c r="D1477">
        <f ca="1">'Budget by qtr'!M1477</f>
        <v>0</v>
      </c>
      <c r="E1477" t="str">
        <f ca="1">'Budget by qtr'!L1477</f>
        <v>3210: Regular In-kind</v>
      </c>
      <c r="I1477" s="1">
        <f ca="1">'Budget by qtr'!T1477</f>
        <v>0</v>
      </c>
    </row>
    <row r="1478" spans="1:9" hidden="1">
      <c r="A1478">
        <f ca="1">'Budget by qtr'!N1478</f>
        <v>0</v>
      </c>
      <c r="C1478" s="79">
        <f>'Budget by qtr'!C1478</f>
        <v>45839</v>
      </c>
      <c r="D1478">
        <f ca="1">'Budget by qtr'!M1478</f>
        <v>0</v>
      </c>
      <c r="E1478" t="str">
        <f ca="1">'Budget by qtr'!L1478</f>
        <v>3210: Regular In-kind</v>
      </c>
      <c r="I1478" s="1">
        <f ca="1">'Budget by qtr'!T1478</f>
        <v>0</v>
      </c>
    </row>
    <row r="1479" spans="1:9" hidden="1">
      <c r="A1479">
        <f ca="1">'Budget by qtr'!N1479</f>
        <v>0</v>
      </c>
      <c r="C1479" s="79">
        <f>'Budget by qtr'!C1479</f>
        <v>45931</v>
      </c>
      <c r="D1479">
        <f ca="1">'Budget by qtr'!M1479</f>
        <v>0</v>
      </c>
      <c r="E1479" t="str">
        <f ca="1">'Budget by qtr'!L1479</f>
        <v>3210: Regular In-kind</v>
      </c>
      <c r="I1479" s="1">
        <f ca="1">'Budget by qtr'!T1479</f>
        <v>0</v>
      </c>
    </row>
    <row r="1480" spans="1:9" hidden="1">
      <c r="A1480">
        <f ca="1">'Budget by qtr'!N1480</f>
        <v>0</v>
      </c>
      <c r="C1480" s="79">
        <f>'Budget by qtr'!C1480</f>
        <v>46023</v>
      </c>
      <c r="D1480">
        <f ca="1">'Budget by qtr'!M1480</f>
        <v>0</v>
      </c>
      <c r="E1480" t="str">
        <f ca="1">'Budget by qtr'!L1480</f>
        <v>3210: Regular In-kind</v>
      </c>
      <c r="I1480" s="1">
        <f ca="1">'Budget by qtr'!T1480</f>
        <v>0</v>
      </c>
    </row>
    <row r="1481" spans="1:9" hidden="1">
      <c r="A1481">
        <f ca="1">'Budget by qtr'!N1481</f>
        <v>0</v>
      </c>
      <c r="C1481" s="79">
        <f>'Budget by qtr'!C1481</f>
        <v>46113</v>
      </c>
      <c r="D1481">
        <f ca="1">'Budget by qtr'!M1481</f>
        <v>0</v>
      </c>
      <c r="E1481" t="str">
        <f ca="1">'Budget by qtr'!L1481</f>
        <v>3210: Regular In-kind</v>
      </c>
      <c r="I1481" s="1">
        <f ca="1">'Budget by qtr'!T1481</f>
        <v>0</v>
      </c>
    </row>
    <row r="1482" spans="1:9" hidden="1">
      <c r="A1482">
        <f ca="1">'Budget by qtr'!N1482</f>
        <v>0</v>
      </c>
      <c r="C1482" s="79">
        <f>'Budget by qtr'!C1482</f>
        <v>46204</v>
      </c>
      <c r="D1482">
        <f ca="1">'Budget by qtr'!M1482</f>
        <v>0</v>
      </c>
      <c r="E1482" t="str">
        <f ca="1">'Budget by qtr'!L1482</f>
        <v>3210: Regular In-kind</v>
      </c>
      <c r="I1482" s="1">
        <f ca="1">'Budget by qtr'!T1482</f>
        <v>0</v>
      </c>
    </row>
    <row r="1483" spans="1:9" hidden="1">
      <c r="A1483">
        <f ca="1">'Budget by qtr'!N1483</f>
        <v>0</v>
      </c>
      <c r="C1483" s="79">
        <f>'Budget by qtr'!C1483</f>
        <v>46296</v>
      </c>
      <c r="D1483">
        <f ca="1">'Budget by qtr'!M1483</f>
        <v>0</v>
      </c>
      <c r="E1483" t="str">
        <f ca="1">'Budget by qtr'!L1483</f>
        <v>3210: Regular In-kind</v>
      </c>
      <c r="I1483" s="1">
        <f ca="1">'Budget by qtr'!T1483</f>
        <v>0</v>
      </c>
    </row>
    <row r="1484" spans="1:9" hidden="1">
      <c r="A1484">
        <f ca="1">'Budget by qtr'!N1484</f>
        <v>0</v>
      </c>
      <c r="C1484" s="79">
        <f>'Budget by qtr'!C1484</f>
        <v>46388</v>
      </c>
      <c r="D1484">
        <f ca="1">'Budget by qtr'!M1484</f>
        <v>0</v>
      </c>
      <c r="E1484" t="str">
        <f ca="1">'Budget by qtr'!L1484</f>
        <v>3210: Regular In-kind</v>
      </c>
      <c r="I1484" s="1">
        <f ca="1">'Budget by qtr'!T1484</f>
        <v>0</v>
      </c>
    </row>
    <row r="1485" spans="1:9" hidden="1">
      <c r="A1485">
        <f ca="1">'Budget by qtr'!N1485</f>
        <v>0</v>
      </c>
      <c r="C1485" s="79">
        <f>'Budget by qtr'!C1485</f>
        <v>46478</v>
      </c>
      <c r="D1485">
        <f ca="1">'Budget by qtr'!M1485</f>
        <v>0</v>
      </c>
      <c r="E1485" t="str">
        <f ca="1">'Budget by qtr'!L1485</f>
        <v>3210: Regular In-kind</v>
      </c>
      <c r="I1485" s="1">
        <f ca="1">'Budget by qtr'!T1485</f>
        <v>0</v>
      </c>
    </row>
    <row r="1486" spans="1:9" hidden="1">
      <c r="A1486">
        <f ca="1">'Budget by qtr'!N1486</f>
        <v>0</v>
      </c>
      <c r="C1486" s="79">
        <f>'Budget by qtr'!C1486</f>
        <v>46569</v>
      </c>
      <c r="D1486">
        <f ca="1">'Budget by qtr'!M1486</f>
        <v>0</v>
      </c>
      <c r="E1486" t="str">
        <f ca="1">'Budget by qtr'!L1486</f>
        <v>3210: Regular In-kind</v>
      </c>
      <c r="I1486" s="1">
        <f ca="1">'Budget by qtr'!T1486</f>
        <v>0</v>
      </c>
    </row>
    <row r="1487" spans="1:9" hidden="1">
      <c r="A1487">
        <f ca="1">'Budget by qtr'!N1487</f>
        <v>0</v>
      </c>
      <c r="C1487" s="79">
        <f>'Budget by qtr'!C1487</f>
        <v>46661</v>
      </c>
      <c r="D1487">
        <f ca="1">'Budget by qtr'!M1487</f>
        <v>0</v>
      </c>
      <c r="E1487" t="str">
        <f ca="1">'Budget by qtr'!L1487</f>
        <v>3210: Regular In-kind</v>
      </c>
      <c r="I1487" s="1">
        <f ca="1">'Budget by qtr'!T1487</f>
        <v>0</v>
      </c>
    </row>
    <row r="1488" spans="1:9" hidden="1">
      <c r="A1488">
        <f ca="1">'Budget by qtr'!N1488</f>
        <v>0</v>
      </c>
      <c r="C1488" s="79">
        <f>'Budget by qtr'!C1488</f>
        <v>46753</v>
      </c>
      <c r="D1488">
        <f ca="1">'Budget by qtr'!M1488</f>
        <v>0</v>
      </c>
      <c r="E1488" t="str">
        <f ca="1">'Budget by qtr'!L1488</f>
        <v>3210: Regular In-kind</v>
      </c>
      <c r="I1488" s="1">
        <f ca="1">'Budget by qtr'!T1488</f>
        <v>0</v>
      </c>
    </row>
    <row r="1489" spans="1:9" hidden="1">
      <c r="A1489">
        <f ca="1">'Budget by qtr'!N1489</f>
        <v>0</v>
      </c>
      <c r="C1489" s="79">
        <f>'Budget by qtr'!C1489</f>
        <v>46844</v>
      </c>
      <c r="D1489">
        <f ca="1">'Budget by qtr'!M1489</f>
        <v>0</v>
      </c>
      <c r="E1489" t="str">
        <f ca="1">'Budget by qtr'!L1489</f>
        <v>3210: Regular In-kind</v>
      </c>
      <c r="I1489" s="1">
        <f ca="1">'Budget by qtr'!T1489</f>
        <v>0</v>
      </c>
    </row>
    <row r="1490" spans="1:9" hidden="1">
      <c r="A1490">
        <f ca="1">'Budget by qtr'!N1490</f>
        <v>0</v>
      </c>
      <c r="C1490" s="79">
        <f>'Budget by qtr'!C1490</f>
        <v>44743</v>
      </c>
      <c r="D1490">
        <f ca="1">'Budget by qtr'!M1490</f>
        <v>0</v>
      </c>
      <c r="E1490" t="str">
        <f ca="1">'Budget by qtr'!L1490</f>
        <v>3210: Regular In-kind</v>
      </c>
      <c r="I1490" s="1">
        <f ca="1">'Budget by qtr'!T1490</f>
        <v>0</v>
      </c>
    </row>
    <row r="1491" spans="1:9" hidden="1">
      <c r="A1491">
        <f ca="1">'Budget by qtr'!N1491</f>
        <v>0</v>
      </c>
      <c r="C1491" s="79">
        <f>'Budget by qtr'!C1491</f>
        <v>44835</v>
      </c>
      <c r="D1491">
        <f ca="1">'Budget by qtr'!M1491</f>
        <v>0</v>
      </c>
      <c r="E1491" t="str">
        <f ca="1">'Budget by qtr'!L1491</f>
        <v>3210: Regular In-kind</v>
      </c>
      <c r="I1491" s="1">
        <f ca="1">'Budget by qtr'!T1491</f>
        <v>0</v>
      </c>
    </row>
    <row r="1492" spans="1:9" hidden="1">
      <c r="A1492">
        <f ca="1">'Budget by qtr'!N1492</f>
        <v>0</v>
      </c>
      <c r="C1492" s="79">
        <f>'Budget by qtr'!C1492</f>
        <v>44927</v>
      </c>
      <c r="D1492">
        <f ca="1">'Budget by qtr'!M1492</f>
        <v>0</v>
      </c>
      <c r="E1492" t="str">
        <f ca="1">'Budget by qtr'!L1492</f>
        <v>3210: Regular In-kind</v>
      </c>
      <c r="I1492" s="1">
        <f ca="1">'Budget by qtr'!T1492</f>
        <v>0</v>
      </c>
    </row>
    <row r="1493" spans="1:9" hidden="1">
      <c r="A1493">
        <f ca="1">'Budget by qtr'!N1493</f>
        <v>0</v>
      </c>
      <c r="C1493" s="79">
        <f>'Budget by qtr'!C1493</f>
        <v>45017</v>
      </c>
      <c r="D1493">
        <f ca="1">'Budget by qtr'!M1493</f>
        <v>0</v>
      </c>
      <c r="E1493" t="str">
        <f ca="1">'Budget by qtr'!L1493</f>
        <v>3210: Regular In-kind</v>
      </c>
      <c r="I1493" s="1">
        <f ca="1">'Budget by qtr'!T1493</f>
        <v>0</v>
      </c>
    </row>
    <row r="1494" spans="1:9" hidden="1">
      <c r="A1494">
        <f ca="1">'Budget by qtr'!N1494</f>
        <v>0</v>
      </c>
      <c r="C1494" s="79">
        <f>'Budget by qtr'!C1494</f>
        <v>45108</v>
      </c>
      <c r="D1494">
        <f ca="1">'Budget by qtr'!M1494</f>
        <v>0</v>
      </c>
      <c r="E1494" t="str">
        <f ca="1">'Budget by qtr'!L1494</f>
        <v>3210: Regular In-kind</v>
      </c>
      <c r="I1494" s="1">
        <f ca="1">'Budget by qtr'!T1494</f>
        <v>0</v>
      </c>
    </row>
    <row r="1495" spans="1:9" hidden="1">
      <c r="A1495">
        <f ca="1">'Budget by qtr'!N1495</f>
        <v>0</v>
      </c>
      <c r="C1495" s="79">
        <f>'Budget by qtr'!C1495</f>
        <v>45200</v>
      </c>
      <c r="D1495">
        <f ca="1">'Budget by qtr'!M1495</f>
        <v>0</v>
      </c>
      <c r="E1495" t="str">
        <f ca="1">'Budget by qtr'!L1495</f>
        <v>3210: Regular In-kind</v>
      </c>
      <c r="I1495" s="1">
        <f ca="1">'Budget by qtr'!T1495</f>
        <v>0</v>
      </c>
    </row>
    <row r="1496" spans="1:9" hidden="1">
      <c r="A1496">
        <f ca="1">'Budget by qtr'!N1496</f>
        <v>0</v>
      </c>
      <c r="C1496" s="79">
        <f>'Budget by qtr'!C1496</f>
        <v>45292</v>
      </c>
      <c r="D1496">
        <f ca="1">'Budget by qtr'!M1496</f>
        <v>0</v>
      </c>
      <c r="E1496" t="str">
        <f ca="1">'Budget by qtr'!L1496</f>
        <v>3210: Regular In-kind</v>
      </c>
      <c r="I1496" s="1">
        <f ca="1">'Budget by qtr'!T1496</f>
        <v>0</v>
      </c>
    </row>
    <row r="1497" spans="1:9" hidden="1">
      <c r="A1497">
        <f ca="1">'Budget by qtr'!N1497</f>
        <v>0</v>
      </c>
      <c r="C1497" s="79">
        <f>'Budget by qtr'!C1497</f>
        <v>45383</v>
      </c>
      <c r="D1497">
        <f ca="1">'Budget by qtr'!M1497</f>
        <v>0</v>
      </c>
      <c r="E1497" t="str">
        <f ca="1">'Budget by qtr'!L1497</f>
        <v>3210: Regular In-kind</v>
      </c>
      <c r="I1497" s="1">
        <f ca="1">'Budget by qtr'!T1497</f>
        <v>0</v>
      </c>
    </row>
    <row r="1498" spans="1:9" hidden="1">
      <c r="A1498">
        <f ca="1">'Budget by qtr'!N1498</f>
        <v>0</v>
      </c>
      <c r="C1498" s="79">
        <f>'Budget by qtr'!C1498</f>
        <v>45474</v>
      </c>
      <c r="D1498">
        <f ca="1">'Budget by qtr'!M1498</f>
        <v>0</v>
      </c>
      <c r="E1498" t="str">
        <f ca="1">'Budget by qtr'!L1498</f>
        <v>3210: Regular In-kind</v>
      </c>
      <c r="I1498" s="1">
        <f ca="1">'Budget by qtr'!T1498</f>
        <v>0</v>
      </c>
    </row>
    <row r="1499" spans="1:9" hidden="1">
      <c r="A1499">
        <f ca="1">'Budget by qtr'!N1499</f>
        <v>0</v>
      </c>
      <c r="C1499" s="79">
        <f>'Budget by qtr'!C1499</f>
        <v>45566</v>
      </c>
      <c r="D1499">
        <f ca="1">'Budget by qtr'!M1499</f>
        <v>0</v>
      </c>
      <c r="E1499" t="str">
        <f ca="1">'Budget by qtr'!L1499</f>
        <v>3210: Regular In-kind</v>
      </c>
      <c r="I1499" s="1">
        <f ca="1">'Budget by qtr'!T1499</f>
        <v>0</v>
      </c>
    </row>
    <row r="1500" spans="1:9" hidden="1">
      <c r="A1500">
        <f ca="1">'Budget by qtr'!N1500</f>
        <v>0</v>
      </c>
      <c r="C1500" s="79">
        <f>'Budget by qtr'!C1500</f>
        <v>45658</v>
      </c>
      <c r="D1500">
        <f ca="1">'Budget by qtr'!M1500</f>
        <v>0</v>
      </c>
      <c r="E1500" t="str">
        <f ca="1">'Budget by qtr'!L1500</f>
        <v>3210: Regular In-kind</v>
      </c>
      <c r="I1500" s="1">
        <f ca="1">'Budget by qtr'!T1500</f>
        <v>0</v>
      </c>
    </row>
    <row r="1501" spans="1:9" hidden="1">
      <c r="A1501">
        <f ca="1">'Budget by qtr'!N1501</f>
        <v>0</v>
      </c>
      <c r="C1501" s="79">
        <f>'Budget by qtr'!C1501</f>
        <v>45748</v>
      </c>
      <c r="D1501">
        <f ca="1">'Budget by qtr'!M1501</f>
        <v>0</v>
      </c>
      <c r="E1501" t="str">
        <f ca="1">'Budget by qtr'!L1501</f>
        <v>3210: Regular In-kind</v>
      </c>
      <c r="I1501" s="1">
        <f ca="1">'Budget by qtr'!T1501</f>
        <v>0</v>
      </c>
    </row>
    <row r="1502" spans="1:9" hidden="1">
      <c r="A1502">
        <f ca="1">'Budget by qtr'!N1502</f>
        <v>0</v>
      </c>
      <c r="C1502" s="79">
        <f>'Budget by qtr'!C1502</f>
        <v>45839</v>
      </c>
      <c r="D1502">
        <f ca="1">'Budget by qtr'!M1502</f>
        <v>0</v>
      </c>
      <c r="E1502" t="str">
        <f ca="1">'Budget by qtr'!L1502</f>
        <v>3210: Regular In-kind</v>
      </c>
      <c r="I1502" s="1">
        <f ca="1">'Budget by qtr'!T1502</f>
        <v>0</v>
      </c>
    </row>
    <row r="1503" spans="1:9" hidden="1">
      <c r="A1503">
        <f ca="1">'Budget by qtr'!N1503</f>
        <v>0</v>
      </c>
      <c r="C1503" s="79">
        <f>'Budget by qtr'!C1503</f>
        <v>45931</v>
      </c>
      <c r="D1503">
        <f ca="1">'Budget by qtr'!M1503</f>
        <v>0</v>
      </c>
      <c r="E1503" t="str">
        <f ca="1">'Budget by qtr'!L1503</f>
        <v>3210: Regular In-kind</v>
      </c>
      <c r="I1503" s="1">
        <f ca="1">'Budget by qtr'!T1503</f>
        <v>0</v>
      </c>
    </row>
    <row r="1504" spans="1:9" hidden="1">
      <c r="A1504">
        <f ca="1">'Budget by qtr'!N1504</f>
        <v>0</v>
      </c>
      <c r="C1504" s="79">
        <f>'Budget by qtr'!C1504</f>
        <v>46023</v>
      </c>
      <c r="D1504">
        <f ca="1">'Budget by qtr'!M1504</f>
        <v>0</v>
      </c>
      <c r="E1504" t="str">
        <f ca="1">'Budget by qtr'!L1504</f>
        <v>3210: Regular In-kind</v>
      </c>
      <c r="I1504" s="1">
        <f ca="1">'Budget by qtr'!T1504</f>
        <v>0</v>
      </c>
    </row>
    <row r="1505" spans="1:9" hidden="1">
      <c r="A1505">
        <f ca="1">'Budget by qtr'!N1505</f>
        <v>0</v>
      </c>
      <c r="C1505" s="79">
        <f>'Budget by qtr'!C1505</f>
        <v>46113</v>
      </c>
      <c r="D1505">
        <f ca="1">'Budget by qtr'!M1505</f>
        <v>0</v>
      </c>
      <c r="E1505" t="str">
        <f ca="1">'Budget by qtr'!L1505</f>
        <v>3210: Regular In-kind</v>
      </c>
      <c r="I1505" s="1">
        <f ca="1">'Budget by qtr'!T1505</f>
        <v>0</v>
      </c>
    </row>
    <row r="1506" spans="1:9" hidden="1">
      <c r="A1506">
        <f ca="1">'Budget by qtr'!N1506</f>
        <v>0</v>
      </c>
      <c r="C1506" s="79">
        <f>'Budget by qtr'!C1506</f>
        <v>46204</v>
      </c>
      <c r="D1506">
        <f ca="1">'Budget by qtr'!M1506</f>
        <v>0</v>
      </c>
      <c r="E1506" t="str">
        <f ca="1">'Budget by qtr'!L1506</f>
        <v>3210: Regular In-kind</v>
      </c>
      <c r="I1506" s="1">
        <f ca="1">'Budget by qtr'!T1506</f>
        <v>0</v>
      </c>
    </row>
    <row r="1507" spans="1:9" hidden="1">
      <c r="A1507">
        <f ca="1">'Budget by qtr'!N1507</f>
        <v>0</v>
      </c>
      <c r="C1507" s="79">
        <f>'Budget by qtr'!C1507</f>
        <v>46296</v>
      </c>
      <c r="D1507">
        <f ca="1">'Budget by qtr'!M1507</f>
        <v>0</v>
      </c>
      <c r="E1507" t="str">
        <f ca="1">'Budget by qtr'!L1507</f>
        <v>3210: Regular In-kind</v>
      </c>
      <c r="I1507" s="1">
        <f ca="1">'Budget by qtr'!T1507</f>
        <v>0</v>
      </c>
    </row>
    <row r="1508" spans="1:9" hidden="1">
      <c r="A1508">
        <f ca="1">'Budget by qtr'!N1508</f>
        <v>0</v>
      </c>
      <c r="C1508" s="79">
        <f>'Budget by qtr'!C1508</f>
        <v>46388</v>
      </c>
      <c r="D1508">
        <f ca="1">'Budget by qtr'!M1508</f>
        <v>0</v>
      </c>
      <c r="E1508" t="str">
        <f ca="1">'Budget by qtr'!L1508</f>
        <v>3210: Regular In-kind</v>
      </c>
      <c r="I1508" s="1">
        <f ca="1">'Budget by qtr'!T1508</f>
        <v>0</v>
      </c>
    </row>
    <row r="1509" spans="1:9" hidden="1">
      <c r="A1509">
        <f ca="1">'Budget by qtr'!N1509</f>
        <v>0</v>
      </c>
      <c r="C1509" s="79">
        <f>'Budget by qtr'!C1509</f>
        <v>46478</v>
      </c>
      <c r="D1509">
        <f ca="1">'Budget by qtr'!M1509</f>
        <v>0</v>
      </c>
      <c r="E1509" t="str">
        <f ca="1">'Budget by qtr'!L1509</f>
        <v>3210: Regular In-kind</v>
      </c>
      <c r="I1509" s="1">
        <f ca="1">'Budget by qtr'!T1509</f>
        <v>0</v>
      </c>
    </row>
    <row r="1510" spans="1:9" hidden="1">
      <c r="A1510">
        <f ca="1">'Budget by qtr'!N1510</f>
        <v>0</v>
      </c>
      <c r="C1510" s="79">
        <f>'Budget by qtr'!C1510</f>
        <v>46569</v>
      </c>
      <c r="D1510">
        <f ca="1">'Budget by qtr'!M1510</f>
        <v>0</v>
      </c>
      <c r="E1510" t="str">
        <f ca="1">'Budget by qtr'!L1510</f>
        <v>3210: Regular In-kind</v>
      </c>
      <c r="I1510" s="1">
        <f ca="1">'Budget by qtr'!T1510</f>
        <v>0</v>
      </c>
    </row>
    <row r="1511" spans="1:9" hidden="1">
      <c r="A1511">
        <f ca="1">'Budget by qtr'!N1511</f>
        <v>0</v>
      </c>
      <c r="C1511" s="79">
        <f>'Budget by qtr'!C1511</f>
        <v>46661</v>
      </c>
      <c r="D1511">
        <f ca="1">'Budget by qtr'!M1511</f>
        <v>0</v>
      </c>
      <c r="E1511" t="str">
        <f ca="1">'Budget by qtr'!L1511</f>
        <v>3210: Regular In-kind</v>
      </c>
      <c r="I1511" s="1">
        <f ca="1">'Budget by qtr'!T1511</f>
        <v>0</v>
      </c>
    </row>
    <row r="1512" spans="1:9" hidden="1">
      <c r="A1512">
        <f ca="1">'Budget by qtr'!N1512</f>
        <v>0</v>
      </c>
      <c r="C1512" s="79">
        <f>'Budget by qtr'!C1512</f>
        <v>46753</v>
      </c>
      <c r="D1512">
        <f ca="1">'Budget by qtr'!M1512</f>
        <v>0</v>
      </c>
      <c r="E1512" t="str">
        <f ca="1">'Budget by qtr'!L1512</f>
        <v>3210: Regular In-kind</v>
      </c>
      <c r="I1512" s="1">
        <f ca="1">'Budget by qtr'!T1512</f>
        <v>0</v>
      </c>
    </row>
    <row r="1513" spans="1:9" hidden="1">
      <c r="A1513">
        <f ca="1">'Budget by qtr'!N1513</f>
        <v>0</v>
      </c>
      <c r="C1513" s="79">
        <f>'Budget by qtr'!C1513</f>
        <v>46844</v>
      </c>
      <c r="D1513">
        <f ca="1">'Budget by qtr'!M1513</f>
        <v>0</v>
      </c>
      <c r="E1513" t="str">
        <f ca="1">'Budget by qtr'!L1513</f>
        <v>3210: Regular In-kind</v>
      </c>
      <c r="I1513" s="1">
        <f ca="1">'Budget by qtr'!T1513</f>
        <v>0</v>
      </c>
    </row>
    <row r="1514" spans="1:9" hidden="1">
      <c r="A1514">
        <f ca="1">'Budget by qtr'!N1514</f>
        <v>0</v>
      </c>
      <c r="C1514" s="79">
        <f>'Budget by qtr'!C1514</f>
        <v>44743</v>
      </c>
      <c r="D1514">
        <f ca="1">'Budget by qtr'!M1514</f>
        <v>0</v>
      </c>
      <c r="E1514" t="str">
        <f ca="1">'Budget by qtr'!L1514</f>
        <v>3210: Regular In-kind</v>
      </c>
      <c r="I1514" s="1">
        <f ca="1">'Budget by qtr'!T1514</f>
        <v>0</v>
      </c>
    </row>
    <row r="1515" spans="1:9" hidden="1">
      <c r="A1515">
        <f ca="1">'Budget by qtr'!N1515</f>
        <v>0</v>
      </c>
      <c r="C1515" s="79">
        <f>'Budget by qtr'!C1515</f>
        <v>44835</v>
      </c>
      <c r="D1515">
        <f ca="1">'Budget by qtr'!M1515</f>
        <v>0</v>
      </c>
      <c r="E1515" t="str">
        <f ca="1">'Budget by qtr'!L1515</f>
        <v>3210: Regular In-kind</v>
      </c>
      <c r="I1515" s="1">
        <f ca="1">'Budget by qtr'!T1515</f>
        <v>0</v>
      </c>
    </row>
    <row r="1516" spans="1:9" hidden="1">
      <c r="A1516">
        <f ca="1">'Budget by qtr'!N1516</f>
        <v>0</v>
      </c>
      <c r="C1516" s="79">
        <f>'Budget by qtr'!C1516</f>
        <v>44927</v>
      </c>
      <c r="D1516">
        <f ca="1">'Budget by qtr'!M1516</f>
        <v>0</v>
      </c>
      <c r="E1516" t="str">
        <f ca="1">'Budget by qtr'!L1516</f>
        <v>3210: Regular In-kind</v>
      </c>
      <c r="I1516" s="1">
        <f ca="1">'Budget by qtr'!T1516</f>
        <v>0</v>
      </c>
    </row>
    <row r="1517" spans="1:9" hidden="1">
      <c r="A1517">
        <f ca="1">'Budget by qtr'!N1517</f>
        <v>0</v>
      </c>
      <c r="C1517" s="79">
        <f>'Budget by qtr'!C1517</f>
        <v>45017</v>
      </c>
      <c r="D1517">
        <f ca="1">'Budget by qtr'!M1517</f>
        <v>0</v>
      </c>
      <c r="E1517" t="str">
        <f ca="1">'Budget by qtr'!L1517</f>
        <v>3210: Regular In-kind</v>
      </c>
      <c r="I1517" s="1">
        <f ca="1">'Budget by qtr'!T1517</f>
        <v>0</v>
      </c>
    </row>
    <row r="1518" spans="1:9" hidden="1">
      <c r="A1518">
        <f ca="1">'Budget by qtr'!N1518</f>
        <v>0</v>
      </c>
      <c r="C1518" s="79">
        <f>'Budget by qtr'!C1518</f>
        <v>45108</v>
      </c>
      <c r="D1518">
        <f ca="1">'Budget by qtr'!M1518</f>
        <v>0</v>
      </c>
      <c r="E1518" t="str">
        <f ca="1">'Budget by qtr'!L1518</f>
        <v>3210: Regular In-kind</v>
      </c>
      <c r="I1518" s="1">
        <f ca="1">'Budget by qtr'!T1518</f>
        <v>0</v>
      </c>
    </row>
    <row r="1519" spans="1:9" hidden="1">
      <c r="A1519">
        <f ca="1">'Budget by qtr'!N1519</f>
        <v>0</v>
      </c>
      <c r="C1519" s="79">
        <f>'Budget by qtr'!C1519</f>
        <v>45200</v>
      </c>
      <c r="D1519">
        <f ca="1">'Budget by qtr'!M1519</f>
        <v>0</v>
      </c>
      <c r="E1519" t="str">
        <f ca="1">'Budget by qtr'!L1519</f>
        <v>3210: Regular In-kind</v>
      </c>
      <c r="I1519" s="1">
        <f ca="1">'Budget by qtr'!T1519</f>
        <v>0</v>
      </c>
    </row>
    <row r="1520" spans="1:9" hidden="1">
      <c r="A1520">
        <f ca="1">'Budget by qtr'!N1520</f>
        <v>0</v>
      </c>
      <c r="C1520" s="79">
        <f>'Budget by qtr'!C1520</f>
        <v>45292</v>
      </c>
      <c r="D1520">
        <f ca="1">'Budget by qtr'!M1520</f>
        <v>0</v>
      </c>
      <c r="E1520" t="str">
        <f ca="1">'Budget by qtr'!L1520</f>
        <v>3210: Regular In-kind</v>
      </c>
      <c r="I1520" s="1">
        <f ca="1">'Budget by qtr'!T1520</f>
        <v>0</v>
      </c>
    </row>
    <row r="1521" spans="1:9" hidden="1">
      <c r="A1521">
        <f ca="1">'Budget by qtr'!N1521</f>
        <v>0</v>
      </c>
      <c r="C1521" s="79">
        <f>'Budget by qtr'!C1521</f>
        <v>45383</v>
      </c>
      <c r="D1521">
        <f ca="1">'Budget by qtr'!M1521</f>
        <v>0</v>
      </c>
      <c r="E1521" t="str">
        <f ca="1">'Budget by qtr'!L1521</f>
        <v>3210: Regular In-kind</v>
      </c>
      <c r="I1521" s="1">
        <f ca="1">'Budget by qtr'!T1521</f>
        <v>0</v>
      </c>
    </row>
    <row r="1522" spans="1:9" hidden="1">
      <c r="A1522">
        <f ca="1">'Budget by qtr'!N1522</f>
        <v>0</v>
      </c>
      <c r="C1522" s="79">
        <f>'Budget by qtr'!C1522</f>
        <v>45474</v>
      </c>
      <c r="D1522">
        <f ca="1">'Budget by qtr'!M1522</f>
        <v>0</v>
      </c>
      <c r="E1522" t="str">
        <f ca="1">'Budget by qtr'!L1522</f>
        <v>3210: Regular In-kind</v>
      </c>
      <c r="I1522" s="1">
        <f ca="1">'Budget by qtr'!T1522</f>
        <v>0</v>
      </c>
    </row>
    <row r="1523" spans="1:9" hidden="1">
      <c r="A1523">
        <f ca="1">'Budget by qtr'!N1523</f>
        <v>0</v>
      </c>
      <c r="C1523" s="79">
        <f>'Budget by qtr'!C1523</f>
        <v>45566</v>
      </c>
      <c r="D1523">
        <f ca="1">'Budget by qtr'!M1523</f>
        <v>0</v>
      </c>
      <c r="E1523" t="str">
        <f ca="1">'Budget by qtr'!L1523</f>
        <v>3210: Regular In-kind</v>
      </c>
      <c r="I1523" s="1">
        <f ca="1">'Budget by qtr'!T1523</f>
        <v>0</v>
      </c>
    </row>
    <row r="1524" spans="1:9" hidden="1">
      <c r="A1524">
        <f ca="1">'Budget by qtr'!N1524</f>
        <v>0</v>
      </c>
      <c r="C1524" s="79">
        <f>'Budget by qtr'!C1524</f>
        <v>45658</v>
      </c>
      <c r="D1524">
        <f ca="1">'Budget by qtr'!M1524</f>
        <v>0</v>
      </c>
      <c r="E1524" t="str">
        <f ca="1">'Budget by qtr'!L1524</f>
        <v>3210: Regular In-kind</v>
      </c>
      <c r="I1524" s="1">
        <f ca="1">'Budget by qtr'!T1524</f>
        <v>0</v>
      </c>
    </row>
    <row r="1525" spans="1:9" hidden="1">
      <c r="A1525">
        <f ca="1">'Budget by qtr'!N1525</f>
        <v>0</v>
      </c>
      <c r="C1525" s="79">
        <f>'Budget by qtr'!C1525</f>
        <v>45748</v>
      </c>
      <c r="D1525">
        <f ca="1">'Budget by qtr'!M1525</f>
        <v>0</v>
      </c>
      <c r="E1525" t="str">
        <f ca="1">'Budget by qtr'!L1525</f>
        <v>3210: Regular In-kind</v>
      </c>
      <c r="I1525" s="1">
        <f ca="1">'Budget by qtr'!T1525</f>
        <v>0</v>
      </c>
    </row>
    <row r="1526" spans="1:9" hidden="1">
      <c r="A1526">
        <f ca="1">'Budget by qtr'!N1526</f>
        <v>0</v>
      </c>
      <c r="C1526" s="79">
        <f>'Budget by qtr'!C1526</f>
        <v>45839</v>
      </c>
      <c r="D1526">
        <f ca="1">'Budget by qtr'!M1526</f>
        <v>0</v>
      </c>
      <c r="E1526" t="str">
        <f ca="1">'Budget by qtr'!L1526</f>
        <v>3210: Regular In-kind</v>
      </c>
      <c r="I1526" s="1">
        <f ca="1">'Budget by qtr'!T1526</f>
        <v>0</v>
      </c>
    </row>
    <row r="1527" spans="1:9" hidden="1">
      <c r="A1527">
        <f ca="1">'Budget by qtr'!N1527</f>
        <v>0</v>
      </c>
      <c r="C1527" s="79">
        <f>'Budget by qtr'!C1527</f>
        <v>45931</v>
      </c>
      <c r="D1527">
        <f ca="1">'Budget by qtr'!M1527</f>
        <v>0</v>
      </c>
      <c r="E1527" t="str">
        <f ca="1">'Budget by qtr'!L1527</f>
        <v>3210: Regular In-kind</v>
      </c>
      <c r="I1527" s="1">
        <f ca="1">'Budget by qtr'!T1527</f>
        <v>0</v>
      </c>
    </row>
    <row r="1528" spans="1:9" hidden="1">
      <c r="A1528">
        <f ca="1">'Budget by qtr'!N1528</f>
        <v>0</v>
      </c>
      <c r="C1528" s="79">
        <f>'Budget by qtr'!C1528</f>
        <v>46023</v>
      </c>
      <c r="D1528">
        <f ca="1">'Budget by qtr'!M1528</f>
        <v>0</v>
      </c>
      <c r="E1528" t="str">
        <f ca="1">'Budget by qtr'!L1528</f>
        <v>3210: Regular In-kind</v>
      </c>
      <c r="I1528" s="1">
        <f ca="1">'Budget by qtr'!T1528</f>
        <v>0</v>
      </c>
    </row>
    <row r="1529" spans="1:9" hidden="1">
      <c r="A1529">
        <f ca="1">'Budget by qtr'!N1529</f>
        <v>0</v>
      </c>
      <c r="C1529" s="79">
        <f>'Budget by qtr'!C1529</f>
        <v>46113</v>
      </c>
      <c r="D1529">
        <f ca="1">'Budget by qtr'!M1529</f>
        <v>0</v>
      </c>
      <c r="E1529" t="str">
        <f ca="1">'Budget by qtr'!L1529</f>
        <v>3210: Regular In-kind</v>
      </c>
      <c r="I1529" s="1">
        <f ca="1">'Budget by qtr'!T1529</f>
        <v>0</v>
      </c>
    </row>
    <row r="1530" spans="1:9" hidden="1">
      <c r="A1530">
        <f ca="1">'Budget by qtr'!N1530</f>
        <v>0</v>
      </c>
      <c r="C1530" s="79">
        <f>'Budget by qtr'!C1530</f>
        <v>46204</v>
      </c>
      <c r="D1530">
        <f ca="1">'Budget by qtr'!M1530</f>
        <v>0</v>
      </c>
      <c r="E1530" t="str">
        <f ca="1">'Budget by qtr'!L1530</f>
        <v>3210: Regular In-kind</v>
      </c>
      <c r="I1530" s="1">
        <f ca="1">'Budget by qtr'!T1530</f>
        <v>0</v>
      </c>
    </row>
    <row r="1531" spans="1:9" hidden="1">
      <c r="A1531">
        <f ca="1">'Budget by qtr'!N1531</f>
        <v>0</v>
      </c>
      <c r="C1531" s="79">
        <f>'Budget by qtr'!C1531</f>
        <v>46296</v>
      </c>
      <c r="D1531">
        <f ca="1">'Budget by qtr'!M1531</f>
        <v>0</v>
      </c>
      <c r="E1531" t="str">
        <f ca="1">'Budget by qtr'!L1531</f>
        <v>3210: Regular In-kind</v>
      </c>
      <c r="I1531" s="1">
        <f ca="1">'Budget by qtr'!T1531</f>
        <v>0</v>
      </c>
    </row>
    <row r="1532" spans="1:9" hidden="1">
      <c r="A1532">
        <f ca="1">'Budget by qtr'!N1532</f>
        <v>0</v>
      </c>
      <c r="C1532" s="79">
        <f>'Budget by qtr'!C1532</f>
        <v>46388</v>
      </c>
      <c r="D1532">
        <f ca="1">'Budget by qtr'!M1532</f>
        <v>0</v>
      </c>
      <c r="E1532" t="str">
        <f ca="1">'Budget by qtr'!L1532</f>
        <v>3210: Regular In-kind</v>
      </c>
      <c r="I1532" s="1">
        <f ca="1">'Budget by qtr'!T1532</f>
        <v>0</v>
      </c>
    </row>
    <row r="1533" spans="1:9" hidden="1">
      <c r="A1533">
        <f ca="1">'Budget by qtr'!N1533</f>
        <v>0</v>
      </c>
      <c r="C1533" s="79">
        <f>'Budget by qtr'!C1533</f>
        <v>46478</v>
      </c>
      <c r="D1533">
        <f ca="1">'Budget by qtr'!M1533</f>
        <v>0</v>
      </c>
      <c r="E1533" t="str">
        <f ca="1">'Budget by qtr'!L1533</f>
        <v>3210: Regular In-kind</v>
      </c>
      <c r="I1533" s="1">
        <f ca="1">'Budget by qtr'!T1533</f>
        <v>0</v>
      </c>
    </row>
    <row r="1534" spans="1:9" hidden="1">
      <c r="A1534">
        <f ca="1">'Budget by qtr'!N1534</f>
        <v>0</v>
      </c>
      <c r="C1534" s="79">
        <f>'Budget by qtr'!C1534</f>
        <v>46569</v>
      </c>
      <c r="D1534">
        <f ca="1">'Budget by qtr'!M1534</f>
        <v>0</v>
      </c>
      <c r="E1534" t="str">
        <f ca="1">'Budget by qtr'!L1534</f>
        <v>3210: Regular In-kind</v>
      </c>
      <c r="I1534" s="1">
        <f ca="1">'Budget by qtr'!T1534</f>
        <v>0</v>
      </c>
    </row>
    <row r="1535" spans="1:9" hidden="1">
      <c r="A1535">
        <f ca="1">'Budget by qtr'!N1535</f>
        <v>0</v>
      </c>
      <c r="C1535" s="79">
        <f>'Budget by qtr'!C1535</f>
        <v>46661</v>
      </c>
      <c r="D1535">
        <f ca="1">'Budget by qtr'!M1535</f>
        <v>0</v>
      </c>
      <c r="E1535" t="str">
        <f ca="1">'Budget by qtr'!L1535</f>
        <v>3210: Regular In-kind</v>
      </c>
      <c r="I1535" s="1">
        <f ca="1">'Budget by qtr'!T1535</f>
        <v>0</v>
      </c>
    </row>
    <row r="1536" spans="1:9" hidden="1">
      <c r="A1536">
        <f ca="1">'Budget by qtr'!N1536</f>
        <v>0</v>
      </c>
      <c r="C1536" s="79">
        <f>'Budget by qtr'!C1536</f>
        <v>46753</v>
      </c>
      <c r="D1536">
        <f ca="1">'Budget by qtr'!M1536</f>
        <v>0</v>
      </c>
      <c r="E1536" t="str">
        <f ca="1">'Budget by qtr'!L1536</f>
        <v>3210: Regular In-kind</v>
      </c>
      <c r="I1536" s="1">
        <f ca="1">'Budget by qtr'!T1536</f>
        <v>0</v>
      </c>
    </row>
    <row r="1537" spans="1:9" hidden="1">
      <c r="A1537">
        <f ca="1">'Budget by qtr'!N1537</f>
        <v>0</v>
      </c>
      <c r="C1537" s="79">
        <f>'Budget by qtr'!C1537</f>
        <v>46844</v>
      </c>
      <c r="D1537">
        <f ca="1">'Budget by qtr'!M1537</f>
        <v>0</v>
      </c>
      <c r="E1537" t="str">
        <f ca="1">'Budget by qtr'!L1537</f>
        <v>3210: Regular In-kind</v>
      </c>
      <c r="I1537" s="1">
        <f ca="1">'Budget by qtr'!T1537</f>
        <v>0</v>
      </c>
    </row>
    <row r="1538" spans="1:9" hidden="1">
      <c r="A1538">
        <f ca="1">'Budget by qtr'!N1538</f>
        <v>0</v>
      </c>
      <c r="C1538" s="79">
        <f>'Budget by qtr'!C1538</f>
        <v>44743</v>
      </c>
      <c r="D1538">
        <f ca="1">'Budget by qtr'!M1538</f>
        <v>0</v>
      </c>
      <c r="E1538" t="str">
        <f ca="1">'Budget by qtr'!L1538</f>
        <v>3210: Regular In-kind</v>
      </c>
      <c r="I1538" s="1">
        <f ca="1">'Budget by qtr'!T1538</f>
        <v>0</v>
      </c>
    </row>
    <row r="1539" spans="1:9" hidden="1">
      <c r="A1539">
        <f ca="1">'Budget by qtr'!N1539</f>
        <v>0</v>
      </c>
      <c r="C1539" s="79">
        <f>'Budget by qtr'!C1539</f>
        <v>44835</v>
      </c>
      <c r="D1539">
        <f ca="1">'Budget by qtr'!M1539</f>
        <v>0</v>
      </c>
      <c r="E1539" t="str">
        <f ca="1">'Budget by qtr'!L1539</f>
        <v>3210: Regular In-kind</v>
      </c>
      <c r="I1539" s="1">
        <f ca="1">'Budget by qtr'!T1539</f>
        <v>0</v>
      </c>
    </row>
    <row r="1540" spans="1:9" hidden="1">
      <c r="A1540">
        <f ca="1">'Budget by qtr'!N1540</f>
        <v>0</v>
      </c>
      <c r="C1540" s="79">
        <f>'Budget by qtr'!C1540</f>
        <v>44927</v>
      </c>
      <c r="D1540">
        <f ca="1">'Budget by qtr'!M1540</f>
        <v>0</v>
      </c>
      <c r="E1540" t="str">
        <f ca="1">'Budget by qtr'!L1540</f>
        <v>3210: Regular In-kind</v>
      </c>
      <c r="I1540" s="1">
        <f ca="1">'Budget by qtr'!T1540</f>
        <v>0</v>
      </c>
    </row>
    <row r="1541" spans="1:9" hidden="1">
      <c r="A1541">
        <f ca="1">'Budget by qtr'!N1541</f>
        <v>0</v>
      </c>
      <c r="C1541" s="79">
        <f>'Budget by qtr'!C1541</f>
        <v>45017</v>
      </c>
      <c r="D1541">
        <f ca="1">'Budget by qtr'!M1541</f>
        <v>0</v>
      </c>
      <c r="E1541" t="str">
        <f ca="1">'Budget by qtr'!L1541</f>
        <v>3210: Regular In-kind</v>
      </c>
      <c r="I1541" s="1">
        <f ca="1">'Budget by qtr'!T1541</f>
        <v>0</v>
      </c>
    </row>
    <row r="1542" spans="1:9" hidden="1">
      <c r="A1542">
        <f ca="1">'Budget by qtr'!N1542</f>
        <v>0</v>
      </c>
      <c r="C1542" s="79">
        <f>'Budget by qtr'!C1542</f>
        <v>45108</v>
      </c>
      <c r="D1542">
        <f ca="1">'Budget by qtr'!M1542</f>
        <v>0</v>
      </c>
      <c r="E1542" t="str">
        <f ca="1">'Budget by qtr'!L1542</f>
        <v>3210: Regular In-kind</v>
      </c>
      <c r="I1542" s="1">
        <f ca="1">'Budget by qtr'!T1542</f>
        <v>0</v>
      </c>
    </row>
    <row r="1543" spans="1:9" hidden="1">
      <c r="A1543">
        <f ca="1">'Budget by qtr'!N1543</f>
        <v>0</v>
      </c>
      <c r="C1543" s="79">
        <f>'Budget by qtr'!C1543</f>
        <v>45200</v>
      </c>
      <c r="D1543">
        <f ca="1">'Budget by qtr'!M1543</f>
        <v>0</v>
      </c>
      <c r="E1543" t="str">
        <f ca="1">'Budget by qtr'!L1543</f>
        <v>3210: Regular In-kind</v>
      </c>
      <c r="I1543" s="1">
        <f ca="1">'Budget by qtr'!T1543</f>
        <v>0</v>
      </c>
    </row>
    <row r="1544" spans="1:9" hidden="1">
      <c r="A1544">
        <f ca="1">'Budget by qtr'!N1544</f>
        <v>0</v>
      </c>
      <c r="C1544" s="79">
        <f>'Budget by qtr'!C1544</f>
        <v>45292</v>
      </c>
      <c r="D1544">
        <f ca="1">'Budget by qtr'!M1544</f>
        <v>0</v>
      </c>
      <c r="E1544" t="str">
        <f ca="1">'Budget by qtr'!L1544</f>
        <v>3210: Regular In-kind</v>
      </c>
      <c r="I1544" s="1">
        <f ca="1">'Budget by qtr'!T1544</f>
        <v>0</v>
      </c>
    </row>
    <row r="1545" spans="1:9" hidden="1">
      <c r="A1545">
        <f ca="1">'Budget by qtr'!N1545</f>
        <v>0</v>
      </c>
      <c r="C1545" s="79">
        <f>'Budget by qtr'!C1545</f>
        <v>45383</v>
      </c>
      <c r="D1545">
        <f ca="1">'Budget by qtr'!M1545</f>
        <v>0</v>
      </c>
      <c r="E1545" t="str">
        <f ca="1">'Budget by qtr'!L1545</f>
        <v>3210: Regular In-kind</v>
      </c>
      <c r="I1545" s="1">
        <f ca="1">'Budget by qtr'!T1545</f>
        <v>0</v>
      </c>
    </row>
    <row r="1546" spans="1:9" hidden="1">
      <c r="A1546">
        <f ca="1">'Budget by qtr'!N1546</f>
        <v>0</v>
      </c>
      <c r="C1546" s="79">
        <f>'Budget by qtr'!C1546</f>
        <v>45474</v>
      </c>
      <c r="D1546">
        <f ca="1">'Budget by qtr'!M1546</f>
        <v>0</v>
      </c>
      <c r="E1546" t="str">
        <f ca="1">'Budget by qtr'!L1546</f>
        <v>3210: Regular In-kind</v>
      </c>
      <c r="I1546" s="1">
        <f ca="1">'Budget by qtr'!T1546</f>
        <v>0</v>
      </c>
    </row>
    <row r="1547" spans="1:9" hidden="1">
      <c r="A1547">
        <f ca="1">'Budget by qtr'!N1547</f>
        <v>0</v>
      </c>
      <c r="C1547" s="79">
        <f>'Budget by qtr'!C1547</f>
        <v>45566</v>
      </c>
      <c r="D1547">
        <f ca="1">'Budget by qtr'!M1547</f>
        <v>0</v>
      </c>
      <c r="E1547" t="str">
        <f ca="1">'Budget by qtr'!L1547</f>
        <v>3210: Regular In-kind</v>
      </c>
      <c r="I1547" s="1">
        <f ca="1">'Budget by qtr'!T1547</f>
        <v>0</v>
      </c>
    </row>
    <row r="1548" spans="1:9" hidden="1">
      <c r="A1548">
        <f ca="1">'Budget by qtr'!N1548</f>
        <v>0</v>
      </c>
      <c r="C1548" s="79">
        <f>'Budget by qtr'!C1548</f>
        <v>45658</v>
      </c>
      <c r="D1548">
        <f ca="1">'Budget by qtr'!M1548</f>
        <v>0</v>
      </c>
      <c r="E1548" t="str">
        <f ca="1">'Budget by qtr'!L1548</f>
        <v>3210: Regular In-kind</v>
      </c>
      <c r="I1548" s="1">
        <f ca="1">'Budget by qtr'!T1548</f>
        <v>0</v>
      </c>
    </row>
    <row r="1549" spans="1:9" hidden="1">
      <c r="A1549">
        <f ca="1">'Budget by qtr'!N1549</f>
        <v>0</v>
      </c>
      <c r="C1549" s="79">
        <f>'Budget by qtr'!C1549</f>
        <v>45748</v>
      </c>
      <c r="D1549">
        <f ca="1">'Budget by qtr'!M1549</f>
        <v>0</v>
      </c>
      <c r="E1549" t="str">
        <f ca="1">'Budget by qtr'!L1549</f>
        <v>3210: Regular In-kind</v>
      </c>
      <c r="I1549" s="1">
        <f ca="1">'Budget by qtr'!T1549</f>
        <v>0</v>
      </c>
    </row>
    <row r="1550" spans="1:9" hidden="1">
      <c r="A1550">
        <f ca="1">'Budget by qtr'!N1550</f>
        <v>0</v>
      </c>
      <c r="C1550" s="79">
        <f>'Budget by qtr'!C1550</f>
        <v>45839</v>
      </c>
      <c r="D1550">
        <f ca="1">'Budget by qtr'!M1550</f>
        <v>0</v>
      </c>
      <c r="E1550" t="str">
        <f ca="1">'Budget by qtr'!L1550</f>
        <v>3210: Regular In-kind</v>
      </c>
      <c r="I1550" s="1">
        <f ca="1">'Budget by qtr'!T1550</f>
        <v>0</v>
      </c>
    </row>
    <row r="1551" spans="1:9" hidden="1">
      <c r="A1551">
        <f ca="1">'Budget by qtr'!N1551</f>
        <v>0</v>
      </c>
      <c r="C1551" s="79">
        <f>'Budget by qtr'!C1551</f>
        <v>45931</v>
      </c>
      <c r="D1551">
        <f ca="1">'Budget by qtr'!M1551</f>
        <v>0</v>
      </c>
      <c r="E1551" t="str">
        <f ca="1">'Budget by qtr'!L1551</f>
        <v>3210: Regular In-kind</v>
      </c>
      <c r="I1551" s="1">
        <f ca="1">'Budget by qtr'!T1551</f>
        <v>0</v>
      </c>
    </row>
    <row r="1552" spans="1:9" hidden="1">
      <c r="A1552">
        <f ca="1">'Budget by qtr'!N1552</f>
        <v>0</v>
      </c>
      <c r="C1552" s="79">
        <f>'Budget by qtr'!C1552</f>
        <v>46023</v>
      </c>
      <c r="D1552">
        <f ca="1">'Budget by qtr'!M1552</f>
        <v>0</v>
      </c>
      <c r="E1552" t="str">
        <f ca="1">'Budget by qtr'!L1552</f>
        <v>3210: Regular In-kind</v>
      </c>
      <c r="I1552" s="1">
        <f ca="1">'Budget by qtr'!T1552</f>
        <v>0</v>
      </c>
    </row>
    <row r="1553" spans="1:9" hidden="1">
      <c r="A1553">
        <f ca="1">'Budget by qtr'!N1553</f>
        <v>0</v>
      </c>
      <c r="C1553" s="79">
        <f>'Budget by qtr'!C1553</f>
        <v>46113</v>
      </c>
      <c r="D1553">
        <f ca="1">'Budget by qtr'!M1553</f>
        <v>0</v>
      </c>
      <c r="E1553" t="str">
        <f ca="1">'Budget by qtr'!L1553</f>
        <v>3210: Regular In-kind</v>
      </c>
      <c r="I1553" s="1">
        <f ca="1">'Budget by qtr'!T1553</f>
        <v>0</v>
      </c>
    </row>
    <row r="1554" spans="1:9" hidden="1">
      <c r="A1554">
        <f ca="1">'Budget by qtr'!N1554</f>
        <v>0</v>
      </c>
      <c r="C1554" s="79">
        <f>'Budget by qtr'!C1554</f>
        <v>46204</v>
      </c>
      <c r="D1554">
        <f ca="1">'Budget by qtr'!M1554</f>
        <v>0</v>
      </c>
      <c r="E1554" t="str">
        <f ca="1">'Budget by qtr'!L1554</f>
        <v>3210: Regular In-kind</v>
      </c>
      <c r="I1554" s="1">
        <f ca="1">'Budget by qtr'!T1554</f>
        <v>0</v>
      </c>
    </row>
    <row r="1555" spans="1:9" hidden="1">
      <c r="A1555">
        <f ca="1">'Budget by qtr'!N1555</f>
        <v>0</v>
      </c>
      <c r="C1555" s="79">
        <f>'Budget by qtr'!C1555</f>
        <v>46296</v>
      </c>
      <c r="D1555">
        <f ca="1">'Budget by qtr'!M1555</f>
        <v>0</v>
      </c>
      <c r="E1555" t="str">
        <f ca="1">'Budget by qtr'!L1555</f>
        <v>3210: Regular In-kind</v>
      </c>
      <c r="I1555" s="1">
        <f ca="1">'Budget by qtr'!T1555</f>
        <v>0</v>
      </c>
    </row>
    <row r="1556" spans="1:9" hidden="1">
      <c r="A1556">
        <f ca="1">'Budget by qtr'!N1556</f>
        <v>0</v>
      </c>
      <c r="C1556" s="79">
        <f>'Budget by qtr'!C1556</f>
        <v>46388</v>
      </c>
      <c r="D1556">
        <f ca="1">'Budget by qtr'!M1556</f>
        <v>0</v>
      </c>
      <c r="E1556" t="str">
        <f ca="1">'Budget by qtr'!L1556</f>
        <v>3210: Regular In-kind</v>
      </c>
      <c r="I1556" s="1">
        <f ca="1">'Budget by qtr'!T1556</f>
        <v>0</v>
      </c>
    </row>
    <row r="1557" spans="1:9" hidden="1">
      <c r="A1557">
        <f ca="1">'Budget by qtr'!N1557</f>
        <v>0</v>
      </c>
      <c r="C1557" s="79">
        <f>'Budget by qtr'!C1557</f>
        <v>46478</v>
      </c>
      <c r="D1557">
        <f ca="1">'Budget by qtr'!M1557</f>
        <v>0</v>
      </c>
      <c r="E1557" t="str">
        <f ca="1">'Budget by qtr'!L1557</f>
        <v>3210: Regular In-kind</v>
      </c>
      <c r="I1557" s="1">
        <f ca="1">'Budget by qtr'!T1557</f>
        <v>0</v>
      </c>
    </row>
    <row r="1558" spans="1:9" hidden="1">
      <c r="A1558">
        <f ca="1">'Budget by qtr'!N1558</f>
        <v>0</v>
      </c>
      <c r="C1558" s="79">
        <f>'Budget by qtr'!C1558</f>
        <v>46569</v>
      </c>
      <c r="D1558">
        <f ca="1">'Budget by qtr'!M1558</f>
        <v>0</v>
      </c>
      <c r="E1558" t="str">
        <f ca="1">'Budget by qtr'!L1558</f>
        <v>3210: Regular In-kind</v>
      </c>
      <c r="I1558" s="1">
        <f ca="1">'Budget by qtr'!T1558</f>
        <v>0</v>
      </c>
    </row>
    <row r="1559" spans="1:9" hidden="1">
      <c r="A1559">
        <f ca="1">'Budget by qtr'!N1559</f>
        <v>0</v>
      </c>
      <c r="C1559" s="79">
        <f>'Budget by qtr'!C1559</f>
        <v>46661</v>
      </c>
      <c r="D1559">
        <f ca="1">'Budget by qtr'!M1559</f>
        <v>0</v>
      </c>
      <c r="E1559" t="str">
        <f ca="1">'Budget by qtr'!L1559</f>
        <v>3210: Regular In-kind</v>
      </c>
      <c r="I1559" s="1">
        <f ca="1">'Budget by qtr'!T1559</f>
        <v>0</v>
      </c>
    </row>
    <row r="1560" spans="1:9" hidden="1">
      <c r="A1560">
        <f ca="1">'Budget by qtr'!N1560</f>
        <v>0</v>
      </c>
      <c r="C1560" s="79">
        <f>'Budget by qtr'!C1560</f>
        <v>46753</v>
      </c>
      <c r="D1560">
        <f ca="1">'Budget by qtr'!M1560</f>
        <v>0</v>
      </c>
      <c r="E1560" t="str">
        <f ca="1">'Budget by qtr'!L1560</f>
        <v>3210: Regular In-kind</v>
      </c>
      <c r="I1560" s="1">
        <f ca="1">'Budget by qtr'!T1560</f>
        <v>0</v>
      </c>
    </row>
    <row r="1561" spans="1:9" hidden="1">
      <c r="A1561">
        <f ca="1">'Budget by qtr'!N1561</f>
        <v>0</v>
      </c>
      <c r="C1561" s="79">
        <f>'Budget by qtr'!C1561</f>
        <v>46844</v>
      </c>
      <c r="D1561">
        <f ca="1">'Budget by qtr'!M1561</f>
        <v>0</v>
      </c>
      <c r="E1561" t="str">
        <f ca="1">'Budget by qtr'!L1561</f>
        <v>3210: Regular In-kind</v>
      </c>
      <c r="I1561" s="1">
        <f ca="1">'Budget by qtr'!T1561</f>
        <v>0</v>
      </c>
    </row>
    <row r="1562" spans="1:9" hidden="1">
      <c r="A1562">
        <f ca="1">'Budget by qtr'!N1562</f>
        <v>0</v>
      </c>
      <c r="C1562" s="79">
        <f>'Budget by qtr'!C1562</f>
        <v>44743</v>
      </c>
      <c r="D1562">
        <f ca="1">'Budget by qtr'!M1562</f>
        <v>0</v>
      </c>
      <c r="E1562" t="str">
        <f ca="1">'Budget by qtr'!L1562</f>
        <v>3210: Regular In-kind</v>
      </c>
      <c r="I1562" s="1">
        <f ca="1">'Budget by qtr'!T1562</f>
        <v>0</v>
      </c>
    </row>
    <row r="1563" spans="1:9" hidden="1">
      <c r="A1563">
        <f ca="1">'Budget by qtr'!N1563</f>
        <v>0</v>
      </c>
      <c r="C1563" s="79">
        <f>'Budget by qtr'!C1563</f>
        <v>44835</v>
      </c>
      <c r="D1563">
        <f ca="1">'Budget by qtr'!M1563</f>
        <v>0</v>
      </c>
      <c r="E1563" t="str">
        <f ca="1">'Budget by qtr'!L1563</f>
        <v>3210: Regular In-kind</v>
      </c>
      <c r="I1563" s="1">
        <f ca="1">'Budget by qtr'!T1563</f>
        <v>0</v>
      </c>
    </row>
    <row r="1564" spans="1:9" hidden="1">
      <c r="A1564">
        <f ca="1">'Budget by qtr'!N1564</f>
        <v>0</v>
      </c>
      <c r="C1564" s="79">
        <f>'Budget by qtr'!C1564</f>
        <v>44927</v>
      </c>
      <c r="D1564">
        <f ca="1">'Budget by qtr'!M1564</f>
        <v>0</v>
      </c>
      <c r="E1564" t="str">
        <f ca="1">'Budget by qtr'!L1564</f>
        <v>3210: Regular In-kind</v>
      </c>
      <c r="I1564" s="1">
        <f ca="1">'Budget by qtr'!T1564</f>
        <v>0</v>
      </c>
    </row>
    <row r="1565" spans="1:9" hidden="1">
      <c r="A1565">
        <f ca="1">'Budget by qtr'!N1565</f>
        <v>0</v>
      </c>
      <c r="C1565" s="79">
        <f>'Budget by qtr'!C1565</f>
        <v>45017</v>
      </c>
      <c r="D1565">
        <f ca="1">'Budget by qtr'!M1565</f>
        <v>0</v>
      </c>
      <c r="E1565" t="str">
        <f ca="1">'Budget by qtr'!L1565</f>
        <v>3210: Regular In-kind</v>
      </c>
      <c r="I1565" s="1">
        <f ca="1">'Budget by qtr'!T1565</f>
        <v>0</v>
      </c>
    </row>
    <row r="1566" spans="1:9" hidden="1">
      <c r="A1566">
        <f ca="1">'Budget by qtr'!N1566</f>
        <v>0</v>
      </c>
      <c r="C1566" s="79">
        <f>'Budget by qtr'!C1566</f>
        <v>45108</v>
      </c>
      <c r="D1566">
        <f ca="1">'Budget by qtr'!M1566</f>
        <v>0</v>
      </c>
      <c r="E1566" t="str">
        <f ca="1">'Budget by qtr'!L1566</f>
        <v>3210: Regular In-kind</v>
      </c>
      <c r="I1566" s="1">
        <f ca="1">'Budget by qtr'!T1566</f>
        <v>0</v>
      </c>
    </row>
    <row r="1567" spans="1:9" hidden="1">
      <c r="A1567">
        <f ca="1">'Budget by qtr'!N1567</f>
        <v>0</v>
      </c>
      <c r="C1567" s="79">
        <f>'Budget by qtr'!C1567</f>
        <v>45200</v>
      </c>
      <c r="D1567">
        <f ca="1">'Budget by qtr'!M1567</f>
        <v>0</v>
      </c>
      <c r="E1567" t="str">
        <f ca="1">'Budget by qtr'!L1567</f>
        <v>3210: Regular In-kind</v>
      </c>
      <c r="I1567" s="1">
        <f ca="1">'Budget by qtr'!T1567</f>
        <v>0</v>
      </c>
    </row>
    <row r="1568" spans="1:9" hidden="1">
      <c r="A1568">
        <f ca="1">'Budget by qtr'!N1568</f>
        <v>0</v>
      </c>
      <c r="C1568" s="79">
        <f>'Budget by qtr'!C1568</f>
        <v>45292</v>
      </c>
      <c r="D1568">
        <f ca="1">'Budget by qtr'!M1568</f>
        <v>0</v>
      </c>
      <c r="E1568" t="str">
        <f ca="1">'Budget by qtr'!L1568</f>
        <v>3210: Regular In-kind</v>
      </c>
      <c r="I1568" s="1">
        <f ca="1">'Budget by qtr'!T1568</f>
        <v>0</v>
      </c>
    </row>
    <row r="1569" spans="1:9" hidden="1">
      <c r="A1569">
        <f ca="1">'Budget by qtr'!N1569</f>
        <v>0</v>
      </c>
      <c r="C1569" s="79">
        <f>'Budget by qtr'!C1569</f>
        <v>45383</v>
      </c>
      <c r="D1569">
        <f ca="1">'Budget by qtr'!M1569</f>
        <v>0</v>
      </c>
      <c r="E1569" t="str">
        <f ca="1">'Budget by qtr'!L1569</f>
        <v>3210: Regular In-kind</v>
      </c>
      <c r="I1569" s="1">
        <f ca="1">'Budget by qtr'!T1569</f>
        <v>0</v>
      </c>
    </row>
    <row r="1570" spans="1:9" hidden="1">
      <c r="A1570">
        <f ca="1">'Budget by qtr'!N1570</f>
        <v>0</v>
      </c>
      <c r="C1570" s="79">
        <f>'Budget by qtr'!C1570</f>
        <v>45474</v>
      </c>
      <c r="D1570">
        <f ca="1">'Budget by qtr'!M1570</f>
        <v>0</v>
      </c>
      <c r="E1570" t="str">
        <f ca="1">'Budget by qtr'!L1570</f>
        <v>3210: Regular In-kind</v>
      </c>
      <c r="I1570" s="1">
        <f ca="1">'Budget by qtr'!T1570</f>
        <v>0</v>
      </c>
    </row>
    <row r="1571" spans="1:9" hidden="1">
      <c r="A1571">
        <f ca="1">'Budget by qtr'!N1571</f>
        <v>0</v>
      </c>
      <c r="C1571" s="79">
        <f>'Budget by qtr'!C1571</f>
        <v>45566</v>
      </c>
      <c r="D1571">
        <f ca="1">'Budget by qtr'!M1571</f>
        <v>0</v>
      </c>
      <c r="E1571" t="str">
        <f ca="1">'Budget by qtr'!L1571</f>
        <v>3210: Regular In-kind</v>
      </c>
      <c r="I1571" s="1">
        <f ca="1">'Budget by qtr'!T1571</f>
        <v>0</v>
      </c>
    </row>
    <row r="1572" spans="1:9" hidden="1">
      <c r="A1572">
        <f ca="1">'Budget by qtr'!N1572</f>
        <v>0</v>
      </c>
      <c r="C1572" s="79">
        <f>'Budget by qtr'!C1572</f>
        <v>45658</v>
      </c>
      <c r="D1572">
        <f ca="1">'Budget by qtr'!M1572</f>
        <v>0</v>
      </c>
      <c r="E1572" t="str">
        <f ca="1">'Budget by qtr'!L1572</f>
        <v>3210: Regular In-kind</v>
      </c>
      <c r="I1572" s="1">
        <f ca="1">'Budget by qtr'!T1572</f>
        <v>0</v>
      </c>
    </row>
    <row r="1573" spans="1:9" hidden="1">
      <c r="A1573">
        <f ca="1">'Budget by qtr'!N1573</f>
        <v>0</v>
      </c>
      <c r="C1573" s="79">
        <f>'Budget by qtr'!C1573</f>
        <v>45748</v>
      </c>
      <c r="D1573">
        <f ca="1">'Budget by qtr'!M1573</f>
        <v>0</v>
      </c>
      <c r="E1573" t="str">
        <f ca="1">'Budget by qtr'!L1573</f>
        <v>3210: Regular In-kind</v>
      </c>
      <c r="I1573" s="1">
        <f ca="1">'Budget by qtr'!T1573</f>
        <v>0</v>
      </c>
    </row>
    <row r="1574" spans="1:9" hidden="1">
      <c r="A1574">
        <f ca="1">'Budget by qtr'!N1574</f>
        <v>0</v>
      </c>
      <c r="C1574" s="79">
        <f>'Budget by qtr'!C1574</f>
        <v>45839</v>
      </c>
      <c r="D1574">
        <f ca="1">'Budget by qtr'!M1574</f>
        <v>0</v>
      </c>
      <c r="E1574" t="str">
        <f ca="1">'Budget by qtr'!L1574</f>
        <v>3210: Regular In-kind</v>
      </c>
      <c r="I1574" s="1">
        <f ca="1">'Budget by qtr'!T1574</f>
        <v>0</v>
      </c>
    </row>
    <row r="1575" spans="1:9" hidden="1">
      <c r="A1575">
        <f ca="1">'Budget by qtr'!N1575</f>
        <v>0</v>
      </c>
      <c r="C1575" s="79">
        <f>'Budget by qtr'!C1575</f>
        <v>45931</v>
      </c>
      <c r="D1575">
        <f ca="1">'Budget by qtr'!M1575</f>
        <v>0</v>
      </c>
      <c r="E1575" t="str">
        <f ca="1">'Budget by qtr'!L1575</f>
        <v>3210: Regular In-kind</v>
      </c>
      <c r="I1575" s="1">
        <f ca="1">'Budget by qtr'!T1575</f>
        <v>0</v>
      </c>
    </row>
    <row r="1576" spans="1:9" hidden="1">
      <c r="A1576">
        <f ca="1">'Budget by qtr'!N1576</f>
        <v>0</v>
      </c>
      <c r="C1576" s="79">
        <f>'Budget by qtr'!C1576</f>
        <v>46023</v>
      </c>
      <c r="D1576">
        <f ca="1">'Budget by qtr'!M1576</f>
        <v>0</v>
      </c>
      <c r="E1576" t="str">
        <f ca="1">'Budget by qtr'!L1576</f>
        <v>3210: Regular In-kind</v>
      </c>
      <c r="I1576" s="1">
        <f ca="1">'Budget by qtr'!T1576</f>
        <v>0</v>
      </c>
    </row>
    <row r="1577" spans="1:9" hidden="1">
      <c r="A1577">
        <f ca="1">'Budget by qtr'!N1577</f>
        <v>0</v>
      </c>
      <c r="C1577" s="79">
        <f>'Budget by qtr'!C1577</f>
        <v>46113</v>
      </c>
      <c r="D1577">
        <f ca="1">'Budget by qtr'!M1577</f>
        <v>0</v>
      </c>
      <c r="E1577" t="str">
        <f ca="1">'Budget by qtr'!L1577</f>
        <v>3210: Regular In-kind</v>
      </c>
      <c r="I1577" s="1">
        <f ca="1">'Budget by qtr'!T1577</f>
        <v>0</v>
      </c>
    </row>
    <row r="1578" spans="1:9" hidden="1">
      <c r="A1578">
        <f ca="1">'Budget by qtr'!N1578</f>
        <v>0</v>
      </c>
      <c r="C1578" s="79">
        <f>'Budget by qtr'!C1578</f>
        <v>46204</v>
      </c>
      <c r="D1578">
        <f ca="1">'Budget by qtr'!M1578</f>
        <v>0</v>
      </c>
      <c r="E1578" t="str">
        <f ca="1">'Budget by qtr'!L1578</f>
        <v>3210: Regular In-kind</v>
      </c>
      <c r="I1578" s="1">
        <f ca="1">'Budget by qtr'!T1578</f>
        <v>0</v>
      </c>
    </row>
    <row r="1579" spans="1:9" hidden="1">
      <c r="A1579">
        <f ca="1">'Budget by qtr'!N1579</f>
        <v>0</v>
      </c>
      <c r="C1579" s="79">
        <f>'Budget by qtr'!C1579</f>
        <v>46296</v>
      </c>
      <c r="D1579">
        <f ca="1">'Budget by qtr'!M1579</f>
        <v>0</v>
      </c>
      <c r="E1579" t="str">
        <f ca="1">'Budget by qtr'!L1579</f>
        <v>3210: Regular In-kind</v>
      </c>
      <c r="I1579" s="1">
        <f ca="1">'Budget by qtr'!T1579</f>
        <v>0</v>
      </c>
    </row>
    <row r="1580" spans="1:9" hidden="1">
      <c r="A1580">
        <f ca="1">'Budget by qtr'!N1580</f>
        <v>0</v>
      </c>
      <c r="C1580" s="79">
        <f>'Budget by qtr'!C1580</f>
        <v>46388</v>
      </c>
      <c r="D1580">
        <f ca="1">'Budget by qtr'!M1580</f>
        <v>0</v>
      </c>
      <c r="E1580" t="str">
        <f ca="1">'Budget by qtr'!L1580</f>
        <v>3210: Regular In-kind</v>
      </c>
      <c r="I1580" s="1">
        <f ca="1">'Budget by qtr'!T1580</f>
        <v>0</v>
      </c>
    </row>
    <row r="1581" spans="1:9" hidden="1">
      <c r="A1581">
        <f ca="1">'Budget by qtr'!N1581</f>
        <v>0</v>
      </c>
      <c r="C1581" s="79">
        <f>'Budget by qtr'!C1581</f>
        <v>46478</v>
      </c>
      <c r="D1581">
        <f ca="1">'Budget by qtr'!M1581</f>
        <v>0</v>
      </c>
      <c r="E1581" t="str">
        <f ca="1">'Budget by qtr'!L1581</f>
        <v>3210: Regular In-kind</v>
      </c>
      <c r="I1581" s="1">
        <f ca="1">'Budget by qtr'!T1581</f>
        <v>0</v>
      </c>
    </row>
    <row r="1582" spans="1:9" hidden="1">
      <c r="A1582">
        <f ca="1">'Budget by qtr'!N1582</f>
        <v>0</v>
      </c>
      <c r="C1582" s="79">
        <f>'Budget by qtr'!C1582</f>
        <v>46569</v>
      </c>
      <c r="D1582">
        <f ca="1">'Budget by qtr'!M1582</f>
        <v>0</v>
      </c>
      <c r="E1582" t="str">
        <f ca="1">'Budget by qtr'!L1582</f>
        <v>3210: Regular In-kind</v>
      </c>
      <c r="I1582" s="1">
        <f ca="1">'Budget by qtr'!T1582</f>
        <v>0</v>
      </c>
    </row>
    <row r="1583" spans="1:9" hidden="1">
      <c r="A1583">
        <f ca="1">'Budget by qtr'!N1583</f>
        <v>0</v>
      </c>
      <c r="C1583" s="79">
        <f>'Budget by qtr'!C1583</f>
        <v>46661</v>
      </c>
      <c r="D1583">
        <f ca="1">'Budget by qtr'!M1583</f>
        <v>0</v>
      </c>
      <c r="E1583" t="str">
        <f ca="1">'Budget by qtr'!L1583</f>
        <v>3210: Regular In-kind</v>
      </c>
      <c r="I1583" s="1">
        <f ca="1">'Budget by qtr'!T1583</f>
        <v>0</v>
      </c>
    </row>
    <row r="1584" spans="1:9" hidden="1">
      <c r="A1584">
        <f ca="1">'Budget by qtr'!N1584</f>
        <v>0</v>
      </c>
      <c r="C1584" s="79">
        <f>'Budget by qtr'!C1584</f>
        <v>46753</v>
      </c>
      <c r="D1584">
        <f ca="1">'Budget by qtr'!M1584</f>
        <v>0</v>
      </c>
      <c r="E1584" t="str">
        <f ca="1">'Budget by qtr'!L1584</f>
        <v>3210: Regular In-kind</v>
      </c>
      <c r="I1584" s="1">
        <f ca="1">'Budget by qtr'!T1584</f>
        <v>0</v>
      </c>
    </row>
    <row r="1585" spans="1:9" hidden="1">
      <c r="A1585">
        <f ca="1">'Budget by qtr'!N1585</f>
        <v>0</v>
      </c>
      <c r="C1585" s="79">
        <f>'Budget by qtr'!C1585</f>
        <v>46844</v>
      </c>
      <c r="D1585">
        <f ca="1">'Budget by qtr'!M1585</f>
        <v>0</v>
      </c>
      <c r="E1585" t="str">
        <f ca="1">'Budget by qtr'!L1585</f>
        <v>3210: Regular In-kind</v>
      </c>
      <c r="I1585" s="1">
        <f ca="1">'Budget by qtr'!T1585</f>
        <v>0</v>
      </c>
    </row>
    <row r="1586" spans="1:9" hidden="1">
      <c r="A1586">
        <f ca="1">'Budget by qtr'!N1586</f>
        <v>0</v>
      </c>
      <c r="C1586" s="79">
        <f>'Budget by qtr'!C1586</f>
        <v>44743</v>
      </c>
      <c r="D1586">
        <f ca="1">'Budget by qtr'!M1586</f>
        <v>0</v>
      </c>
      <c r="E1586" t="str">
        <f ca="1">'Budget by qtr'!L1586</f>
        <v>3210: Regular In-kind</v>
      </c>
      <c r="I1586" s="1">
        <f ca="1">'Budget by qtr'!T1586</f>
        <v>0</v>
      </c>
    </row>
    <row r="1587" spans="1:9" hidden="1">
      <c r="A1587">
        <f ca="1">'Budget by qtr'!N1587</f>
        <v>0</v>
      </c>
      <c r="C1587" s="79">
        <f>'Budget by qtr'!C1587</f>
        <v>44835</v>
      </c>
      <c r="D1587">
        <f ca="1">'Budget by qtr'!M1587</f>
        <v>0</v>
      </c>
      <c r="E1587" t="str">
        <f ca="1">'Budget by qtr'!L1587</f>
        <v>3210: Regular In-kind</v>
      </c>
      <c r="I1587" s="1">
        <f ca="1">'Budget by qtr'!T1587</f>
        <v>0</v>
      </c>
    </row>
    <row r="1588" spans="1:9" hidden="1">
      <c r="A1588">
        <f ca="1">'Budget by qtr'!N1588</f>
        <v>0</v>
      </c>
      <c r="C1588" s="79">
        <f>'Budget by qtr'!C1588</f>
        <v>44927</v>
      </c>
      <c r="D1588">
        <f ca="1">'Budget by qtr'!M1588</f>
        <v>0</v>
      </c>
      <c r="E1588" t="str">
        <f ca="1">'Budget by qtr'!L1588</f>
        <v>3210: Regular In-kind</v>
      </c>
      <c r="I1588" s="1">
        <f ca="1">'Budget by qtr'!T1588</f>
        <v>0</v>
      </c>
    </row>
    <row r="1589" spans="1:9" hidden="1">
      <c r="A1589">
        <f ca="1">'Budget by qtr'!N1589</f>
        <v>0</v>
      </c>
      <c r="C1589" s="79">
        <f>'Budget by qtr'!C1589</f>
        <v>45017</v>
      </c>
      <c r="D1589">
        <f ca="1">'Budget by qtr'!M1589</f>
        <v>0</v>
      </c>
      <c r="E1589" t="str">
        <f ca="1">'Budget by qtr'!L1589</f>
        <v>3210: Regular In-kind</v>
      </c>
      <c r="I1589" s="1">
        <f ca="1">'Budget by qtr'!T1589</f>
        <v>0</v>
      </c>
    </row>
    <row r="1590" spans="1:9" hidden="1">
      <c r="A1590">
        <f ca="1">'Budget by qtr'!N1590</f>
        <v>0</v>
      </c>
      <c r="C1590" s="79">
        <f>'Budget by qtr'!C1590</f>
        <v>45108</v>
      </c>
      <c r="D1590">
        <f ca="1">'Budget by qtr'!M1590</f>
        <v>0</v>
      </c>
      <c r="E1590" t="str">
        <f ca="1">'Budget by qtr'!L1590</f>
        <v>3210: Regular In-kind</v>
      </c>
      <c r="I1590" s="1">
        <f ca="1">'Budget by qtr'!T1590</f>
        <v>0</v>
      </c>
    </row>
    <row r="1591" spans="1:9" hidden="1">
      <c r="A1591">
        <f ca="1">'Budget by qtr'!N1591</f>
        <v>0</v>
      </c>
      <c r="C1591" s="79">
        <f>'Budget by qtr'!C1591</f>
        <v>45200</v>
      </c>
      <c r="D1591">
        <f ca="1">'Budget by qtr'!M1591</f>
        <v>0</v>
      </c>
      <c r="E1591" t="str">
        <f ca="1">'Budget by qtr'!L1591</f>
        <v>3210: Regular In-kind</v>
      </c>
      <c r="I1591" s="1">
        <f ca="1">'Budget by qtr'!T1591</f>
        <v>0</v>
      </c>
    </row>
    <row r="1592" spans="1:9" hidden="1">
      <c r="A1592">
        <f ca="1">'Budget by qtr'!N1592</f>
        <v>0</v>
      </c>
      <c r="C1592" s="79">
        <f>'Budget by qtr'!C1592</f>
        <v>45292</v>
      </c>
      <c r="D1592">
        <f ca="1">'Budget by qtr'!M1592</f>
        <v>0</v>
      </c>
      <c r="E1592" t="str">
        <f ca="1">'Budget by qtr'!L1592</f>
        <v>3210: Regular In-kind</v>
      </c>
      <c r="I1592" s="1">
        <f ca="1">'Budget by qtr'!T1592</f>
        <v>0</v>
      </c>
    </row>
    <row r="1593" spans="1:9" hidden="1">
      <c r="A1593">
        <f ca="1">'Budget by qtr'!N1593</f>
        <v>0</v>
      </c>
      <c r="C1593" s="79">
        <f>'Budget by qtr'!C1593</f>
        <v>45383</v>
      </c>
      <c r="D1593">
        <f ca="1">'Budget by qtr'!M1593</f>
        <v>0</v>
      </c>
      <c r="E1593" t="str">
        <f ca="1">'Budget by qtr'!L1593</f>
        <v>3210: Regular In-kind</v>
      </c>
      <c r="I1593" s="1">
        <f ca="1">'Budget by qtr'!T1593</f>
        <v>0</v>
      </c>
    </row>
    <row r="1594" spans="1:9" hidden="1">
      <c r="A1594">
        <f ca="1">'Budget by qtr'!N1594</f>
        <v>0</v>
      </c>
      <c r="C1594" s="79">
        <f>'Budget by qtr'!C1594</f>
        <v>45474</v>
      </c>
      <c r="D1594">
        <f ca="1">'Budget by qtr'!M1594</f>
        <v>0</v>
      </c>
      <c r="E1594" t="str">
        <f ca="1">'Budget by qtr'!L1594</f>
        <v>3210: Regular In-kind</v>
      </c>
      <c r="I1594" s="1">
        <f ca="1">'Budget by qtr'!T1594</f>
        <v>0</v>
      </c>
    </row>
    <row r="1595" spans="1:9" hidden="1">
      <c r="A1595">
        <f ca="1">'Budget by qtr'!N1595</f>
        <v>0</v>
      </c>
      <c r="C1595" s="79">
        <f>'Budget by qtr'!C1595</f>
        <v>45566</v>
      </c>
      <c r="D1595">
        <f ca="1">'Budget by qtr'!M1595</f>
        <v>0</v>
      </c>
      <c r="E1595" t="str">
        <f ca="1">'Budget by qtr'!L1595</f>
        <v>3210: Regular In-kind</v>
      </c>
      <c r="I1595" s="1">
        <f ca="1">'Budget by qtr'!T1595</f>
        <v>0</v>
      </c>
    </row>
    <row r="1596" spans="1:9" hidden="1">
      <c r="A1596">
        <f ca="1">'Budget by qtr'!N1596</f>
        <v>0</v>
      </c>
      <c r="C1596" s="79">
        <f>'Budget by qtr'!C1596</f>
        <v>45658</v>
      </c>
      <c r="D1596">
        <f ca="1">'Budget by qtr'!M1596</f>
        <v>0</v>
      </c>
      <c r="E1596" t="str">
        <f ca="1">'Budget by qtr'!L1596</f>
        <v>3210: Regular In-kind</v>
      </c>
      <c r="I1596" s="1">
        <f ca="1">'Budget by qtr'!T1596</f>
        <v>0</v>
      </c>
    </row>
    <row r="1597" spans="1:9" hidden="1">
      <c r="A1597">
        <f ca="1">'Budget by qtr'!N1597</f>
        <v>0</v>
      </c>
      <c r="C1597" s="79">
        <f>'Budget by qtr'!C1597</f>
        <v>45748</v>
      </c>
      <c r="D1597">
        <f ca="1">'Budget by qtr'!M1597</f>
        <v>0</v>
      </c>
      <c r="E1597" t="str">
        <f ca="1">'Budget by qtr'!L1597</f>
        <v>3210: Regular In-kind</v>
      </c>
      <c r="I1597" s="1">
        <f ca="1">'Budget by qtr'!T1597</f>
        <v>0</v>
      </c>
    </row>
    <row r="1598" spans="1:9" hidden="1">
      <c r="A1598">
        <f ca="1">'Budget by qtr'!N1598</f>
        <v>0</v>
      </c>
      <c r="C1598" s="79">
        <f>'Budget by qtr'!C1598</f>
        <v>45839</v>
      </c>
      <c r="D1598">
        <f ca="1">'Budget by qtr'!M1598</f>
        <v>0</v>
      </c>
      <c r="E1598" t="str">
        <f ca="1">'Budget by qtr'!L1598</f>
        <v>3210: Regular In-kind</v>
      </c>
      <c r="I1598" s="1">
        <f ca="1">'Budget by qtr'!T1598</f>
        <v>0</v>
      </c>
    </row>
    <row r="1599" spans="1:9" hidden="1">
      <c r="A1599">
        <f ca="1">'Budget by qtr'!N1599</f>
        <v>0</v>
      </c>
      <c r="C1599" s="79">
        <f>'Budget by qtr'!C1599</f>
        <v>45931</v>
      </c>
      <c r="D1599">
        <f ca="1">'Budget by qtr'!M1599</f>
        <v>0</v>
      </c>
      <c r="E1599" t="str">
        <f ca="1">'Budget by qtr'!L1599</f>
        <v>3210: Regular In-kind</v>
      </c>
      <c r="I1599" s="1">
        <f ca="1">'Budget by qtr'!T1599</f>
        <v>0</v>
      </c>
    </row>
    <row r="1600" spans="1:9" hidden="1">
      <c r="A1600">
        <f ca="1">'Budget by qtr'!N1600</f>
        <v>0</v>
      </c>
      <c r="C1600" s="79">
        <f>'Budget by qtr'!C1600</f>
        <v>46023</v>
      </c>
      <c r="D1600">
        <f ca="1">'Budget by qtr'!M1600</f>
        <v>0</v>
      </c>
      <c r="E1600" t="str">
        <f ca="1">'Budget by qtr'!L1600</f>
        <v>3210: Regular In-kind</v>
      </c>
      <c r="I1600" s="1">
        <f ca="1">'Budget by qtr'!T1600</f>
        <v>0</v>
      </c>
    </row>
    <row r="1601" spans="1:9" hidden="1">
      <c r="A1601">
        <f ca="1">'Budget by qtr'!N1601</f>
        <v>0</v>
      </c>
      <c r="C1601" s="79">
        <f>'Budget by qtr'!C1601</f>
        <v>46113</v>
      </c>
      <c r="D1601">
        <f ca="1">'Budget by qtr'!M1601</f>
        <v>0</v>
      </c>
      <c r="E1601" t="str">
        <f ca="1">'Budget by qtr'!L1601</f>
        <v>3210: Regular In-kind</v>
      </c>
      <c r="I1601" s="1">
        <f ca="1">'Budget by qtr'!T1601</f>
        <v>0</v>
      </c>
    </row>
    <row r="1602" spans="1:9" hidden="1">
      <c r="A1602">
        <f ca="1">'Budget by qtr'!N1602</f>
        <v>0</v>
      </c>
      <c r="C1602" s="79">
        <f>'Budget by qtr'!C1602</f>
        <v>46204</v>
      </c>
      <c r="D1602">
        <f ca="1">'Budget by qtr'!M1602</f>
        <v>0</v>
      </c>
      <c r="E1602" t="str">
        <f ca="1">'Budget by qtr'!L1602</f>
        <v>3210: Regular In-kind</v>
      </c>
      <c r="I1602" s="1">
        <f ca="1">'Budget by qtr'!T1602</f>
        <v>0</v>
      </c>
    </row>
    <row r="1603" spans="1:9" hidden="1">
      <c r="A1603">
        <f ca="1">'Budget by qtr'!N1603</f>
        <v>0</v>
      </c>
      <c r="C1603" s="79">
        <f>'Budget by qtr'!C1603</f>
        <v>46296</v>
      </c>
      <c r="D1603">
        <f ca="1">'Budget by qtr'!M1603</f>
        <v>0</v>
      </c>
      <c r="E1603" t="str">
        <f ca="1">'Budget by qtr'!L1603</f>
        <v>3210: Regular In-kind</v>
      </c>
      <c r="I1603" s="1">
        <f ca="1">'Budget by qtr'!T1603</f>
        <v>0</v>
      </c>
    </row>
    <row r="1604" spans="1:9" hidden="1">
      <c r="A1604">
        <f ca="1">'Budget by qtr'!N1604</f>
        <v>0</v>
      </c>
      <c r="C1604" s="79">
        <f>'Budget by qtr'!C1604</f>
        <v>46388</v>
      </c>
      <c r="D1604">
        <f ca="1">'Budget by qtr'!M1604</f>
        <v>0</v>
      </c>
      <c r="E1604" t="str">
        <f ca="1">'Budget by qtr'!L1604</f>
        <v>3210: Regular In-kind</v>
      </c>
      <c r="I1604" s="1">
        <f ca="1">'Budget by qtr'!T1604</f>
        <v>0</v>
      </c>
    </row>
    <row r="1605" spans="1:9" hidden="1">
      <c r="A1605">
        <f ca="1">'Budget by qtr'!N1605</f>
        <v>0</v>
      </c>
      <c r="C1605" s="79">
        <f>'Budget by qtr'!C1605</f>
        <v>46478</v>
      </c>
      <c r="D1605">
        <f ca="1">'Budget by qtr'!M1605</f>
        <v>0</v>
      </c>
      <c r="E1605" t="str">
        <f ca="1">'Budget by qtr'!L1605</f>
        <v>3210: Regular In-kind</v>
      </c>
      <c r="I1605" s="1">
        <f ca="1">'Budget by qtr'!T1605</f>
        <v>0</v>
      </c>
    </row>
    <row r="1606" spans="1:9" hidden="1">
      <c r="A1606">
        <f ca="1">'Budget by qtr'!N1606</f>
        <v>0</v>
      </c>
      <c r="C1606" s="79">
        <f>'Budget by qtr'!C1606</f>
        <v>46569</v>
      </c>
      <c r="D1606">
        <f ca="1">'Budget by qtr'!M1606</f>
        <v>0</v>
      </c>
      <c r="E1606" t="str">
        <f ca="1">'Budget by qtr'!L1606</f>
        <v>3210: Regular In-kind</v>
      </c>
      <c r="I1606" s="1">
        <f ca="1">'Budget by qtr'!T1606</f>
        <v>0</v>
      </c>
    </row>
    <row r="1607" spans="1:9" hidden="1">
      <c r="A1607">
        <f ca="1">'Budget by qtr'!N1607</f>
        <v>0</v>
      </c>
      <c r="C1607" s="79">
        <f>'Budget by qtr'!C1607</f>
        <v>46661</v>
      </c>
      <c r="D1607">
        <f ca="1">'Budget by qtr'!M1607</f>
        <v>0</v>
      </c>
      <c r="E1607" t="str">
        <f ca="1">'Budget by qtr'!L1607</f>
        <v>3210: Regular In-kind</v>
      </c>
      <c r="I1607" s="1">
        <f ca="1">'Budget by qtr'!T1607</f>
        <v>0</v>
      </c>
    </row>
    <row r="1608" spans="1:9" hidden="1">
      <c r="A1608">
        <f ca="1">'Budget by qtr'!N1608</f>
        <v>0</v>
      </c>
      <c r="C1608" s="79">
        <f>'Budget by qtr'!C1608</f>
        <v>46753</v>
      </c>
      <c r="D1608">
        <f ca="1">'Budget by qtr'!M1608</f>
        <v>0</v>
      </c>
      <c r="E1608" t="str">
        <f ca="1">'Budget by qtr'!L1608</f>
        <v>3210: Regular In-kind</v>
      </c>
      <c r="I1608" s="1">
        <f ca="1">'Budget by qtr'!T1608</f>
        <v>0</v>
      </c>
    </row>
    <row r="1609" spans="1:9" hidden="1">
      <c r="A1609">
        <f ca="1">'Budget by qtr'!N1609</f>
        <v>0</v>
      </c>
      <c r="C1609" s="79">
        <f>'Budget by qtr'!C1609</f>
        <v>46844</v>
      </c>
      <c r="D1609">
        <f ca="1">'Budget by qtr'!M1609</f>
        <v>0</v>
      </c>
      <c r="E1609" t="str">
        <f ca="1">'Budget by qtr'!L1609</f>
        <v>3210: Regular In-kind</v>
      </c>
      <c r="I1609" s="1">
        <f ca="1">'Budget by qtr'!T1609</f>
        <v>0</v>
      </c>
    </row>
    <row r="1610" spans="1:9" hidden="1">
      <c r="A1610">
        <f ca="1">'Budget by qtr'!N1610</f>
        <v>0</v>
      </c>
      <c r="C1610" s="79">
        <f>'Budget by qtr'!C1610</f>
        <v>44743</v>
      </c>
      <c r="D1610">
        <f ca="1">'Budget by qtr'!M1610</f>
        <v>0</v>
      </c>
      <c r="E1610" t="str">
        <f ca="1">'Budget by qtr'!L1610</f>
        <v>3210: Regular In-kind</v>
      </c>
      <c r="I1610" s="1">
        <f ca="1">'Budget by qtr'!T1610</f>
        <v>0</v>
      </c>
    </row>
    <row r="1611" spans="1:9" hidden="1">
      <c r="A1611">
        <f ca="1">'Budget by qtr'!N1611</f>
        <v>0</v>
      </c>
      <c r="C1611" s="79">
        <f>'Budget by qtr'!C1611</f>
        <v>44835</v>
      </c>
      <c r="D1611">
        <f ca="1">'Budget by qtr'!M1611</f>
        <v>0</v>
      </c>
      <c r="E1611" t="str">
        <f ca="1">'Budget by qtr'!L1611</f>
        <v>3210: Regular In-kind</v>
      </c>
      <c r="I1611" s="1">
        <f ca="1">'Budget by qtr'!T1611</f>
        <v>0</v>
      </c>
    </row>
    <row r="1612" spans="1:9" hidden="1">
      <c r="A1612">
        <f ca="1">'Budget by qtr'!N1612</f>
        <v>0</v>
      </c>
      <c r="C1612" s="79">
        <f>'Budget by qtr'!C1612</f>
        <v>44927</v>
      </c>
      <c r="D1612">
        <f ca="1">'Budget by qtr'!M1612</f>
        <v>0</v>
      </c>
      <c r="E1612" t="str">
        <f ca="1">'Budget by qtr'!L1612</f>
        <v>3210: Regular In-kind</v>
      </c>
      <c r="I1612" s="1">
        <f ca="1">'Budget by qtr'!T1612</f>
        <v>0</v>
      </c>
    </row>
    <row r="1613" spans="1:9" hidden="1">
      <c r="A1613">
        <f ca="1">'Budget by qtr'!N1613</f>
        <v>0</v>
      </c>
      <c r="C1613" s="79">
        <f>'Budget by qtr'!C1613</f>
        <v>45017</v>
      </c>
      <c r="D1613">
        <f ca="1">'Budget by qtr'!M1613</f>
        <v>0</v>
      </c>
      <c r="E1613" t="str">
        <f ca="1">'Budget by qtr'!L1613</f>
        <v>3210: Regular In-kind</v>
      </c>
      <c r="I1613" s="1">
        <f ca="1">'Budget by qtr'!T1613</f>
        <v>0</v>
      </c>
    </row>
    <row r="1614" spans="1:9" hidden="1">
      <c r="A1614">
        <f ca="1">'Budget by qtr'!N1614</f>
        <v>0</v>
      </c>
      <c r="C1614" s="79">
        <f>'Budget by qtr'!C1614</f>
        <v>45108</v>
      </c>
      <c r="D1614">
        <f ca="1">'Budget by qtr'!M1614</f>
        <v>0</v>
      </c>
      <c r="E1614" t="str">
        <f ca="1">'Budget by qtr'!L1614</f>
        <v>3210: Regular In-kind</v>
      </c>
      <c r="I1614" s="1">
        <f ca="1">'Budget by qtr'!T1614</f>
        <v>0</v>
      </c>
    </row>
    <row r="1615" spans="1:9" hidden="1">
      <c r="A1615">
        <f ca="1">'Budget by qtr'!N1615</f>
        <v>0</v>
      </c>
      <c r="C1615" s="79">
        <f>'Budget by qtr'!C1615</f>
        <v>45200</v>
      </c>
      <c r="D1615">
        <f ca="1">'Budget by qtr'!M1615</f>
        <v>0</v>
      </c>
      <c r="E1615" t="str">
        <f ca="1">'Budget by qtr'!L1615</f>
        <v>3210: Regular In-kind</v>
      </c>
      <c r="I1615" s="1">
        <f ca="1">'Budget by qtr'!T1615</f>
        <v>0</v>
      </c>
    </row>
    <row r="1616" spans="1:9" hidden="1">
      <c r="A1616">
        <f ca="1">'Budget by qtr'!N1616</f>
        <v>0</v>
      </c>
      <c r="C1616" s="79">
        <f>'Budget by qtr'!C1616</f>
        <v>45292</v>
      </c>
      <c r="D1616">
        <f ca="1">'Budget by qtr'!M1616</f>
        <v>0</v>
      </c>
      <c r="E1616" t="str">
        <f ca="1">'Budget by qtr'!L1616</f>
        <v>3210: Regular In-kind</v>
      </c>
      <c r="I1616" s="1">
        <f ca="1">'Budget by qtr'!T1616</f>
        <v>0</v>
      </c>
    </row>
    <row r="1617" spans="1:9" hidden="1">
      <c r="A1617">
        <f ca="1">'Budget by qtr'!N1617</f>
        <v>0</v>
      </c>
      <c r="C1617" s="79">
        <f>'Budget by qtr'!C1617</f>
        <v>45383</v>
      </c>
      <c r="D1617">
        <f ca="1">'Budget by qtr'!M1617</f>
        <v>0</v>
      </c>
      <c r="E1617" t="str">
        <f ca="1">'Budget by qtr'!L1617</f>
        <v>3210: Regular In-kind</v>
      </c>
      <c r="I1617" s="1">
        <f ca="1">'Budget by qtr'!T1617</f>
        <v>0</v>
      </c>
    </row>
    <row r="1618" spans="1:9" hidden="1">
      <c r="A1618">
        <f ca="1">'Budget by qtr'!N1618</f>
        <v>0</v>
      </c>
      <c r="C1618" s="79">
        <f>'Budget by qtr'!C1618</f>
        <v>45474</v>
      </c>
      <c r="D1618">
        <f ca="1">'Budget by qtr'!M1618</f>
        <v>0</v>
      </c>
      <c r="E1618" t="str">
        <f ca="1">'Budget by qtr'!L1618</f>
        <v>3210: Regular In-kind</v>
      </c>
      <c r="I1618" s="1">
        <f ca="1">'Budget by qtr'!T1618</f>
        <v>0</v>
      </c>
    </row>
    <row r="1619" spans="1:9" hidden="1">
      <c r="A1619">
        <f ca="1">'Budget by qtr'!N1619</f>
        <v>0</v>
      </c>
      <c r="C1619" s="79">
        <f>'Budget by qtr'!C1619</f>
        <v>45566</v>
      </c>
      <c r="D1619">
        <f ca="1">'Budget by qtr'!M1619</f>
        <v>0</v>
      </c>
      <c r="E1619" t="str">
        <f ca="1">'Budget by qtr'!L1619</f>
        <v>3210: Regular In-kind</v>
      </c>
      <c r="I1619" s="1">
        <f ca="1">'Budget by qtr'!T1619</f>
        <v>0</v>
      </c>
    </row>
    <row r="1620" spans="1:9" hidden="1">
      <c r="A1620">
        <f ca="1">'Budget by qtr'!N1620</f>
        <v>0</v>
      </c>
      <c r="C1620" s="79">
        <f>'Budget by qtr'!C1620</f>
        <v>45658</v>
      </c>
      <c r="D1620">
        <f ca="1">'Budget by qtr'!M1620</f>
        <v>0</v>
      </c>
      <c r="E1620" t="str">
        <f ca="1">'Budget by qtr'!L1620</f>
        <v>3210: Regular In-kind</v>
      </c>
      <c r="I1620" s="1">
        <f ca="1">'Budget by qtr'!T1620</f>
        <v>0</v>
      </c>
    </row>
    <row r="1621" spans="1:9" hidden="1">
      <c r="A1621">
        <f ca="1">'Budget by qtr'!N1621</f>
        <v>0</v>
      </c>
      <c r="C1621" s="79">
        <f>'Budget by qtr'!C1621</f>
        <v>45748</v>
      </c>
      <c r="D1621">
        <f ca="1">'Budget by qtr'!M1621</f>
        <v>0</v>
      </c>
      <c r="E1621" t="str">
        <f ca="1">'Budget by qtr'!L1621</f>
        <v>3210: Regular In-kind</v>
      </c>
      <c r="I1621" s="1">
        <f ca="1">'Budget by qtr'!T1621</f>
        <v>0</v>
      </c>
    </row>
    <row r="1622" spans="1:9" hidden="1">
      <c r="A1622">
        <f ca="1">'Budget by qtr'!N1622</f>
        <v>0</v>
      </c>
      <c r="C1622" s="79">
        <f>'Budget by qtr'!C1622</f>
        <v>45839</v>
      </c>
      <c r="D1622">
        <f ca="1">'Budget by qtr'!M1622</f>
        <v>0</v>
      </c>
      <c r="E1622" t="str">
        <f ca="1">'Budget by qtr'!L1622</f>
        <v>3210: Regular In-kind</v>
      </c>
      <c r="I1622" s="1">
        <f ca="1">'Budget by qtr'!T1622</f>
        <v>0</v>
      </c>
    </row>
    <row r="1623" spans="1:9" hidden="1">
      <c r="A1623">
        <f ca="1">'Budget by qtr'!N1623</f>
        <v>0</v>
      </c>
      <c r="C1623" s="79">
        <f>'Budget by qtr'!C1623</f>
        <v>45931</v>
      </c>
      <c r="D1623">
        <f ca="1">'Budget by qtr'!M1623</f>
        <v>0</v>
      </c>
      <c r="E1623" t="str">
        <f ca="1">'Budget by qtr'!L1623</f>
        <v>3210: Regular In-kind</v>
      </c>
      <c r="I1623" s="1">
        <f ca="1">'Budget by qtr'!T1623</f>
        <v>0</v>
      </c>
    </row>
    <row r="1624" spans="1:9" hidden="1">
      <c r="A1624">
        <f ca="1">'Budget by qtr'!N1624</f>
        <v>0</v>
      </c>
      <c r="C1624" s="79">
        <f>'Budget by qtr'!C1624</f>
        <v>46023</v>
      </c>
      <c r="D1624">
        <f ca="1">'Budget by qtr'!M1624</f>
        <v>0</v>
      </c>
      <c r="E1624" t="str">
        <f ca="1">'Budget by qtr'!L1624</f>
        <v>3210: Regular In-kind</v>
      </c>
      <c r="I1624" s="1">
        <f ca="1">'Budget by qtr'!T1624</f>
        <v>0</v>
      </c>
    </row>
    <row r="1625" spans="1:9" hidden="1">
      <c r="A1625">
        <f ca="1">'Budget by qtr'!N1625</f>
        <v>0</v>
      </c>
      <c r="C1625" s="79">
        <f>'Budget by qtr'!C1625</f>
        <v>46113</v>
      </c>
      <c r="D1625">
        <f ca="1">'Budget by qtr'!M1625</f>
        <v>0</v>
      </c>
      <c r="E1625" t="str">
        <f ca="1">'Budget by qtr'!L1625</f>
        <v>3210: Regular In-kind</v>
      </c>
      <c r="I1625" s="1">
        <f ca="1">'Budget by qtr'!T1625</f>
        <v>0</v>
      </c>
    </row>
    <row r="1626" spans="1:9" hidden="1">
      <c r="A1626">
        <f ca="1">'Budget by qtr'!N1626</f>
        <v>0</v>
      </c>
      <c r="C1626" s="79">
        <f>'Budget by qtr'!C1626</f>
        <v>46204</v>
      </c>
      <c r="D1626">
        <f ca="1">'Budget by qtr'!M1626</f>
        <v>0</v>
      </c>
      <c r="E1626" t="str">
        <f ca="1">'Budget by qtr'!L1626</f>
        <v>3210: Regular In-kind</v>
      </c>
      <c r="I1626" s="1">
        <f ca="1">'Budget by qtr'!T1626</f>
        <v>0</v>
      </c>
    </row>
    <row r="1627" spans="1:9" hidden="1">
      <c r="A1627">
        <f ca="1">'Budget by qtr'!N1627</f>
        <v>0</v>
      </c>
      <c r="C1627" s="79">
        <f>'Budget by qtr'!C1627</f>
        <v>46296</v>
      </c>
      <c r="D1627">
        <f ca="1">'Budget by qtr'!M1627</f>
        <v>0</v>
      </c>
      <c r="E1627" t="str">
        <f ca="1">'Budget by qtr'!L1627</f>
        <v>3210: Regular In-kind</v>
      </c>
      <c r="I1627" s="1">
        <f ca="1">'Budget by qtr'!T1627</f>
        <v>0</v>
      </c>
    </row>
    <row r="1628" spans="1:9" hidden="1">
      <c r="A1628">
        <f ca="1">'Budget by qtr'!N1628</f>
        <v>0</v>
      </c>
      <c r="C1628" s="79">
        <f>'Budget by qtr'!C1628</f>
        <v>46388</v>
      </c>
      <c r="D1628">
        <f ca="1">'Budget by qtr'!M1628</f>
        <v>0</v>
      </c>
      <c r="E1628" t="str">
        <f ca="1">'Budget by qtr'!L1628</f>
        <v>3210: Regular In-kind</v>
      </c>
      <c r="I1628" s="1">
        <f ca="1">'Budget by qtr'!T1628</f>
        <v>0</v>
      </c>
    </row>
    <row r="1629" spans="1:9" hidden="1">
      <c r="A1629">
        <f ca="1">'Budget by qtr'!N1629</f>
        <v>0</v>
      </c>
      <c r="C1629" s="79">
        <f>'Budget by qtr'!C1629</f>
        <v>46478</v>
      </c>
      <c r="D1629">
        <f ca="1">'Budget by qtr'!M1629</f>
        <v>0</v>
      </c>
      <c r="E1629" t="str">
        <f ca="1">'Budget by qtr'!L1629</f>
        <v>3210: Regular In-kind</v>
      </c>
      <c r="I1629" s="1">
        <f ca="1">'Budget by qtr'!T1629</f>
        <v>0</v>
      </c>
    </row>
    <row r="1630" spans="1:9" hidden="1">
      <c r="A1630">
        <f ca="1">'Budget by qtr'!N1630</f>
        <v>0</v>
      </c>
      <c r="C1630" s="79">
        <f>'Budget by qtr'!C1630</f>
        <v>46569</v>
      </c>
      <c r="D1630">
        <f ca="1">'Budget by qtr'!M1630</f>
        <v>0</v>
      </c>
      <c r="E1630" t="str">
        <f ca="1">'Budget by qtr'!L1630</f>
        <v>3210: Regular In-kind</v>
      </c>
      <c r="I1630" s="1">
        <f ca="1">'Budget by qtr'!T1630</f>
        <v>0</v>
      </c>
    </row>
    <row r="1631" spans="1:9" hidden="1">
      <c r="A1631">
        <f ca="1">'Budget by qtr'!N1631</f>
        <v>0</v>
      </c>
      <c r="C1631" s="79">
        <f>'Budget by qtr'!C1631</f>
        <v>46661</v>
      </c>
      <c r="D1631">
        <f ca="1">'Budget by qtr'!M1631</f>
        <v>0</v>
      </c>
      <c r="E1631" t="str">
        <f ca="1">'Budget by qtr'!L1631</f>
        <v>3210: Regular In-kind</v>
      </c>
      <c r="I1631" s="1">
        <f ca="1">'Budget by qtr'!T1631</f>
        <v>0</v>
      </c>
    </row>
    <row r="1632" spans="1:9" hidden="1">
      <c r="A1632">
        <f ca="1">'Budget by qtr'!N1632</f>
        <v>0</v>
      </c>
      <c r="C1632" s="79">
        <f>'Budget by qtr'!C1632</f>
        <v>46753</v>
      </c>
      <c r="D1632">
        <f ca="1">'Budget by qtr'!M1632</f>
        <v>0</v>
      </c>
      <c r="E1632" t="str">
        <f ca="1">'Budget by qtr'!L1632</f>
        <v>3210: Regular In-kind</v>
      </c>
      <c r="I1632" s="1">
        <f ca="1">'Budget by qtr'!T1632</f>
        <v>0</v>
      </c>
    </row>
    <row r="1633" spans="1:9" hidden="1">
      <c r="A1633">
        <f ca="1">'Budget by qtr'!N1633</f>
        <v>0</v>
      </c>
      <c r="C1633" s="79">
        <f>'Budget by qtr'!C1633</f>
        <v>46844</v>
      </c>
      <c r="D1633">
        <f ca="1">'Budget by qtr'!M1633</f>
        <v>0</v>
      </c>
      <c r="E1633" t="str">
        <f ca="1">'Budget by qtr'!L1633</f>
        <v>3210: Regular In-kind</v>
      </c>
      <c r="I1633" s="1">
        <f ca="1">'Budget by qtr'!T1633</f>
        <v>0</v>
      </c>
    </row>
    <row r="1634" spans="1:9" hidden="1">
      <c r="A1634">
        <f ca="1">'Budget by qtr'!N1634</f>
        <v>0</v>
      </c>
      <c r="C1634" s="79">
        <f>'Budget by qtr'!C1634</f>
        <v>44743</v>
      </c>
      <c r="D1634">
        <f ca="1">'Budget by qtr'!M1634</f>
        <v>0</v>
      </c>
      <c r="E1634" t="str">
        <f ca="1">'Budget by qtr'!L1634</f>
        <v>3210: Regular In-kind</v>
      </c>
      <c r="I1634" s="1">
        <f ca="1">'Budget by qtr'!T1634</f>
        <v>0</v>
      </c>
    </row>
    <row r="1635" spans="1:9" hidden="1">
      <c r="A1635">
        <f ca="1">'Budget by qtr'!N1635</f>
        <v>0</v>
      </c>
      <c r="C1635" s="79">
        <f>'Budget by qtr'!C1635</f>
        <v>44835</v>
      </c>
      <c r="D1635">
        <f ca="1">'Budget by qtr'!M1635</f>
        <v>0</v>
      </c>
      <c r="E1635" t="str">
        <f ca="1">'Budget by qtr'!L1635</f>
        <v>3210: Regular In-kind</v>
      </c>
      <c r="I1635" s="1">
        <f ca="1">'Budget by qtr'!T1635</f>
        <v>0</v>
      </c>
    </row>
    <row r="1636" spans="1:9" hidden="1">
      <c r="A1636">
        <f ca="1">'Budget by qtr'!N1636</f>
        <v>0</v>
      </c>
      <c r="C1636" s="79">
        <f>'Budget by qtr'!C1636</f>
        <v>44927</v>
      </c>
      <c r="D1636">
        <f ca="1">'Budget by qtr'!M1636</f>
        <v>0</v>
      </c>
      <c r="E1636" t="str">
        <f ca="1">'Budget by qtr'!L1636</f>
        <v>3210: Regular In-kind</v>
      </c>
      <c r="I1636" s="1">
        <f ca="1">'Budget by qtr'!T1636</f>
        <v>0</v>
      </c>
    </row>
    <row r="1637" spans="1:9" hidden="1">
      <c r="A1637">
        <f ca="1">'Budget by qtr'!N1637</f>
        <v>0</v>
      </c>
      <c r="C1637" s="79">
        <f>'Budget by qtr'!C1637</f>
        <v>45017</v>
      </c>
      <c r="D1637">
        <f ca="1">'Budget by qtr'!M1637</f>
        <v>0</v>
      </c>
      <c r="E1637" t="str">
        <f ca="1">'Budget by qtr'!L1637</f>
        <v>3210: Regular In-kind</v>
      </c>
      <c r="I1637" s="1">
        <f ca="1">'Budget by qtr'!T1637</f>
        <v>0</v>
      </c>
    </row>
    <row r="1638" spans="1:9" hidden="1">
      <c r="A1638">
        <f ca="1">'Budget by qtr'!N1638</f>
        <v>0</v>
      </c>
      <c r="C1638" s="79">
        <f>'Budget by qtr'!C1638</f>
        <v>45108</v>
      </c>
      <c r="D1638">
        <f ca="1">'Budget by qtr'!M1638</f>
        <v>0</v>
      </c>
      <c r="E1638" t="str">
        <f ca="1">'Budget by qtr'!L1638</f>
        <v>3210: Regular In-kind</v>
      </c>
      <c r="I1638" s="1">
        <f ca="1">'Budget by qtr'!T1638</f>
        <v>0</v>
      </c>
    </row>
    <row r="1639" spans="1:9" hidden="1">
      <c r="A1639">
        <f ca="1">'Budget by qtr'!N1639</f>
        <v>0</v>
      </c>
      <c r="C1639" s="79">
        <f>'Budget by qtr'!C1639</f>
        <v>45200</v>
      </c>
      <c r="D1639">
        <f ca="1">'Budget by qtr'!M1639</f>
        <v>0</v>
      </c>
      <c r="E1639" t="str">
        <f ca="1">'Budget by qtr'!L1639</f>
        <v>3210: Regular In-kind</v>
      </c>
      <c r="I1639" s="1">
        <f ca="1">'Budget by qtr'!T1639</f>
        <v>0</v>
      </c>
    </row>
    <row r="1640" spans="1:9" hidden="1">
      <c r="A1640">
        <f ca="1">'Budget by qtr'!N1640</f>
        <v>0</v>
      </c>
      <c r="C1640" s="79">
        <f>'Budget by qtr'!C1640</f>
        <v>45292</v>
      </c>
      <c r="D1640">
        <f ca="1">'Budget by qtr'!M1640</f>
        <v>0</v>
      </c>
      <c r="E1640" t="str">
        <f ca="1">'Budget by qtr'!L1640</f>
        <v>3210: Regular In-kind</v>
      </c>
      <c r="I1640" s="1">
        <f ca="1">'Budget by qtr'!T1640</f>
        <v>0</v>
      </c>
    </row>
    <row r="1641" spans="1:9" hidden="1">
      <c r="A1641">
        <f ca="1">'Budget by qtr'!N1641</f>
        <v>0</v>
      </c>
      <c r="C1641" s="79">
        <f>'Budget by qtr'!C1641</f>
        <v>45383</v>
      </c>
      <c r="D1641">
        <f ca="1">'Budget by qtr'!M1641</f>
        <v>0</v>
      </c>
      <c r="E1641" t="str">
        <f ca="1">'Budget by qtr'!L1641</f>
        <v>3210: Regular In-kind</v>
      </c>
      <c r="I1641" s="1">
        <f ca="1">'Budget by qtr'!T1641</f>
        <v>0</v>
      </c>
    </row>
    <row r="1642" spans="1:9" hidden="1">
      <c r="A1642">
        <f ca="1">'Budget by qtr'!N1642</f>
        <v>0</v>
      </c>
      <c r="C1642" s="79">
        <f>'Budget by qtr'!C1642</f>
        <v>45474</v>
      </c>
      <c r="D1642">
        <f ca="1">'Budget by qtr'!M1642</f>
        <v>0</v>
      </c>
      <c r="E1642" t="str">
        <f ca="1">'Budget by qtr'!L1642</f>
        <v>3210: Regular In-kind</v>
      </c>
      <c r="I1642" s="1">
        <f ca="1">'Budget by qtr'!T1642</f>
        <v>0</v>
      </c>
    </row>
    <row r="1643" spans="1:9" hidden="1">
      <c r="A1643">
        <f ca="1">'Budget by qtr'!N1643</f>
        <v>0</v>
      </c>
      <c r="C1643" s="79">
        <f>'Budget by qtr'!C1643</f>
        <v>45566</v>
      </c>
      <c r="D1643">
        <f ca="1">'Budget by qtr'!M1643</f>
        <v>0</v>
      </c>
      <c r="E1643" t="str">
        <f ca="1">'Budget by qtr'!L1643</f>
        <v>3210: Regular In-kind</v>
      </c>
      <c r="I1643" s="1">
        <f ca="1">'Budget by qtr'!T1643</f>
        <v>0</v>
      </c>
    </row>
    <row r="1644" spans="1:9" hidden="1">
      <c r="A1644">
        <f ca="1">'Budget by qtr'!N1644</f>
        <v>0</v>
      </c>
      <c r="C1644" s="79">
        <f>'Budget by qtr'!C1644</f>
        <v>45658</v>
      </c>
      <c r="D1644">
        <f ca="1">'Budget by qtr'!M1644</f>
        <v>0</v>
      </c>
      <c r="E1644" t="str">
        <f ca="1">'Budget by qtr'!L1644</f>
        <v>3210: Regular In-kind</v>
      </c>
      <c r="I1644" s="1">
        <f ca="1">'Budget by qtr'!T1644</f>
        <v>0</v>
      </c>
    </row>
    <row r="1645" spans="1:9" hidden="1">
      <c r="A1645">
        <f ca="1">'Budget by qtr'!N1645</f>
        <v>0</v>
      </c>
      <c r="C1645" s="79">
        <f>'Budget by qtr'!C1645</f>
        <v>45748</v>
      </c>
      <c r="D1645">
        <f ca="1">'Budget by qtr'!M1645</f>
        <v>0</v>
      </c>
      <c r="E1645" t="str">
        <f ca="1">'Budget by qtr'!L1645</f>
        <v>3210: Regular In-kind</v>
      </c>
      <c r="I1645" s="1">
        <f ca="1">'Budget by qtr'!T1645</f>
        <v>0</v>
      </c>
    </row>
    <row r="1646" spans="1:9" hidden="1">
      <c r="A1646">
        <f ca="1">'Budget by qtr'!N1646</f>
        <v>0</v>
      </c>
      <c r="C1646" s="79">
        <f>'Budget by qtr'!C1646</f>
        <v>45839</v>
      </c>
      <c r="D1646">
        <f ca="1">'Budget by qtr'!M1646</f>
        <v>0</v>
      </c>
      <c r="E1646" t="str">
        <f ca="1">'Budget by qtr'!L1646</f>
        <v>3210: Regular In-kind</v>
      </c>
      <c r="I1646" s="1">
        <f ca="1">'Budget by qtr'!T1646</f>
        <v>0</v>
      </c>
    </row>
    <row r="1647" spans="1:9" hidden="1">
      <c r="A1647">
        <f ca="1">'Budget by qtr'!N1647</f>
        <v>0</v>
      </c>
      <c r="C1647" s="79">
        <f>'Budget by qtr'!C1647</f>
        <v>45931</v>
      </c>
      <c r="D1647">
        <f ca="1">'Budget by qtr'!M1647</f>
        <v>0</v>
      </c>
      <c r="E1647" t="str">
        <f ca="1">'Budget by qtr'!L1647</f>
        <v>3210: Regular In-kind</v>
      </c>
      <c r="I1647" s="1">
        <f ca="1">'Budget by qtr'!T1647</f>
        <v>0</v>
      </c>
    </row>
    <row r="1648" spans="1:9" hidden="1">
      <c r="A1648">
        <f ca="1">'Budget by qtr'!N1648</f>
        <v>0</v>
      </c>
      <c r="C1648" s="79">
        <f>'Budget by qtr'!C1648</f>
        <v>46023</v>
      </c>
      <c r="D1648">
        <f ca="1">'Budget by qtr'!M1648</f>
        <v>0</v>
      </c>
      <c r="E1648" t="str">
        <f ca="1">'Budget by qtr'!L1648</f>
        <v>3210: Regular In-kind</v>
      </c>
      <c r="I1648" s="1">
        <f ca="1">'Budget by qtr'!T1648</f>
        <v>0</v>
      </c>
    </row>
    <row r="1649" spans="1:9" hidden="1">
      <c r="A1649">
        <f ca="1">'Budget by qtr'!N1649</f>
        <v>0</v>
      </c>
      <c r="C1649" s="79">
        <f>'Budget by qtr'!C1649</f>
        <v>46113</v>
      </c>
      <c r="D1649">
        <f ca="1">'Budget by qtr'!M1649</f>
        <v>0</v>
      </c>
      <c r="E1649" t="str">
        <f ca="1">'Budget by qtr'!L1649</f>
        <v>3210: Regular In-kind</v>
      </c>
      <c r="I1649" s="1">
        <f ca="1">'Budget by qtr'!T1649</f>
        <v>0</v>
      </c>
    </row>
    <row r="1650" spans="1:9" hidden="1">
      <c r="A1650">
        <f ca="1">'Budget by qtr'!N1650</f>
        <v>0</v>
      </c>
      <c r="C1650" s="79">
        <f>'Budget by qtr'!C1650</f>
        <v>46204</v>
      </c>
      <c r="D1650">
        <f ca="1">'Budget by qtr'!M1650</f>
        <v>0</v>
      </c>
      <c r="E1650" t="str">
        <f ca="1">'Budget by qtr'!L1650</f>
        <v>3210: Regular In-kind</v>
      </c>
      <c r="I1650" s="1">
        <f ca="1">'Budget by qtr'!T1650</f>
        <v>0</v>
      </c>
    </row>
    <row r="1651" spans="1:9" hidden="1">
      <c r="A1651">
        <f ca="1">'Budget by qtr'!N1651</f>
        <v>0</v>
      </c>
      <c r="C1651" s="79">
        <f>'Budget by qtr'!C1651</f>
        <v>46296</v>
      </c>
      <c r="D1651">
        <f ca="1">'Budget by qtr'!M1651</f>
        <v>0</v>
      </c>
      <c r="E1651" t="str">
        <f ca="1">'Budget by qtr'!L1651</f>
        <v>3210: Regular In-kind</v>
      </c>
      <c r="I1651" s="1">
        <f ca="1">'Budget by qtr'!T1651</f>
        <v>0</v>
      </c>
    </row>
    <row r="1652" spans="1:9" hidden="1">
      <c r="A1652">
        <f ca="1">'Budget by qtr'!N1652</f>
        <v>0</v>
      </c>
      <c r="C1652" s="79">
        <f>'Budget by qtr'!C1652</f>
        <v>46388</v>
      </c>
      <c r="D1652">
        <f ca="1">'Budget by qtr'!M1652</f>
        <v>0</v>
      </c>
      <c r="E1652" t="str">
        <f ca="1">'Budget by qtr'!L1652</f>
        <v>3210: Regular In-kind</v>
      </c>
      <c r="I1652" s="1">
        <f ca="1">'Budget by qtr'!T1652</f>
        <v>0</v>
      </c>
    </row>
    <row r="1653" spans="1:9" hidden="1">
      <c r="A1653">
        <f ca="1">'Budget by qtr'!N1653</f>
        <v>0</v>
      </c>
      <c r="C1653" s="79">
        <f>'Budget by qtr'!C1653</f>
        <v>46478</v>
      </c>
      <c r="D1653">
        <f ca="1">'Budget by qtr'!M1653</f>
        <v>0</v>
      </c>
      <c r="E1653" t="str">
        <f ca="1">'Budget by qtr'!L1653</f>
        <v>3210: Regular In-kind</v>
      </c>
      <c r="I1653" s="1">
        <f ca="1">'Budget by qtr'!T1653</f>
        <v>0</v>
      </c>
    </row>
    <row r="1654" spans="1:9" hidden="1">
      <c r="A1654">
        <f ca="1">'Budget by qtr'!N1654</f>
        <v>0</v>
      </c>
      <c r="C1654" s="79">
        <f>'Budget by qtr'!C1654</f>
        <v>46569</v>
      </c>
      <c r="D1654">
        <f ca="1">'Budget by qtr'!M1654</f>
        <v>0</v>
      </c>
      <c r="E1654" t="str">
        <f ca="1">'Budget by qtr'!L1654</f>
        <v>3210: Regular In-kind</v>
      </c>
      <c r="I1654" s="1">
        <f ca="1">'Budget by qtr'!T1654</f>
        <v>0</v>
      </c>
    </row>
    <row r="1655" spans="1:9" hidden="1">
      <c r="A1655">
        <f ca="1">'Budget by qtr'!N1655</f>
        <v>0</v>
      </c>
      <c r="C1655" s="79">
        <f>'Budget by qtr'!C1655</f>
        <v>46661</v>
      </c>
      <c r="D1655">
        <f ca="1">'Budget by qtr'!M1655</f>
        <v>0</v>
      </c>
      <c r="E1655" t="str">
        <f ca="1">'Budget by qtr'!L1655</f>
        <v>3210: Regular In-kind</v>
      </c>
      <c r="I1655" s="1">
        <f ca="1">'Budget by qtr'!T1655</f>
        <v>0</v>
      </c>
    </row>
    <row r="1656" spans="1:9" hidden="1">
      <c r="A1656">
        <f ca="1">'Budget by qtr'!N1656</f>
        <v>0</v>
      </c>
      <c r="C1656" s="79">
        <f>'Budget by qtr'!C1656</f>
        <v>46753</v>
      </c>
      <c r="D1656">
        <f ca="1">'Budget by qtr'!M1656</f>
        <v>0</v>
      </c>
      <c r="E1656" t="str">
        <f ca="1">'Budget by qtr'!L1656</f>
        <v>3210: Regular In-kind</v>
      </c>
      <c r="I1656" s="1">
        <f ca="1">'Budget by qtr'!T1656</f>
        <v>0</v>
      </c>
    </row>
    <row r="1657" spans="1:9" hidden="1">
      <c r="A1657">
        <f ca="1">'Budget by qtr'!N1657</f>
        <v>0</v>
      </c>
      <c r="C1657" s="79">
        <f>'Budget by qtr'!C1657</f>
        <v>46844</v>
      </c>
      <c r="D1657">
        <f ca="1">'Budget by qtr'!M1657</f>
        <v>0</v>
      </c>
      <c r="E1657" t="str">
        <f ca="1">'Budget by qtr'!L1657</f>
        <v>3210: Regular In-kind</v>
      </c>
      <c r="I1657" s="1">
        <f ca="1">'Budget by qtr'!T1657</f>
        <v>0</v>
      </c>
    </row>
    <row r="1658" spans="1:9" hidden="1">
      <c r="A1658">
        <f ca="1">'Budget by qtr'!N1658</f>
        <v>0</v>
      </c>
      <c r="C1658" s="79">
        <f>'Budget by qtr'!C1658</f>
        <v>44743</v>
      </c>
      <c r="D1658">
        <f ca="1">'Budget by qtr'!M1658</f>
        <v>0</v>
      </c>
      <c r="E1658" t="str">
        <f ca="1">'Budget by qtr'!L1658</f>
        <v>3210: Regular In-kind</v>
      </c>
      <c r="I1658" s="1">
        <f ca="1">'Budget by qtr'!T1658</f>
        <v>0</v>
      </c>
    </row>
    <row r="1659" spans="1:9" hidden="1">
      <c r="A1659">
        <f ca="1">'Budget by qtr'!N1659</f>
        <v>0</v>
      </c>
      <c r="C1659" s="79">
        <f>'Budget by qtr'!C1659</f>
        <v>44835</v>
      </c>
      <c r="D1659">
        <f ca="1">'Budget by qtr'!M1659</f>
        <v>0</v>
      </c>
      <c r="E1659" t="str">
        <f ca="1">'Budget by qtr'!L1659</f>
        <v>3210: Regular In-kind</v>
      </c>
      <c r="I1659" s="1">
        <f ca="1">'Budget by qtr'!T1659</f>
        <v>0</v>
      </c>
    </row>
    <row r="1660" spans="1:9" hidden="1">
      <c r="A1660">
        <f ca="1">'Budget by qtr'!N1660</f>
        <v>0</v>
      </c>
      <c r="C1660" s="79">
        <f>'Budget by qtr'!C1660</f>
        <v>44927</v>
      </c>
      <c r="D1660">
        <f ca="1">'Budget by qtr'!M1660</f>
        <v>0</v>
      </c>
      <c r="E1660" t="str">
        <f ca="1">'Budget by qtr'!L1660</f>
        <v>3210: Regular In-kind</v>
      </c>
      <c r="I1660" s="1">
        <f ca="1">'Budget by qtr'!T1660</f>
        <v>0</v>
      </c>
    </row>
    <row r="1661" spans="1:9" hidden="1">
      <c r="A1661">
        <f ca="1">'Budget by qtr'!N1661</f>
        <v>0</v>
      </c>
      <c r="C1661" s="79">
        <f>'Budget by qtr'!C1661</f>
        <v>45017</v>
      </c>
      <c r="D1661">
        <f ca="1">'Budget by qtr'!M1661</f>
        <v>0</v>
      </c>
      <c r="E1661" t="str">
        <f ca="1">'Budget by qtr'!L1661</f>
        <v>3210: Regular In-kind</v>
      </c>
      <c r="I1661" s="1">
        <f ca="1">'Budget by qtr'!T1661</f>
        <v>0</v>
      </c>
    </row>
    <row r="1662" spans="1:9" hidden="1">
      <c r="A1662">
        <f ca="1">'Budget by qtr'!N1662</f>
        <v>0</v>
      </c>
      <c r="C1662" s="79">
        <f>'Budget by qtr'!C1662</f>
        <v>45108</v>
      </c>
      <c r="D1662">
        <f ca="1">'Budget by qtr'!M1662</f>
        <v>0</v>
      </c>
      <c r="E1662" t="str">
        <f ca="1">'Budget by qtr'!L1662</f>
        <v>3210: Regular In-kind</v>
      </c>
      <c r="I1662" s="1">
        <f ca="1">'Budget by qtr'!T1662</f>
        <v>0</v>
      </c>
    </row>
    <row r="1663" spans="1:9" hidden="1">
      <c r="A1663">
        <f ca="1">'Budget by qtr'!N1663</f>
        <v>0</v>
      </c>
      <c r="C1663" s="79">
        <f>'Budget by qtr'!C1663</f>
        <v>45200</v>
      </c>
      <c r="D1663">
        <f ca="1">'Budget by qtr'!M1663</f>
        <v>0</v>
      </c>
      <c r="E1663" t="str">
        <f ca="1">'Budget by qtr'!L1663</f>
        <v>3210: Regular In-kind</v>
      </c>
      <c r="I1663" s="1">
        <f ca="1">'Budget by qtr'!T1663</f>
        <v>0</v>
      </c>
    </row>
    <row r="1664" spans="1:9" hidden="1">
      <c r="A1664">
        <f ca="1">'Budget by qtr'!N1664</f>
        <v>0</v>
      </c>
      <c r="C1664" s="79">
        <f>'Budget by qtr'!C1664</f>
        <v>45292</v>
      </c>
      <c r="D1664">
        <f ca="1">'Budget by qtr'!M1664</f>
        <v>0</v>
      </c>
      <c r="E1664" t="str">
        <f ca="1">'Budget by qtr'!L1664</f>
        <v>3210: Regular In-kind</v>
      </c>
      <c r="I1664" s="1">
        <f ca="1">'Budget by qtr'!T1664</f>
        <v>0</v>
      </c>
    </row>
    <row r="1665" spans="1:9" hidden="1">
      <c r="A1665">
        <f ca="1">'Budget by qtr'!N1665</f>
        <v>0</v>
      </c>
      <c r="C1665" s="79">
        <f>'Budget by qtr'!C1665</f>
        <v>45383</v>
      </c>
      <c r="D1665">
        <f ca="1">'Budget by qtr'!M1665</f>
        <v>0</v>
      </c>
      <c r="E1665" t="str">
        <f ca="1">'Budget by qtr'!L1665</f>
        <v>3210: Regular In-kind</v>
      </c>
      <c r="I1665" s="1">
        <f ca="1">'Budget by qtr'!T1665</f>
        <v>0</v>
      </c>
    </row>
    <row r="1666" spans="1:9" hidden="1">
      <c r="A1666">
        <f ca="1">'Budget by qtr'!N1666</f>
        <v>0</v>
      </c>
      <c r="C1666" s="79">
        <f>'Budget by qtr'!C1666</f>
        <v>45474</v>
      </c>
      <c r="D1666">
        <f ca="1">'Budget by qtr'!M1666</f>
        <v>0</v>
      </c>
      <c r="E1666" t="str">
        <f ca="1">'Budget by qtr'!L1666</f>
        <v>3210: Regular In-kind</v>
      </c>
      <c r="I1666" s="1">
        <f ca="1">'Budget by qtr'!T1666</f>
        <v>0</v>
      </c>
    </row>
    <row r="1667" spans="1:9" hidden="1">
      <c r="A1667">
        <f ca="1">'Budget by qtr'!N1667</f>
        <v>0</v>
      </c>
      <c r="C1667" s="79">
        <f>'Budget by qtr'!C1667</f>
        <v>45566</v>
      </c>
      <c r="D1667">
        <f ca="1">'Budget by qtr'!M1667</f>
        <v>0</v>
      </c>
      <c r="E1667" t="str">
        <f ca="1">'Budget by qtr'!L1667</f>
        <v>3210: Regular In-kind</v>
      </c>
      <c r="I1667" s="1">
        <f ca="1">'Budget by qtr'!T1667</f>
        <v>0</v>
      </c>
    </row>
    <row r="1668" spans="1:9" hidden="1">
      <c r="A1668">
        <f ca="1">'Budget by qtr'!N1668</f>
        <v>0</v>
      </c>
      <c r="C1668" s="79">
        <f>'Budget by qtr'!C1668</f>
        <v>45658</v>
      </c>
      <c r="D1668">
        <f ca="1">'Budget by qtr'!M1668</f>
        <v>0</v>
      </c>
      <c r="E1668" t="str">
        <f ca="1">'Budget by qtr'!L1668</f>
        <v>3210: Regular In-kind</v>
      </c>
      <c r="I1668" s="1">
        <f ca="1">'Budget by qtr'!T1668</f>
        <v>0</v>
      </c>
    </row>
    <row r="1669" spans="1:9" hidden="1">
      <c r="A1669">
        <f ca="1">'Budget by qtr'!N1669</f>
        <v>0</v>
      </c>
      <c r="C1669" s="79">
        <f>'Budget by qtr'!C1669</f>
        <v>45748</v>
      </c>
      <c r="D1669">
        <f ca="1">'Budget by qtr'!M1669</f>
        <v>0</v>
      </c>
      <c r="E1669" t="str">
        <f ca="1">'Budget by qtr'!L1669</f>
        <v>3210: Regular In-kind</v>
      </c>
      <c r="I1669" s="1">
        <f ca="1">'Budget by qtr'!T1669</f>
        <v>0</v>
      </c>
    </row>
    <row r="1670" spans="1:9" hidden="1">
      <c r="A1670">
        <f ca="1">'Budget by qtr'!N1670</f>
        <v>0</v>
      </c>
      <c r="C1670" s="79">
        <f>'Budget by qtr'!C1670</f>
        <v>45839</v>
      </c>
      <c r="D1670">
        <f ca="1">'Budget by qtr'!M1670</f>
        <v>0</v>
      </c>
      <c r="E1670" t="str">
        <f ca="1">'Budget by qtr'!L1670</f>
        <v>3210: Regular In-kind</v>
      </c>
      <c r="I1670" s="1">
        <f ca="1">'Budget by qtr'!T1670</f>
        <v>0</v>
      </c>
    </row>
    <row r="1671" spans="1:9" hidden="1">
      <c r="A1671">
        <f ca="1">'Budget by qtr'!N1671</f>
        <v>0</v>
      </c>
      <c r="C1671" s="79">
        <f>'Budget by qtr'!C1671</f>
        <v>45931</v>
      </c>
      <c r="D1671">
        <f ca="1">'Budget by qtr'!M1671</f>
        <v>0</v>
      </c>
      <c r="E1671" t="str">
        <f ca="1">'Budget by qtr'!L1671</f>
        <v>3210: Regular In-kind</v>
      </c>
      <c r="I1671" s="1">
        <f ca="1">'Budget by qtr'!T1671</f>
        <v>0</v>
      </c>
    </row>
    <row r="1672" spans="1:9" hidden="1">
      <c r="A1672">
        <f ca="1">'Budget by qtr'!N1672</f>
        <v>0</v>
      </c>
      <c r="C1672" s="79">
        <f>'Budget by qtr'!C1672</f>
        <v>46023</v>
      </c>
      <c r="D1672">
        <f ca="1">'Budget by qtr'!M1672</f>
        <v>0</v>
      </c>
      <c r="E1672" t="str">
        <f ca="1">'Budget by qtr'!L1672</f>
        <v>3210: Regular In-kind</v>
      </c>
      <c r="I1672" s="1">
        <f ca="1">'Budget by qtr'!T1672</f>
        <v>0</v>
      </c>
    </row>
    <row r="1673" spans="1:9" hidden="1">
      <c r="A1673">
        <f ca="1">'Budget by qtr'!N1673</f>
        <v>0</v>
      </c>
      <c r="C1673" s="79">
        <f>'Budget by qtr'!C1673</f>
        <v>46113</v>
      </c>
      <c r="D1673">
        <f ca="1">'Budget by qtr'!M1673</f>
        <v>0</v>
      </c>
      <c r="E1673" t="str">
        <f ca="1">'Budget by qtr'!L1673</f>
        <v>3210: Regular In-kind</v>
      </c>
      <c r="I1673" s="1">
        <f ca="1">'Budget by qtr'!T1673</f>
        <v>0</v>
      </c>
    </row>
    <row r="1674" spans="1:9" hidden="1">
      <c r="A1674">
        <f ca="1">'Budget by qtr'!N1674</f>
        <v>0</v>
      </c>
      <c r="C1674" s="79">
        <f>'Budget by qtr'!C1674</f>
        <v>46204</v>
      </c>
      <c r="D1674">
        <f ca="1">'Budget by qtr'!M1674</f>
        <v>0</v>
      </c>
      <c r="E1674" t="str">
        <f ca="1">'Budget by qtr'!L1674</f>
        <v>3210: Regular In-kind</v>
      </c>
      <c r="I1674" s="1">
        <f ca="1">'Budget by qtr'!T1674</f>
        <v>0</v>
      </c>
    </row>
    <row r="1675" spans="1:9" hidden="1">
      <c r="A1675">
        <f ca="1">'Budget by qtr'!N1675</f>
        <v>0</v>
      </c>
      <c r="C1675" s="79">
        <f>'Budget by qtr'!C1675</f>
        <v>46296</v>
      </c>
      <c r="D1675">
        <f ca="1">'Budget by qtr'!M1675</f>
        <v>0</v>
      </c>
      <c r="E1675" t="str">
        <f ca="1">'Budget by qtr'!L1675</f>
        <v>3210: Regular In-kind</v>
      </c>
      <c r="I1675" s="1">
        <f ca="1">'Budget by qtr'!T1675</f>
        <v>0</v>
      </c>
    </row>
    <row r="1676" spans="1:9" hidden="1">
      <c r="A1676">
        <f ca="1">'Budget by qtr'!N1676</f>
        <v>0</v>
      </c>
      <c r="C1676" s="79">
        <f>'Budget by qtr'!C1676</f>
        <v>46388</v>
      </c>
      <c r="D1676">
        <f ca="1">'Budget by qtr'!M1676</f>
        <v>0</v>
      </c>
      <c r="E1676" t="str">
        <f ca="1">'Budget by qtr'!L1676</f>
        <v>3210: Regular In-kind</v>
      </c>
      <c r="I1676" s="1">
        <f ca="1">'Budget by qtr'!T1676</f>
        <v>0</v>
      </c>
    </row>
    <row r="1677" spans="1:9" hidden="1">
      <c r="A1677">
        <f ca="1">'Budget by qtr'!N1677</f>
        <v>0</v>
      </c>
      <c r="C1677" s="79">
        <f>'Budget by qtr'!C1677</f>
        <v>46478</v>
      </c>
      <c r="D1677">
        <f ca="1">'Budget by qtr'!M1677</f>
        <v>0</v>
      </c>
      <c r="E1677" t="str">
        <f ca="1">'Budget by qtr'!L1677</f>
        <v>3210: Regular In-kind</v>
      </c>
      <c r="I1677" s="1">
        <f ca="1">'Budget by qtr'!T1677</f>
        <v>0</v>
      </c>
    </row>
    <row r="1678" spans="1:9" hidden="1">
      <c r="A1678">
        <f ca="1">'Budget by qtr'!N1678</f>
        <v>0</v>
      </c>
      <c r="C1678" s="79">
        <f>'Budget by qtr'!C1678</f>
        <v>46569</v>
      </c>
      <c r="D1678">
        <f ca="1">'Budget by qtr'!M1678</f>
        <v>0</v>
      </c>
      <c r="E1678" t="str">
        <f ca="1">'Budget by qtr'!L1678</f>
        <v>3210: Regular In-kind</v>
      </c>
      <c r="I1678" s="1">
        <f ca="1">'Budget by qtr'!T1678</f>
        <v>0</v>
      </c>
    </row>
    <row r="1679" spans="1:9" hidden="1">
      <c r="A1679">
        <f ca="1">'Budget by qtr'!N1679</f>
        <v>0</v>
      </c>
      <c r="C1679" s="79">
        <f>'Budget by qtr'!C1679</f>
        <v>46661</v>
      </c>
      <c r="D1679">
        <f ca="1">'Budget by qtr'!M1679</f>
        <v>0</v>
      </c>
      <c r="E1679" t="str">
        <f ca="1">'Budget by qtr'!L1679</f>
        <v>3210: Regular In-kind</v>
      </c>
      <c r="I1679" s="1">
        <f ca="1">'Budget by qtr'!T1679</f>
        <v>0</v>
      </c>
    </row>
    <row r="1680" spans="1:9" hidden="1">
      <c r="A1680">
        <f ca="1">'Budget by qtr'!N1680</f>
        <v>0</v>
      </c>
      <c r="C1680" s="79">
        <f>'Budget by qtr'!C1680</f>
        <v>46753</v>
      </c>
      <c r="D1680">
        <f ca="1">'Budget by qtr'!M1680</f>
        <v>0</v>
      </c>
      <c r="E1680" t="str">
        <f ca="1">'Budget by qtr'!L1680</f>
        <v>3210: Regular In-kind</v>
      </c>
      <c r="I1680" s="1">
        <f ca="1">'Budget by qtr'!T1680</f>
        <v>0</v>
      </c>
    </row>
    <row r="1681" spans="1:9" hidden="1">
      <c r="A1681">
        <f ca="1">'Budget by qtr'!N1681</f>
        <v>0</v>
      </c>
      <c r="C1681" s="79">
        <f>'Budget by qtr'!C1681</f>
        <v>46844</v>
      </c>
      <c r="D1681">
        <f ca="1">'Budget by qtr'!M1681</f>
        <v>0</v>
      </c>
      <c r="E1681" t="str">
        <f ca="1">'Budget by qtr'!L1681</f>
        <v>3210: Regular In-kind</v>
      </c>
      <c r="I1681" s="1">
        <f ca="1">'Budget by qtr'!T1681</f>
        <v>0</v>
      </c>
    </row>
    <row r="1682" spans="1:9" hidden="1">
      <c r="A1682">
        <f ca="1">'Budget by qtr'!N1682</f>
        <v>0</v>
      </c>
      <c r="C1682" s="79">
        <f>'Budget by qtr'!C1682</f>
        <v>44743</v>
      </c>
      <c r="D1682">
        <f ca="1">'Budget by qtr'!M1682</f>
        <v>0</v>
      </c>
      <c r="E1682" t="str">
        <f ca="1">'Budget by qtr'!L1682</f>
        <v>3210: Regular In-kind</v>
      </c>
      <c r="I1682" s="1">
        <f ca="1">'Budget by qtr'!T1682</f>
        <v>0</v>
      </c>
    </row>
    <row r="1683" spans="1:9" hidden="1">
      <c r="A1683">
        <f ca="1">'Budget by qtr'!N1683</f>
        <v>0</v>
      </c>
      <c r="C1683" s="79">
        <f>'Budget by qtr'!C1683</f>
        <v>44835</v>
      </c>
      <c r="D1683">
        <f ca="1">'Budget by qtr'!M1683</f>
        <v>0</v>
      </c>
      <c r="E1683" t="str">
        <f ca="1">'Budget by qtr'!L1683</f>
        <v>3210: Regular In-kind</v>
      </c>
      <c r="I1683" s="1">
        <f ca="1">'Budget by qtr'!T1683</f>
        <v>0</v>
      </c>
    </row>
    <row r="1684" spans="1:9" hidden="1">
      <c r="A1684">
        <f ca="1">'Budget by qtr'!N1684</f>
        <v>0</v>
      </c>
      <c r="C1684" s="79">
        <f>'Budget by qtr'!C1684</f>
        <v>44927</v>
      </c>
      <c r="D1684">
        <f ca="1">'Budget by qtr'!M1684</f>
        <v>0</v>
      </c>
      <c r="E1684" t="str">
        <f ca="1">'Budget by qtr'!L1684</f>
        <v>3210: Regular In-kind</v>
      </c>
      <c r="I1684" s="1">
        <f ca="1">'Budget by qtr'!T1684</f>
        <v>0</v>
      </c>
    </row>
    <row r="1685" spans="1:9" hidden="1">
      <c r="A1685">
        <f ca="1">'Budget by qtr'!N1685</f>
        <v>0</v>
      </c>
      <c r="C1685" s="79">
        <f>'Budget by qtr'!C1685</f>
        <v>45017</v>
      </c>
      <c r="D1685">
        <f ca="1">'Budget by qtr'!M1685</f>
        <v>0</v>
      </c>
      <c r="E1685" t="str">
        <f ca="1">'Budget by qtr'!L1685</f>
        <v>3210: Regular In-kind</v>
      </c>
      <c r="I1685" s="1">
        <f ca="1">'Budget by qtr'!T1685</f>
        <v>0</v>
      </c>
    </row>
    <row r="1686" spans="1:9" hidden="1">
      <c r="A1686">
        <f ca="1">'Budget by qtr'!N1686</f>
        <v>0</v>
      </c>
      <c r="C1686" s="79">
        <f>'Budget by qtr'!C1686</f>
        <v>45108</v>
      </c>
      <c r="D1686">
        <f ca="1">'Budget by qtr'!M1686</f>
        <v>0</v>
      </c>
      <c r="E1686" t="str">
        <f ca="1">'Budget by qtr'!L1686</f>
        <v>3210: Regular In-kind</v>
      </c>
      <c r="I1686" s="1">
        <f ca="1">'Budget by qtr'!T1686</f>
        <v>0</v>
      </c>
    </row>
    <row r="1687" spans="1:9" hidden="1">
      <c r="A1687">
        <f ca="1">'Budget by qtr'!N1687</f>
        <v>0</v>
      </c>
      <c r="C1687" s="79">
        <f>'Budget by qtr'!C1687</f>
        <v>45200</v>
      </c>
      <c r="D1687">
        <f ca="1">'Budget by qtr'!M1687</f>
        <v>0</v>
      </c>
      <c r="E1687" t="str">
        <f ca="1">'Budget by qtr'!L1687</f>
        <v>3210: Regular In-kind</v>
      </c>
      <c r="I1687" s="1">
        <f ca="1">'Budget by qtr'!T1687</f>
        <v>0</v>
      </c>
    </row>
    <row r="1688" spans="1:9" hidden="1">
      <c r="A1688">
        <f ca="1">'Budget by qtr'!N1688</f>
        <v>0</v>
      </c>
      <c r="C1688" s="79">
        <f>'Budget by qtr'!C1688</f>
        <v>45292</v>
      </c>
      <c r="D1688">
        <f ca="1">'Budget by qtr'!M1688</f>
        <v>0</v>
      </c>
      <c r="E1688" t="str">
        <f ca="1">'Budget by qtr'!L1688</f>
        <v>3210: Regular In-kind</v>
      </c>
      <c r="I1688" s="1">
        <f ca="1">'Budget by qtr'!T1688</f>
        <v>0</v>
      </c>
    </row>
    <row r="1689" spans="1:9" hidden="1">
      <c r="A1689">
        <f ca="1">'Budget by qtr'!N1689</f>
        <v>0</v>
      </c>
      <c r="C1689" s="79">
        <f>'Budget by qtr'!C1689</f>
        <v>45383</v>
      </c>
      <c r="D1689">
        <f ca="1">'Budget by qtr'!M1689</f>
        <v>0</v>
      </c>
      <c r="E1689" t="str">
        <f ca="1">'Budget by qtr'!L1689</f>
        <v>3210: Regular In-kind</v>
      </c>
      <c r="I1689" s="1">
        <f ca="1">'Budget by qtr'!T1689</f>
        <v>0</v>
      </c>
    </row>
    <row r="1690" spans="1:9" hidden="1">
      <c r="A1690">
        <f ca="1">'Budget by qtr'!N1690</f>
        <v>0</v>
      </c>
      <c r="C1690" s="79">
        <f>'Budget by qtr'!C1690</f>
        <v>45474</v>
      </c>
      <c r="D1690">
        <f ca="1">'Budget by qtr'!M1690</f>
        <v>0</v>
      </c>
      <c r="E1690" t="str">
        <f ca="1">'Budget by qtr'!L1690</f>
        <v>3210: Regular In-kind</v>
      </c>
      <c r="I1690" s="1">
        <f ca="1">'Budget by qtr'!T1690</f>
        <v>0</v>
      </c>
    </row>
    <row r="1691" spans="1:9" hidden="1">
      <c r="A1691">
        <f ca="1">'Budget by qtr'!N1691</f>
        <v>0</v>
      </c>
      <c r="C1691" s="79">
        <f>'Budget by qtr'!C1691</f>
        <v>45566</v>
      </c>
      <c r="D1691">
        <f ca="1">'Budget by qtr'!M1691</f>
        <v>0</v>
      </c>
      <c r="E1691" t="str">
        <f ca="1">'Budget by qtr'!L1691</f>
        <v>3210: Regular In-kind</v>
      </c>
      <c r="I1691" s="1">
        <f ca="1">'Budget by qtr'!T1691</f>
        <v>0</v>
      </c>
    </row>
    <row r="1692" spans="1:9" hidden="1">
      <c r="A1692">
        <f ca="1">'Budget by qtr'!N1692</f>
        <v>0</v>
      </c>
      <c r="C1692" s="79">
        <f>'Budget by qtr'!C1692</f>
        <v>45658</v>
      </c>
      <c r="D1692">
        <f ca="1">'Budget by qtr'!M1692</f>
        <v>0</v>
      </c>
      <c r="E1692" t="str">
        <f ca="1">'Budget by qtr'!L1692</f>
        <v>3210: Regular In-kind</v>
      </c>
      <c r="I1692" s="1">
        <f ca="1">'Budget by qtr'!T1692</f>
        <v>0</v>
      </c>
    </row>
    <row r="1693" spans="1:9" hidden="1">
      <c r="A1693">
        <f ca="1">'Budget by qtr'!N1693</f>
        <v>0</v>
      </c>
      <c r="C1693" s="79">
        <f>'Budget by qtr'!C1693</f>
        <v>45748</v>
      </c>
      <c r="D1693">
        <f ca="1">'Budget by qtr'!M1693</f>
        <v>0</v>
      </c>
      <c r="E1693" t="str">
        <f ca="1">'Budget by qtr'!L1693</f>
        <v>3210: Regular In-kind</v>
      </c>
      <c r="I1693" s="1">
        <f ca="1">'Budget by qtr'!T1693</f>
        <v>0</v>
      </c>
    </row>
    <row r="1694" spans="1:9" hidden="1">
      <c r="A1694">
        <f ca="1">'Budget by qtr'!N1694</f>
        <v>0</v>
      </c>
      <c r="C1694" s="79">
        <f>'Budget by qtr'!C1694</f>
        <v>45839</v>
      </c>
      <c r="D1694">
        <f ca="1">'Budget by qtr'!M1694</f>
        <v>0</v>
      </c>
      <c r="E1694" t="str">
        <f ca="1">'Budget by qtr'!L1694</f>
        <v>3210: Regular In-kind</v>
      </c>
      <c r="I1694" s="1">
        <f ca="1">'Budget by qtr'!T1694</f>
        <v>0</v>
      </c>
    </row>
    <row r="1695" spans="1:9" hidden="1">
      <c r="A1695">
        <f ca="1">'Budget by qtr'!N1695</f>
        <v>0</v>
      </c>
      <c r="C1695" s="79">
        <f>'Budget by qtr'!C1695</f>
        <v>45931</v>
      </c>
      <c r="D1695">
        <f ca="1">'Budget by qtr'!M1695</f>
        <v>0</v>
      </c>
      <c r="E1695" t="str">
        <f ca="1">'Budget by qtr'!L1695</f>
        <v>3210: Regular In-kind</v>
      </c>
      <c r="I1695" s="1">
        <f ca="1">'Budget by qtr'!T1695</f>
        <v>0</v>
      </c>
    </row>
    <row r="1696" spans="1:9" hidden="1">
      <c r="A1696">
        <f ca="1">'Budget by qtr'!N1696</f>
        <v>0</v>
      </c>
      <c r="C1696" s="79">
        <f>'Budget by qtr'!C1696</f>
        <v>46023</v>
      </c>
      <c r="D1696">
        <f ca="1">'Budget by qtr'!M1696</f>
        <v>0</v>
      </c>
      <c r="E1696" t="str">
        <f ca="1">'Budget by qtr'!L1696</f>
        <v>3210: Regular In-kind</v>
      </c>
      <c r="I1696" s="1">
        <f ca="1">'Budget by qtr'!T1696</f>
        <v>0</v>
      </c>
    </row>
    <row r="1697" spans="1:9" hidden="1">
      <c r="A1697">
        <f ca="1">'Budget by qtr'!N1697</f>
        <v>0</v>
      </c>
      <c r="C1697" s="79">
        <f>'Budget by qtr'!C1697</f>
        <v>46113</v>
      </c>
      <c r="D1697">
        <f ca="1">'Budget by qtr'!M1697</f>
        <v>0</v>
      </c>
      <c r="E1697" t="str">
        <f ca="1">'Budget by qtr'!L1697</f>
        <v>3210: Regular In-kind</v>
      </c>
      <c r="I1697" s="1">
        <f ca="1">'Budget by qtr'!T1697</f>
        <v>0</v>
      </c>
    </row>
    <row r="1698" spans="1:9" hidden="1">
      <c r="A1698">
        <f ca="1">'Budget by qtr'!N1698</f>
        <v>0</v>
      </c>
      <c r="C1698" s="79">
        <f>'Budget by qtr'!C1698</f>
        <v>46204</v>
      </c>
      <c r="D1698">
        <f ca="1">'Budget by qtr'!M1698</f>
        <v>0</v>
      </c>
      <c r="E1698" t="str">
        <f ca="1">'Budget by qtr'!L1698</f>
        <v>3210: Regular In-kind</v>
      </c>
      <c r="I1698" s="1">
        <f ca="1">'Budget by qtr'!T1698</f>
        <v>0</v>
      </c>
    </row>
    <row r="1699" spans="1:9" hidden="1">
      <c r="A1699">
        <f ca="1">'Budget by qtr'!N1699</f>
        <v>0</v>
      </c>
      <c r="C1699" s="79">
        <f>'Budget by qtr'!C1699</f>
        <v>46296</v>
      </c>
      <c r="D1699">
        <f ca="1">'Budget by qtr'!M1699</f>
        <v>0</v>
      </c>
      <c r="E1699" t="str">
        <f ca="1">'Budget by qtr'!L1699</f>
        <v>3210: Regular In-kind</v>
      </c>
      <c r="I1699" s="1">
        <f ca="1">'Budget by qtr'!T1699</f>
        <v>0</v>
      </c>
    </row>
    <row r="1700" spans="1:9" hidden="1">
      <c r="A1700">
        <f ca="1">'Budget by qtr'!N1700</f>
        <v>0</v>
      </c>
      <c r="C1700" s="79">
        <f>'Budget by qtr'!C1700</f>
        <v>46388</v>
      </c>
      <c r="D1700">
        <f ca="1">'Budget by qtr'!M1700</f>
        <v>0</v>
      </c>
      <c r="E1700" t="str">
        <f ca="1">'Budget by qtr'!L1700</f>
        <v>3210: Regular In-kind</v>
      </c>
      <c r="I1700" s="1">
        <f ca="1">'Budget by qtr'!T1700</f>
        <v>0</v>
      </c>
    </row>
    <row r="1701" spans="1:9" hidden="1">
      <c r="A1701">
        <f ca="1">'Budget by qtr'!N1701</f>
        <v>0</v>
      </c>
      <c r="C1701" s="79">
        <f>'Budget by qtr'!C1701</f>
        <v>46478</v>
      </c>
      <c r="D1701">
        <f ca="1">'Budget by qtr'!M1701</f>
        <v>0</v>
      </c>
      <c r="E1701" t="str">
        <f ca="1">'Budget by qtr'!L1701</f>
        <v>3210: Regular In-kind</v>
      </c>
      <c r="I1701" s="1">
        <f ca="1">'Budget by qtr'!T1701</f>
        <v>0</v>
      </c>
    </row>
    <row r="1702" spans="1:9" hidden="1">
      <c r="A1702">
        <f ca="1">'Budget by qtr'!N1702</f>
        <v>0</v>
      </c>
      <c r="C1702" s="79">
        <f>'Budget by qtr'!C1702</f>
        <v>46569</v>
      </c>
      <c r="D1702">
        <f ca="1">'Budget by qtr'!M1702</f>
        <v>0</v>
      </c>
      <c r="E1702" t="str">
        <f ca="1">'Budget by qtr'!L1702</f>
        <v>3210: Regular In-kind</v>
      </c>
      <c r="I1702" s="1">
        <f ca="1">'Budget by qtr'!T1702</f>
        <v>0</v>
      </c>
    </row>
    <row r="1703" spans="1:9" hidden="1">
      <c r="A1703">
        <f ca="1">'Budget by qtr'!N1703</f>
        <v>0</v>
      </c>
      <c r="C1703" s="79">
        <f>'Budget by qtr'!C1703</f>
        <v>46661</v>
      </c>
      <c r="D1703">
        <f ca="1">'Budget by qtr'!M1703</f>
        <v>0</v>
      </c>
      <c r="E1703" t="str">
        <f ca="1">'Budget by qtr'!L1703</f>
        <v>3210: Regular In-kind</v>
      </c>
      <c r="I1703" s="1">
        <f ca="1">'Budget by qtr'!T1703</f>
        <v>0</v>
      </c>
    </row>
    <row r="1704" spans="1:9" hidden="1">
      <c r="A1704">
        <f ca="1">'Budget by qtr'!N1704</f>
        <v>0</v>
      </c>
      <c r="C1704" s="79">
        <f>'Budget by qtr'!C1704</f>
        <v>46753</v>
      </c>
      <c r="D1704">
        <f ca="1">'Budget by qtr'!M1704</f>
        <v>0</v>
      </c>
      <c r="E1704" t="str">
        <f ca="1">'Budget by qtr'!L1704</f>
        <v>3210: Regular In-kind</v>
      </c>
      <c r="I1704" s="1">
        <f ca="1">'Budget by qtr'!T1704</f>
        <v>0</v>
      </c>
    </row>
    <row r="1705" spans="1:9" hidden="1">
      <c r="A1705">
        <f ca="1">'Budget by qtr'!N1705</f>
        <v>0</v>
      </c>
      <c r="C1705" s="79">
        <f>'Budget by qtr'!C1705</f>
        <v>46844</v>
      </c>
      <c r="D1705">
        <f ca="1">'Budget by qtr'!M1705</f>
        <v>0</v>
      </c>
      <c r="E1705" t="str">
        <f ca="1">'Budget by qtr'!L1705</f>
        <v>3210: Regular In-kind</v>
      </c>
      <c r="I1705" s="1">
        <f ca="1">'Budget by qtr'!T1705</f>
        <v>0</v>
      </c>
    </row>
    <row r="1706" spans="1:9" hidden="1">
      <c r="A1706" t="str">
        <f ca="1">'Budget by qtr'!N1706</f>
        <v xml:space="preserve"> - </v>
      </c>
      <c r="C1706" s="79">
        <f>'Budget by qtr'!C1706</f>
        <v>44743</v>
      </c>
      <c r="D1706">
        <f ca="1">'Budget by qtr'!M1706</f>
        <v>0</v>
      </c>
      <c r="E1706" t="str">
        <f ca="1">'Budget by qtr'!L1706</f>
        <v>2111: Salaries</v>
      </c>
      <c r="I1706" s="1">
        <f ca="1">'Budget by qtr'!T1706</f>
        <v>0</v>
      </c>
    </row>
    <row r="1707" spans="1:9" hidden="1">
      <c r="A1707" t="str">
        <f ca="1">'Budget by qtr'!N1707</f>
        <v xml:space="preserve"> - </v>
      </c>
      <c r="C1707" s="79">
        <f>'Budget by qtr'!C1707</f>
        <v>44835</v>
      </c>
      <c r="D1707">
        <f ca="1">'Budget by qtr'!M1707</f>
        <v>0</v>
      </c>
      <c r="E1707" t="str">
        <f ca="1">'Budget by qtr'!L1707</f>
        <v>2111: Salaries</v>
      </c>
      <c r="I1707" s="1">
        <f ca="1">'Budget by qtr'!T1707</f>
        <v>0</v>
      </c>
    </row>
    <row r="1708" spans="1:9" hidden="1">
      <c r="A1708" t="str">
        <f ca="1">'Budget by qtr'!N1708</f>
        <v xml:space="preserve"> - </v>
      </c>
      <c r="C1708" s="79">
        <f>'Budget by qtr'!C1708</f>
        <v>44927</v>
      </c>
      <c r="D1708">
        <f ca="1">'Budget by qtr'!M1708</f>
        <v>0</v>
      </c>
      <c r="E1708" t="str">
        <f ca="1">'Budget by qtr'!L1708</f>
        <v>2111: Salaries</v>
      </c>
      <c r="I1708" s="1">
        <f ca="1">'Budget by qtr'!T1708</f>
        <v>0</v>
      </c>
    </row>
    <row r="1709" spans="1:9" hidden="1">
      <c r="A1709" t="str">
        <f ca="1">'Budget by qtr'!N1709</f>
        <v xml:space="preserve"> - </v>
      </c>
      <c r="C1709" s="79">
        <f>'Budget by qtr'!C1709</f>
        <v>45017</v>
      </c>
      <c r="D1709">
        <f ca="1">'Budget by qtr'!M1709</f>
        <v>0</v>
      </c>
      <c r="E1709" t="str">
        <f ca="1">'Budget by qtr'!L1709</f>
        <v>2111: Salaries</v>
      </c>
      <c r="I1709" s="1">
        <f ca="1">'Budget by qtr'!T1709</f>
        <v>0</v>
      </c>
    </row>
    <row r="1710" spans="1:9" hidden="1">
      <c r="A1710" t="str">
        <f ca="1">'Budget by qtr'!N1710</f>
        <v xml:space="preserve"> - </v>
      </c>
      <c r="C1710" s="79">
        <f>'Budget by qtr'!C1710</f>
        <v>45108</v>
      </c>
      <c r="D1710">
        <f ca="1">'Budget by qtr'!M1710</f>
        <v>0</v>
      </c>
      <c r="E1710" t="str">
        <f ca="1">'Budget by qtr'!L1710</f>
        <v>2111: Salaries</v>
      </c>
      <c r="I1710" s="1">
        <f ca="1">'Budget by qtr'!T1710</f>
        <v>0</v>
      </c>
    </row>
    <row r="1711" spans="1:9">
      <c r="A1711" t="str">
        <f ca="1">'Budget by qtr'!N1711</f>
        <v xml:space="preserve"> - </v>
      </c>
      <c r="C1711" s="79">
        <f>'Budget by qtr'!C1711</f>
        <v>45200</v>
      </c>
      <c r="D1711">
        <f ca="1">'Budget by qtr'!M1711</f>
        <v>0</v>
      </c>
      <c r="E1711" t="str">
        <f ca="1">'Budget by qtr'!L1711</f>
        <v>2111: Salaries</v>
      </c>
      <c r="I1711" s="1">
        <f ca="1">'Budget by qtr'!T1711</f>
        <v>0</v>
      </c>
    </row>
    <row r="1712" spans="1:9">
      <c r="A1712" t="str">
        <f ca="1">'Budget by qtr'!N1712</f>
        <v xml:space="preserve"> - </v>
      </c>
      <c r="C1712" s="79">
        <f>'Budget by qtr'!C1712</f>
        <v>45292</v>
      </c>
      <c r="D1712">
        <f ca="1">'Budget by qtr'!M1712</f>
        <v>0</v>
      </c>
      <c r="E1712" t="str">
        <f ca="1">'Budget by qtr'!L1712</f>
        <v>2111: Salaries</v>
      </c>
      <c r="I1712" s="1">
        <f ca="1">'Budget by qtr'!T1712</f>
        <v>0</v>
      </c>
    </row>
    <row r="1713" spans="1:9">
      <c r="A1713" t="str">
        <f ca="1">'Budget by qtr'!N1713</f>
        <v xml:space="preserve"> - </v>
      </c>
      <c r="C1713" s="79">
        <f>'Budget by qtr'!C1713</f>
        <v>45383</v>
      </c>
      <c r="D1713">
        <f ca="1">'Budget by qtr'!M1713</f>
        <v>0</v>
      </c>
      <c r="E1713" t="str">
        <f ca="1">'Budget by qtr'!L1713</f>
        <v>2111: Salaries</v>
      </c>
      <c r="I1713" s="1">
        <f ca="1">'Budget by qtr'!T1713</f>
        <v>0</v>
      </c>
    </row>
    <row r="1714" spans="1:9">
      <c r="A1714" t="str">
        <f ca="1">'Budget by qtr'!N1714</f>
        <v xml:space="preserve"> - </v>
      </c>
      <c r="C1714" s="79">
        <f>'Budget by qtr'!C1714</f>
        <v>45474</v>
      </c>
      <c r="D1714">
        <f ca="1">'Budget by qtr'!M1714</f>
        <v>0</v>
      </c>
      <c r="E1714" t="str">
        <f ca="1">'Budget by qtr'!L1714</f>
        <v>2111: Salaries</v>
      </c>
      <c r="I1714" s="1">
        <f ca="1">'Budget by qtr'!T1714</f>
        <v>0</v>
      </c>
    </row>
    <row r="1715" spans="1:9">
      <c r="A1715" t="str">
        <f ca="1">'Budget by qtr'!N1715</f>
        <v xml:space="preserve"> - </v>
      </c>
      <c r="C1715" s="79">
        <f>'Budget by qtr'!C1715</f>
        <v>45566</v>
      </c>
      <c r="D1715">
        <f ca="1">'Budget by qtr'!M1715</f>
        <v>0</v>
      </c>
      <c r="E1715" t="str">
        <f ca="1">'Budget by qtr'!L1715</f>
        <v>2111: Salaries</v>
      </c>
      <c r="I1715" s="1">
        <f ca="1">'Budget by qtr'!T1715</f>
        <v>0</v>
      </c>
    </row>
    <row r="1716" spans="1:9">
      <c r="A1716" t="str">
        <f ca="1">'Budget by qtr'!N1716</f>
        <v xml:space="preserve"> - </v>
      </c>
      <c r="C1716" s="79">
        <f>'Budget by qtr'!C1716</f>
        <v>45658</v>
      </c>
      <c r="D1716">
        <f ca="1">'Budget by qtr'!M1716</f>
        <v>0</v>
      </c>
      <c r="E1716" t="str">
        <f ca="1">'Budget by qtr'!L1716</f>
        <v>2111: Salaries</v>
      </c>
      <c r="I1716" s="1">
        <f ca="1">'Budget by qtr'!T1716</f>
        <v>0</v>
      </c>
    </row>
    <row r="1717" spans="1:9">
      <c r="A1717" t="str">
        <f ca="1">'Budget by qtr'!N1717</f>
        <v xml:space="preserve"> - </v>
      </c>
      <c r="C1717" s="79">
        <f>'Budget by qtr'!C1717</f>
        <v>45748</v>
      </c>
      <c r="D1717">
        <f ca="1">'Budget by qtr'!M1717</f>
        <v>0</v>
      </c>
      <c r="E1717" t="str">
        <f ca="1">'Budget by qtr'!L1717</f>
        <v>2111: Salaries</v>
      </c>
      <c r="I1717" s="1">
        <f ca="1">'Budget by qtr'!T1717</f>
        <v>0</v>
      </c>
    </row>
    <row r="1718" spans="1:9">
      <c r="A1718" t="str">
        <f ca="1">'Budget by qtr'!N1718</f>
        <v xml:space="preserve"> - </v>
      </c>
      <c r="C1718" s="79">
        <f>'Budget by qtr'!C1718</f>
        <v>45839</v>
      </c>
      <c r="D1718">
        <f ca="1">'Budget by qtr'!M1718</f>
        <v>0</v>
      </c>
      <c r="E1718" t="str">
        <f ca="1">'Budget by qtr'!L1718</f>
        <v>2111: Salaries</v>
      </c>
      <c r="I1718" s="1">
        <f ca="1">'Budget by qtr'!T1718</f>
        <v>0</v>
      </c>
    </row>
    <row r="1719" spans="1:9">
      <c r="A1719" t="str">
        <f ca="1">'Budget by qtr'!N1719</f>
        <v xml:space="preserve"> - </v>
      </c>
      <c r="C1719" s="79">
        <f>'Budget by qtr'!C1719</f>
        <v>45931</v>
      </c>
      <c r="D1719">
        <f ca="1">'Budget by qtr'!M1719</f>
        <v>0</v>
      </c>
      <c r="E1719" t="str">
        <f ca="1">'Budget by qtr'!L1719</f>
        <v>2111: Salaries</v>
      </c>
      <c r="I1719" s="1">
        <f ca="1">'Budget by qtr'!T1719</f>
        <v>0</v>
      </c>
    </row>
    <row r="1720" spans="1:9">
      <c r="A1720" t="str">
        <f ca="1">'Budget by qtr'!N1720</f>
        <v xml:space="preserve"> - </v>
      </c>
      <c r="C1720" s="79">
        <f>'Budget by qtr'!C1720</f>
        <v>46023</v>
      </c>
      <c r="D1720">
        <f ca="1">'Budget by qtr'!M1720</f>
        <v>0</v>
      </c>
      <c r="E1720" t="str">
        <f ca="1">'Budget by qtr'!L1720</f>
        <v>2111: Salaries</v>
      </c>
      <c r="I1720" s="1">
        <f ca="1">'Budget by qtr'!T1720</f>
        <v>0</v>
      </c>
    </row>
    <row r="1721" spans="1:9">
      <c r="A1721" t="str">
        <f ca="1">'Budget by qtr'!N1721</f>
        <v xml:space="preserve"> - </v>
      </c>
      <c r="C1721" s="79">
        <f>'Budget by qtr'!C1721</f>
        <v>46113</v>
      </c>
      <c r="D1721">
        <f ca="1">'Budget by qtr'!M1721</f>
        <v>0</v>
      </c>
      <c r="E1721" t="str">
        <f ca="1">'Budget by qtr'!L1721</f>
        <v>2111: Salaries</v>
      </c>
      <c r="I1721" s="1">
        <f ca="1">'Budget by qtr'!T1721</f>
        <v>0</v>
      </c>
    </row>
    <row r="1722" spans="1:9">
      <c r="A1722" t="str">
        <f ca="1">'Budget by qtr'!N1722</f>
        <v xml:space="preserve"> - </v>
      </c>
      <c r="C1722" s="79">
        <f>'Budget by qtr'!C1722</f>
        <v>46204</v>
      </c>
      <c r="D1722">
        <f ca="1">'Budget by qtr'!M1722</f>
        <v>0</v>
      </c>
      <c r="E1722" t="str">
        <f ca="1">'Budget by qtr'!L1722</f>
        <v>2111: Salaries</v>
      </c>
      <c r="I1722" s="1">
        <f ca="1">'Budget by qtr'!T1722</f>
        <v>0</v>
      </c>
    </row>
    <row r="1723" spans="1:9">
      <c r="A1723" t="str">
        <f ca="1">'Budget by qtr'!N1723</f>
        <v xml:space="preserve"> - </v>
      </c>
      <c r="C1723" s="79">
        <f>'Budget by qtr'!C1723</f>
        <v>46296</v>
      </c>
      <c r="D1723">
        <f ca="1">'Budget by qtr'!M1723</f>
        <v>0</v>
      </c>
      <c r="E1723" t="str">
        <f ca="1">'Budget by qtr'!L1723</f>
        <v>2111: Salaries</v>
      </c>
      <c r="I1723" s="1">
        <f ca="1">'Budget by qtr'!T1723</f>
        <v>0</v>
      </c>
    </row>
    <row r="1724" spans="1:9">
      <c r="A1724" t="str">
        <f ca="1">'Budget by qtr'!N1724</f>
        <v xml:space="preserve"> - </v>
      </c>
      <c r="C1724" s="79">
        <f>'Budget by qtr'!C1724</f>
        <v>46388</v>
      </c>
      <c r="D1724">
        <f ca="1">'Budget by qtr'!M1724</f>
        <v>0</v>
      </c>
      <c r="E1724" t="str">
        <f ca="1">'Budget by qtr'!L1724</f>
        <v>2111: Salaries</v>
      </c>
      <c r="I1724" s="1">
        <f ca="1">'Budget by qtr'!T1724</f>
        <v>0</v>
      </c>
    </row>
    <row r="1725" spans="1:9" hidden="1">
      <c r="A1725" t="str">
        <f ca="1">'Budget by qtr'!N1725</f>
        <v xml:space="preserve"> - </v>
      </c>
      <c r="C1725" s="79">
        <f>'Budget by qtr'!C1725</f>
        <v>46478</v>
      </c>
      <c r="D1725">
        <f ca="1">'Budget by qtr'!M1725</f>
        <v>0</v>
      </c>
      <c r="E1725" t="str">
        <f ca="1">'Budget by qtr'!L1725</f>
        <v>2111: Salaries</v>
      </c>
      <c r="I1725" s="1">
        <f ca="1">'Budget by qtr'!T1725</f>
        <v>0</v>
      </c>
    </row>
    <row r="1726" spans="1:9" hidden="1">
      <c r="A1726" t="str">
        <f ca="1">'Budget by qtr'!N1726</f>
        <v xml:space="preserve"> - </v>
      </c>
      <c r="C1726" s="79">
        <f>'Budget by qtr'!C1726</f>
        <v>46569</v>
      </c>
      <c r="D1726">
        <f ca="1">'Budget by qtr'!M1726</f>
        <v>0</v>
      </c>
      <c r="E1726" t="str">
        <f ca="1">'Budget by qtr'!L1726</f>
        <v>2111: Salaries</v>
      </c>
      <c r="I1726" s="1">
        <f ca="1">'Budget by qtr'!T1726</f>
        <v>0</v>
      </c>
    </row>
    <row r="1727" spans="1:9" hidden="1">
      <c r="A1727" t="str">
        <f ca="1">'Budget by qtr'!N1727</f>
        <v xml:space="preserve"> - </v>
      </c>
      <c r="C1727" s="79">
        <f>'Budget by qtr'!C1727</f>
        <v>46661</v>
      </c>
      <c r="D1727">
        <f ca="1">'Budget by qtr'!M1727</f>
        <v>0</v>
      </c>
      <c r="E1727" t="str">
        <f ca="1">'Budget by qtr'!L1727</f>
        <v>2111: Salaries</v>
      </c>
      <c r="I1727" s="1">
        <f ca="1">'Budget by qtr'!T1727</f>
        <v>0</v>
      </c>
    </row>
    <row r="1728" spans="1:9" hidden="1">
      <c r="A1728" t="str">
        <f ca="1">'Budget by qtr'!N1728</f>
        <v xml:space="preserve"> - </v>
      </c>
      <c r="C1728" s="79">
        <f>'Budget by qtr'!C1728</f>
        <v>46753</v>
      </c>
      <c r="D1728">
        <f ca="1">'Budget by qtr'!M1728</f>
        <v>0</v>
      </c>
      <c r="E1728" t="str">
        <f ca="1">'Budget by qtr'!L1728</f>
        <v>2111: Salaries</v>
      </c>
      <c r="I1728" s="1">
        <f ca="1">'Budget by qtr'!T1728</f>
        <v>0</v>
      </c>
    </row>
    <row r="1729" spans="1:9" hidden="1">
      <c r="A1729" t="str">
        <f ca="1">'Budget by qtr'!N1729</f>
        <v xml:space="preserve"> - </v>
      </c>
      <c r="C1729" s="79">
        <f>'Budget by qtr'!C1729</f>
        <v>46844</v>
      </c>
      <c r="D1729">
        <f ca="1">'Budget by qtr'!M1729</f>
        <v>0</v>
      </c>
      <c r="E1729" t="str">
        <f ca="1">'Budget by qtr'!L1729</f>
        <v>2111: Salaries</v>
      </c>
      <c r="I1729" s="1">
        <f ca="1">'Budget by qtr'!T1729</f>
        <v>0</v>
      </c>
    </row>
    <row r="1730" spans="1:9" hidden="1">
      <c r="A1730" t="str">
        <f ca="1">'Budget by qtr'!N1730</f>
        <v xml:space="preserve"> - </v>
      </c>
      <c r="C1730" s="79">
        <f>'Budget by qtr'!C1730</f>
        <v>44743</v>
      </c>
      <c r="D1730">
        <f ca="1">'Budget by qtr'!M1730</f>
        <v>0</v>
      </c>
      <c r="E1730" t="str">
        <f ca="1">'Budget by qtr'!L1730</f>
        <v>2111: Salaries</v>
      </c>
      <c r="I1730" s="1">
        <f ca="1">'Budget by qtr'!T1730</f>
        <v>0</v>
      </c>
    </row>
    <row r="1731" spans="1:9" hidden="1">
      <c r="A1731" t="str">
        <f ca="1">'Budget by qtr'!N1731</f>
        <v xml:space="preserve"> - </v>
      </c>
      <c r="C1731" s="79">
        <f>'Budget by qtr'!C1731</f>
        <v>44835</v>
      </c>
      <c r="D1731">
        <f ca="1">'Budget by qtr'!M1731</f>
        <v>0</v>
      </c>
      <c r="E1731" t="str">
        <f ca="1">'Budget by qtr'!L1731</f>
        <v>2111: Salaries</v>
      </c>
      <c r="I1731" s="1">
        <f ca="1">'Budget by qtr'!T1731</f>
        <v>0</v>
      </c>
    </row>
    <row r="1732" spans="1:9" hidden="1">
      <c r="A1732" t="str">
        <f ca="1">'Budget by qtr'!N1732</f>
        <v xml:space="preserve"> - </v>
      </c>
      <c r="C1732" s="79">
        <f>'Budget by qtr'!C1732</f>
        <v>44927</v>
      </c>
      <c r="D1732">
        <f ca="1">'Budget by qtr'!M1732</f>
        <v>0</v>
      </c>
      <c r="E1732" t="str">
        <f ca="1">'Budget by qtr'!L1732</f>
        <v>2111: Salaries</v>
      </c>
      <c r="I1732" s="1">
        <f ca="1">'Budget by qtr'!T1732</f>
        <v>0</v>
      </c>
    </row>
    <row r="1733" spans="1:9" hidden="1">
      <c r="A1733" t="str">
        <f ca="1">'Budget by qtr'!N1733</f>
        <v xml:space="preserve"> - </v>
      </c>
      <c r="C1733" s="79">
        <f>'Budget by qtr'!C1733</f>
        <v>45017</v>
      </c>
      <c r="D1733">
        <f ca="1">'Budget by qtr'!M1733</f>
        <v>0</v>
      </c>
      <c r="E1733" t="str">
        <f ca="1">'Budget by qtr'!L1733</f>
        <v>2111: Salaries</v>
      </c>
      <c r="I1733" s="1">
        <f ca="1">'Budget by qtr'!T1733</f>
        <v>0</v>
      </c>
    </row>
    <row r="1734" spans="1:9" hidden="1">
      <c r="A1734" t="str">
        <f ca="1">'Budget by qtr'!N1734</f>
        <v xml:space="preserve"> - </v>
      </c>
      <c r="C1734" s="79">
        <f>'Budget by qtr'!C1734</f>
        <v>45108</v>
      </c>
      <c r="D1734">
        <f ca="1">'Budget by qtr'!M1734</f>
        <v>0</v>
      </c>
      <c r="E1734" t="str">
        <f ca="1">'Budget by qtr'!L1734</f>
        <v>2111: Salaries</v>
      </c>
      <c r="I1734" s="1">
        <f ca="1">'Budget by qtr'!T1734</f>
        <v>0</v>
      </c>
    </row>
    <row r="1735" spans="1:9">
      <c r="A1735" t="str">
        <f ca="1">'Budget by qtr'!N1735</f>
        <v xml:space="preserve"> - </v>
      </c>
      <c r="C1735" s="79">
        <f>'Budget by qtr'!C1735</f>
        <v>45200</v>
      </c>
      <c r="D1735">
        <f ca="1">'Budget by qtr'!M1735</f>
        <v>0</v>
      </c>
      <c r="E1735" t="str">
        <f ca="1">'Budget by qtr'!L1735</f>
        <v>2111: Salaries</v>
      </c>
      <c r="I1735" s="1">
        <f ca="1">'Budget by qtr'!T1735</f>
        <v>0</v>
      </c>
    </row>
    <row r="1736" spans="1:9">
      <c r="A1736" t="str">
        <f ca="1">'Budget by qtr'!N1736</f>
        <v xml:space="preserve"> - </v>
      </c>
      <c r="C1736" s="79">
        <f>'Budget by qtr'!C1736</f>
        <v>45292</v>
      </c>
      <c r="D1736">
        <f ca="1">'Budget by qtr'!M1736</f>
        <v>0</v>
      </c>
      <c r="E1736" t="str">
        <f ca="1">'Budget by qtr'!L1736</f>
        <v>2111: Salaries</v>
      </c>
      <c r="I1736" s="1">
        <f ca="1">'Budget by qtr'!T1736</f>
        <v>0</v>
      </c>
    </row>
    <row r="1737" spans="1:9">
      <c r="A1737" t="str">
        <f ca="1">'Budget by qtr'!N1737</f>
        <v xml:space="preserve"> - </v>
      </c>
      <c r="C1737" s="79">
        <f>'Budget by qtr'!C1737</f>
        <v>45383</v>
      </c>
      <c r="D1737">
        <f ca="1">'Budget by qtr'!M1737</f>
        <v>0</v>
      </c>
      <c r="E1737" t="str">
        <f ca="1">'Budget by qtr'!L1737</f>
        <v>2111: Salaries</v>
      </c>
      <c r="I1737" s="1">
        <f ca="1">'Budget by qtr'!T1737</f>
        <v>0</v>
      </c>
    </row>
    <row r="1738" spans="1:9">
      <c r="A1738" t="str">
        <f ca="1">'Budget by qtr'!N1738</f>
        <v xml:space="preserve"> - </v>
      </c>
      <c r="C1738" s="79">
        <f>'Budget by qtr'!C1738</f>
        <v>45474</v>
      </c>
      <c r="D1738">
        <f ca="1">'Budget by qtr'!M1738</f>
        <v>0</v>
      </c>
      <c r="E1738" t="str">
        <f ca="1">'Budget by qtr'!L1738</f>
        <v>2111: Salaries</v>
      </c>
      <c r="I1738" s="1">
        <f ca="1">'Budget by qtr'!T1738</f>
        <v>0</v>
      </c>
    </row>
    <row r="1739" spans="1:9">
      <c r="A1739" t="str">
        <f ca="1">'Budget by qtr'!N1739</f>
        <v xml:space="preserve"> - </v>
      </c>
      <c r="C1739" s="79">
        <f>'Budget by qtr'!C1739</f>
        <v>45566</v>
      </c>
      <c r="D1739">
        <f ca="1">'Budget by qtr'!M1739</f>
        <v>0</v>
      </c>
      <c r="E1739" t="str">
        <f ca="1">'Budget by qtr'!L1739</f>
        <v>2111: Salaries</v>
      </c>
      <c r="I1739" s="1">
        <f ca="1">'Budget by qtr'!T1739</f>
        <v>0</v>
      </c>
    </row>
    <row r="1740" spans="1:9">
      <c r="A1740" t="str">
        <f ca="1">'Budget by qtr'!N1740</f>
        <v xml:space="preserve"> - </v>
      </c>
      <c r="C1740" s="79">
        <f>'Budget by qtr'!C1740</f>
        <v>45658</v>
      </c>
      <c r="D1740">
        <f ca="1">'Budget by qtr'!M1740</f>
        <v>0</v>
      </c>
      <c r="E1740" t="str">
        <f ca="1">'Budget by qtr'!L1740</f>
        <v>2111: Salaries</v>
      </c>
      <c r="I1740" s="1">
        <f ca="1">'Budget by qtr'!T1740</f>
        <v>0</v>
      </c>
    </row>
    <row r="1741" spans="1:9">
      <c r="A1741" t="str">
        <f ca="1">'Budget by qtr'!N1741</f>
        <v xml:space="preserve"> - </v>
      </c>
      <c r="C1741" s="79">
        <f>'Budget by qtr'!C1741</f>
        <v>45748</v>
      </c>
      <c r="D1741">
        <f ca="1">'Budget by qtr'!M1741</f>
        <v>0</v>
      </c>
      <c r="E1741" t="str">
        <f ca="1">'Budget by qtr'!L1741</f>
        <v>2111: Salaries</v>
      </c>
      <c r="I1741" s="1">
        <f ca="1">'Budget by qtr'!T1741</f>
        <v>0</v>
      </c>
    </row>
    <row r="1742" spans="1:9">
      <c r="A1742" t="str">
        <f ca="1">'Budget by qtr'!N1742</f>
        <v xml:space="preserve"> - </v>
      </c>
      <c r="C1742" s="79">
        <f>'Budget by qtr'!C1742</f>
        <v>45839</v>
      </c>
      <c r="D1742">
        <f ca="1">'Budget by qtr'!M1742</f>
        <v>0</v>
      </c>
      <c r="E1742" t="str">
        <f ca="1">'Budget by qtr'!L1742</f>
        <v>2111: Salaries</v>
      </c>
      <c r="I1742" s="1">
        <f ca="1">'Budget by qtr'!T1742</f>
        <v>0</v>
      </c>
    </row>
    <row r="1743" spans="1:9">
      <c r="A1743" t="str">
        <f ca="1">'Budget by qtr'!N1743</f>
        <v xml:space="preserve"> - </v>
      </c>
      <c r="C1743" s="79">
        <f>'Budget by qtr'!C1743</f>
        <v>45931</v>
      </c>
      <c r="D1743">
        <f ca="1">'Budget by qtr'!M1743</f>
        <v>0</v>
      </c>
      <c r="E1743" t="str">
        <f ca="1">'Budget by qtr'!L1743</f>
        <v>2111: Salaries</v>
      </c>
      <c r="I1743" s="1">
        <f ca="1">'Budget by qtr'!T1743</f>
        <v>0</v>
      </c>
    </row>
    <row r="1744" spans="1:9">
      <c r="A1744" t="str">
        <f ca="1">'Budget by qtr'!N1744</f>
        <v xml:space="preserve"> - </v>
      </c>
      <c r="C1744" s="79">
        <f>'Budget by qtr'!C1744</f>
        <v>46023</v>
      </c>
      <c r="D1744">
        <f ca="1">'Budget by qtr'!M1744</f>
        <v>0</v>
      </c>
      <c r="E1744" t="str">
        <f ca="1">'Budget by qtr'!L1744</f>
        <v>2111: Salaries</v>
      </c>
      <c r="I1744" s="1">
        <f ca="1">'Budget by qtr'!T1744</f>
        <v>0</v>
      </c>
    </row>
    <row r="1745" spans="1:9">
      <c r="A1745" t="str">
        <f ca="1">'Budget by qtr'!N1745</f>
        <v xml:space="preserve"> - </v>
      </c>
      <c r="C1745" s="79">
        <f>'Budget by qtr'!C1745</f>
        <v>46113</v>
      </c>
      <c r="D1745">
        <f ca="1">'Budget by qtr'!M1745</f>
        <v>0</v>
      </c>
      <c r="E1745" t="str">
        <f ca="1">'Budget by qtr'!L1745</f>
        <v>2111: Salaries</v>
      </c>
      <c r="I1745" s="1">
        <f ca="1">'Budget by qtr'!T1745</f>
        <v>0</v>
      </c>
    </row>
    <row r="1746" spans="1:9">
      <c r="A1746" t="str">
        <f ca="1">'Budget by qtr'!N1746</f>
        <v xml:space="preserve"> - </v>
      </c>
      <c r="C1746" s="79">
        <f>'Budget by qtr'!C1746</f>
        <v>46204</v>
      </c>
      <c r="D1746">
        <f ca="1">'Budget by qtr'!M1746</f>
        <v>0</v>
      </c>
      <c r="E1746" t="str">
        <f ca="1">'Budget by qtr'!L1746</f>
        <v>2111: Salaries</v>
      </c>
      <c r="I1746" s="1">
        <f ca="1">'Budget by qtr'!T1746</f>
        <v>0</v>
      </c>
    </row>
    <row r="1747" spans="1:9">
      <c r="A1747" t="str">
        <f ca="1">'Budget by qtr'!N1747</f>
        <v xml:space="preserve"> - </v>
      </c>
      <c r="C1747" s="79">
        <f>'Budget by qtr'!C1747</f>
        <v>46296</v>
      </c>
      <c r="D1747">
        <f ca="1">'Budget by qtr'!M1747</f>
        <v>0</v>
      </c>
      <c r="E1747" t="str">
        <f ca="1">'Budget by qtr'!L1747</f>
        <v>2111: Salaries</v>
      </c>
      <c r="I1747" s="1">
        <f ca="1">'Budget by qtr'!T1747</f>
        <v>0</v>
      </c>
    </row>
    <row r="1748" spans="1:9">
      <c r="A1748" t="str">
        <f ca="1">'Budget by qtr'!N1748</f>
        <v xml:space="preserve"> - </v>
      </c>
      <c r="C1748" s="79">
        <f>'Budget by qtr'!C1748</f>
        <v>46388</v>
      </c>
      <c r="D1748">
        <f ca="1">'Budget by qtr'!M1748</f>
        <v>0</v>
      </c>
      <c r="E1748" t="str">
        <f ca="1">'Budget by qtr'!L1748</f>
        <v>2111: Salaries</v>
      </c>
      <c r="I1748" s="1">
        <f ca="1">'Budget by qtr'!T1748</f>
        <v>0</v>
      </c>
    </row>
    <row r="1749" spans="1:9" hidden="1">
      <c r="A1749" t="str">
        <f ca="1">'Budget by qtr'!N1749</f>
        <v xml:space="preserve"> - </v>
      </c>
      <c r="C1749" s="79">
        <f>'Budget by qtr'!C1749</f>
        <v>46478</v>
      </c>
      <c r="D1749">
        <f ca="1">'Budget by qtr'!M1749</f>
        <v>0</v>
      </c>
      <c r="E1749" t="str">
        <f ca="1">'Budget by qtr'!L1749</f>
        <v>2111: Salaries</v>
      </c>
      <c r="I1749" s="1">
        <f ca="1">'Budget by qtr'!T1749</f>
        <v>0</v>
      </c>
    </row>
    <row r="1750" spans="1:9" hidden="1">
      <c r="A1750" t="str">
        <f ca="1">'Budget by qtr'!N1750</f>
        <v xml:space="preserve"> - </v>
      </c>
      <c r="C1750" s="79">
        <f>'Budget by qtr'!C1750</f>
        <v>46569</v>
      </c>
      <c r="D1750">
        <f ca="1">'Budget by qtr'!M1750</f>
        <v>0</v>
      </c>
      <c r="E1750" t="str">
        <f ca="1">'Budget by qtr'!L1750</f>
        <v>2111: Salaries</v>
      </c>
      <c r="I1750" s="1">
        <f ca="1">'Budget by qtr'!T1750</f>
        <v>0</v>
      </c>
    </row>
    <row r="1751" spans="1:9" hidden="1">
      <c r="A1751" t="str">
        <f ca="1">'Budget by qtr'!N1751</f>
        <v xml:space="preserve"> - </v>
      </c>
      <c r="C1751" s="79">
        <f>'Budget by qtr'!C1751</f>
        <v>46661</v>
      </c>
      <c r="D1751">
        <f ca="1">'Budget by qtr'!M1751</f>
        <v>0</v>
      </c>
      <c r="E1751" t="str">
        <f ca="1">'Budget by qtr'!L1751</f>
        <v>2111: Salaries</v>
      </c>
      <c r="I1751" s="1">
        <f ca="1">'Budget by qtr'!T1751</f>
        <v>0</v>
      </c>
    </row>
    <row r="1752" spans="1:9" hidden="1">
      <c r="A1752" t="str">
        <f ca="1">'Budget by qtr'!N1752</f>
        <v xml:space="preserve"> - </v>
      </c>
      <c r="C1752" s="79">
        <f>'Budget by qtr'!C1752</f>
        <v>46753</v>
      </c>
      <c r="D1752">
        <f ca="1">'Budget by qtr'!M1752</f>
        <v>0</v>
      </c>
      <c r="E1752" t="str">
        <f ca="1">'Budget by qtr'!L1752</f>
        <v>2111: Salaries</v>
      </c>
      <c r="I1752" s="1">
        <f ca="1">'Budget by qtr'!T1752</f>
        <v>0</v>
      </c>
    </row>
    <row r="1753" spans="1:9" hidden="1">
      <c r="A1753" t="str">
        <f ca="1">'Budget by qtr'!N1753</f>
        <v xml:space="preserve"> - </v>
      </c>
      <c r="C1753" s="79">
        <f>'Budget by qtr'!C1753</f>
        <v>46844</v>
      </c>
      <c r="D1753">
        <f ca="1">'Budget by qtr'!M1753</f>
        <v>0</v>
      </c>
      <c r="E1753" t="str">
        <f ca="1">'Budget by qtr'!L1753</f>
        <v>2111: Salaries</v>
      </c>
      <c r="I1753" s="1">
        <f ca="1">'Budget by qtr'!T1753</f>
        <v>0</v>
      </c>
    </row>
    <row r="1754" spans="1:9" hidden="1">
      <c r="A1754" t="str">
        <f ca="1">'Budget by qtr'!N1754</f>
        <v xml:space="preserve"> - </v>
      </c>
      <c r="C1754" s="79">
        <f>'Budget by qtr'!C1754</f>
        <v>44743</v>
      </c>
      <c r="D1754">
        <f ca="1">'Budget by qtr'!M1754</f>
        <v>0</v>
      </c>
      <c r="E1754" t="str">
        <f ca="1">'Budget by qtr'!L1754</f>
        <v>2111: Salaries</v>
      </c>
      <c r="I1754" s="1">
        <f ca="1">'Budget by qtr'!T1754</f>
        <v>0</v>
      </c>
    </row>
    <row r="1755" spans="1:9" hidden="1">
      <c r="A1755" t="str">
        <f ca="1">'Budget by qtr'!N1755</f>
        <v xml:space="preserve"> - </v>
      </c>
      <c r="C1755" s="79">
        <f>'Budget by qtr'!C1755</f>
        <v>44835</v>
      </c>
      <c r="D1755">
        <f ca="1">'Budget by qtr'!M1755</f>
        <v>0</v>
      </c>
      <c r="E1755" t="str">
        <f ca="1">'Budget by qtr'!L1755</f>
        <v>2111: Salaries</v>
      </c>
      <c r="I1755" s="1">
        <f ca="1">'Budget by qtr'!T1755</f>
        <v>0</v>
      </c>
    </row>
    <row r="1756" spans="1:9" hidden="1">
      <c r="A1756" t="str">
        <f ca="1">'Budget by qtr'!N1756</f>
        <v xml:space="preserve"> - </v>
      </c>
      <c r="C1756" s="79">
        <f>'Budget by qtr'!C1756</f>
        <v>44927</v>
      </c>
      <c r="D1756">
        <f ca="1">'Budget by qtr'!M1756</f>
        <v>0</v>
      </c>
      <c r="E1756" t="str">
        <f ca="1">'Budget by qtr'!L1756</f>
        <v>2111: Salaries</v>
      </c>
      <c r="I1756" s="1">
        <f ca="1">'Budget by qtr'!T1756</f>
        <v>0</v>
      </c>
    </row>
    <row r="1757" spans="1:9" hidden="1">
      <c r="A1757" t="str">
        <f ca="1">'Budget by qtr'!N1757</f>
        <v xml:space="preserve"> - </v>
      </c>
      <c r="C1757" s="79">
        <f>'Budget by qtr'!C1757</f>
        <v>45017</v>
      </c>
      <c r="D1757">
        <f ca="1">'Budget by qtr'!M1757</f>
        <v>0</v>
      </c>
      <c r="E1757" t="str">
        <f ca="1">'Budget by qtr'!L1757</f>
        <v>2111: Salaries</v>
      </c>
      <c r="I1757" s="1">
        <f ca="1">'Budget by qtr'!T1757</f>
        <v>0</v>
      </c>
    </row>
    <row r="1758" spans="1:9" hidden="1">
      <c r="A1758" t="str">
        <f ca="1">'Budget by qtr'!N1758</f>
        <v xml:space="preserve"> - </v>
      </c>
      <c r="C1758" s="79">
        <f>'Budget by qtr'!C1758</f>
        <v>45108</v>
      </c>
      <c r="D1758">
        <f ca="1">'Budget by qtr'!M1758</f>
        <v>0</v>
      </c>
      <c r="E1758" t="str">
        <f ca="1">'Budget by qtr'!L1758</f>
        <v>2111: Salaries</v>
      </c>
      <c r="I1758" s="1">
        <f ca="1">'Budget by qtr'!T1758</f>
        <v>0</v>
      </c>
    </row>
    <row r="1759" spans="1:9">
      <c r="A1759" t="str">
        <f ca="1">'Budget by qtr'!N1759</f>
        <v xml:space="preserve"> - </v>
      </c>
      <c r="C1759" s="79">
        <f>'Budget by qtr'!C1759</f>
        <v>45200</v>
      </c>
      <c r="D1759">
        <f ca="1">'Budget by qtr'!M1759</f>
        <v>0</v>
      </c>
      <c r="E1759" t="str">
        <f ca="1">'Budget by qtr'!L1759</f>
        <v>2111: Salaries</v>
      </c>
      <c r="I1759" s="1">
        <f ca="1">'Budget by qtr'!T1759</f>
        <v>0</v>
      </c>
    </row>
    <row r="1760" spans="1:9">
      <c r="A1760" t="str">
        <f ca="1">'Budget by qtr'!N1760</f>
        <v xml:space="preserve"> - </v>
      </c>
      <c r="C1760" s="79">
        <f>'Budget by qtr'!C1760</f>
        <v>45292</v>
      </c>
      <c r="D1760">
        <f ca="1">'Budget by qtr'!M1760</f>
        <v>0</v>
      </c>
      <c r="E1760" t="str">
        <f ca="1">'Budget by qtr'!L1760</f>
        <v>2111: Salaries</v>
      </c>
      <c r="I1760" s="1">
        <f ca="1">'Budget by qtr'!T1760</f>
        <v>0</v>
      </c>
    </row>
    <row r="1761" spans="1:9">
      <c r="A1761" t="str">
        <f ca="1">'Budget by qtr'!N1761</f>
        <v xml:space="preserve"> - </v>
      </c>
      <c r="C1761" s="79">
        <f>'Budget by qtr'!C1761</f>
        <v>45383</v>
      </c>
      <c r="D1761">
        <f ca="1">'Budget by qtr'!M1761</f>
        <v>0</v>
      </c>
      <c r="E1761" t="str">
        <f ca="1">'Budget by qtr'!L1761</f>
        <v>2111: Salaries</v>
      </c>
      <c r="I1761" s="1">
        <f ca="1">'Budget by qtr'!T1761</f>
        <v>0</v>
      </c>
    </row>
    <row r="1762" spans="1:9">
      <c r="A1762" t="str">
        <f ca="1">'Budget by qtr'!N1762</f>
        <v xml:space="preserve"> - </v>
      </c>
      <c r="C1762" s="79">
        <f>'Budget by qtr'!C1762</f>
        <v>45474</v>
      </c>
      <c r="D1762">
        <f ca="1">'Budget by qtr'!M1762</f>
        <v>0</v>
      </c>
      <c r="E1762" t="str">
        <f ca="1">'Budget by qtr'!L1762</f>
        <v>2111: Salaries</v>
      </c>
      <c r="I1762" s="1">
        <f ca="1">'Budget by qtr'!T1762</f>
        <v>0</v>
      </c>
    </row>
    <row r="1763" spans="1:9">
      <c r="A1763" t="str">
        <f ca="1">'Budget by qtr'!N1763</f>
        <v xml:space="preserve"> - </v>
      </c>
      <c r="C1763" s="79">
        <f>'Budget by qtr'!C1763</f>
        <v>45566</v>
      </c>
      <c r="D1763">
        <f ca="1">'Budget by qtr'!M1763</f>
        <v>0</v>
      </c>
      <c r="E1763" t="str">
        <f ca="1">'Budget by qtr'!L1763</f>
        <v>2111: Salaries</v>
      </c>
      <c r="I1763" s="1">
        <f ca="1">'Budget by qtr'!T1763</f>
        <v>0</v>
      </c>
    </row>
    <row r="1764" spans="1:9">
      <c r="A1764" t="str">
        <f ca="1">'Budget by qtr'!N1764</f>
        <v xml:space="preserve"> - </v>
      </c>
      <c r="C1764" s="79">
        <f>'Budget by qtr'!C1764</f>
        <v>45658</v>
      </c>
      <c r="D1764">
        <f ca="1">'Budget by qtr'!M1764</f>
        <v>0</v>
      </c>
      <c r="E1764" t="str">
        <f ca="1">'Budget by qtr'!L1764</f>
        <v>2111: Salaries</v>
      </c>
      <c r="I1764" s="1">
        <f ca="1">'Budget by qtr'!T1764</f>
        <v>0</v>
      </c>
    </row>
    <row r="1765" spans="1:9">
      <c r="A1765" t="str">
        <f ca="1">'Budget by qtr'!N1765</f>
        <v xml:space="preserve"> - </v>
      </c>
      <c r="C1765" s="79">
        <f>'Budget by qtr'!C1765</f>
        <v>45748</v>
      </c>
      <c r="D1765">
        <f ca="1">'Budget by qtr'!M1765</f>
        <v>0</v>
      </c>
      <c r="E1765" t="str">
        <f ca="1">'Budget by qtr'!L1765</f>
        <v>2111: Salaries</v>
      </c>
      <c r="I1765" s="1">
        <f ca="1">'Budget by qtr'!T1765</f>
        <v>0</v>
      </c>
    </row>
    <row r="1766" spans="1:9">
      <c r="A1766" t="str">
        <f ca="1">'Budget by qtr'!N1766</f>
        <v xml:space="preserve"> - </v>
      </c>
      <c r="C1766" s="79">
        <f>'Budget by qtr'!C1766</f>
        <v>45839</v>
      </c>
      <c r="D1766">
        <f ca="1">'Budget by qtr'!M1766</f>
        <v>0</v>
      </c>
      <c r="E1766" t="str">
        <f ca="1">'Budget by qtr'!L1766</f>
        <v>2111: Salaries</v>
      </c>
      <c r="I1766" s="1">
        <f ca="1">'Budget by qtr'!T1766</f>
        <v>0</v>
      </c>
    </row>
    <row r="1767" spans="1:9">
      <c r="A1767" t="str">
        <f ca="1">'Budget by qtr'!N1767</f>
        <v xml:space="preserve"> - </v>
      </c>
      <c r="C1767" s="79">
        <f>'Budget by qtr'!C1767</f>
        <v>45931</v>
      </c>
      <c r="D1767">
        <f ca="1">'Budget by qtr'!M1767</f>
        <v>0</v>
      </c>
      <c r="E1767" t="str">
        <f ca="1">'Budget by qtr'!L1767</f>
        <v>2111: Salaries</v>
      </c>
      <c r="I1767" s="1">
        <f ca="1">'Budget by qtr'!T1767</f>
        <v>0</v>
      </c>
    </row>
    <row r="1768" spans="1:9">
      <c r="A1768" t="str">
        <f ca="1">'Budget by qtr'!N1768</f>
        <v xml:space="preserve"> - </v>
      </c>
      <c r="C1768" s="79">
        <f>'Budget by qtr'!C1768</f>
        <v>46023</v>
      </c>
      <c r="D1768">
        <f ca="1">'Budget by qtr'!M1768</f>
        <v>0</v>
      </c>
      <c r="E1768" t="str">
        <f ca="1">'Budget by qtr'!L1768</f>
        <v>2111: Salaries</v>
      </c>
      <c r="I1768" s="1">
        <f ca="1">'Budget by qtr'!T1768</f>
        <v>0</v>
      </c>
    </row>
    <row r="1769" spans="1:9">
      <c r="A1769" t="str">
        <f ca="1">'Budget by qtr'!N1769</f>
        <v xml:space="preserve"> - </v>
      </c>
      <c r="C1769" s="79">
        <f>'Budget by qtr'!C1769</f>
        <v>46113</v>
      </c>
      <c r="D1769">
        <f ca="1">'Budget by qtr'!M1769</f>
        <v>0</v>
      </c>
      <c r="E1769" t="str">
        <f ca="1">'Budget by qtr'!L1769</f>
        <v>2111: Salaries</v>
      </c>
      <c r="I1769" s="1">
        <f ca="1">'Budget by qtr'!T1769</f>
        <v>0</v>
      </c>
    </row>
    <row r="1770" spans="1:9">
      <c r="A1770" t="str">
        <f ca="1">'Budget by qtr'!N1770</f>
        <v xml:space="preserve"> - </v>
      </c>
      <c r="C1770" s="79">
        <f>'Budget by qtr'!C1770</f>
        <v>46204</v>
      </c>
      <c r="D1770">
        <f ca="1">'Budget by qtr'!M1770</f>
        <v>0</v>
      </c>
      <c r="E1770" t="str">
        <f ca="1">'Budget by qtr'!L1770</f>
        <v>2111: Salaries</v>
      </c>
      <c r="I1770" s="1">
        <f ca="1">'Budget by qtr'!T1770</f>
        <v>0</v>
      </c>
    </row>
    <row r="1771" spans="1:9">
      <c r="A1771" t="str">
        <f ca="1">'Budget by qtr'!N1771</f>
        <v xml:space="preserve"> - </v>
      </c>
      <c r="C1771" s="79">
        <f>'Budget by qtr'!C1771</f>
        <v>46296</v>
      </c>
      <c r="D1771">
        <f ca="1">'Budget by qtr'!M1771</f>
        <v>0</v>
      </c>
      <c r="E1771" t="str">
        <f ca="1">'Budget by qtr'!L1771</f>
        <v>2111: Salaries</v>
      </c>
      <c r="I1771" s="1">
        <f ca="1">'Budget by qtr'!T1771</f>
        <v>0</v>
      </c>
    </row>
    <row r="1772" spans="1:9">
      <c r="A1772" t="str">
        <f ca="1">'Budget by qtr'!N1772</f>
        <v xml:space="preserve"> - </v>
      </c>
      <c r="C1772" s="79">
        <f>'Budget by qtr'!C1772</f>
        <v>46388</v>
      </c>
      <c r="D1772">
        <f ca="1">'Budget by qtr'!M1772</f>
        <v>0</v>
      </c>
      <c r="E1772" t="str">
        <f ca="1">'Budget by qtr'!L1772</f>
        <v>2111: Salaries</v>
      </c>
      <c r="I1772" s="1">
        <f ca="1">'Budget by qtr'!T1772</f>
        <v>0</v>
      </c>
    </row>
    <row r="1773" spans="1:9" hidden="1">
      <c r="A1773" t="str">
        <f ca="1">'Budget by qtr'!N1773</f>
        <v xml:space="preserve"> - </v>
      </c>
      <c r="C1773" s="79">
        <f>'Budget by qtr'!C1773</f>
        <v>46478</v>
      </c>
      <c r="D1773">
        <f ca="1">'Budget by qtr'!M1773</f>
        <v>0</v>
      </c>
      <c r="E1773" t="str">
        <f ca="1">'Budget by qtr'!L1773</f>
        <v>2111: Salaries</v>
      </c>
      <c r="I1773" s="1">
        <f ca="1">'Budget by qtr'!T1773</f>
        <v>0</v>
      </c>
    </row>
    <row r="1774" spans="1:9" hidden="1">
      <c r="A1774" t="str">
        <f ca="1">'Budget by qtr'!N1774</f>
        <v xml:space="preserve"> - </v>
      </c>
      <c r="C1774" s="79">
        <f>'Budget by qtr'!C1774</f>
        <v>46569</v>
      </c>
      <c r="D1774">
        <f ca="1">'Budget by qtr'!M1774</f>
        <v>0</v>
      </c>
      <c r="E1774" t="str">
        <f ca="1">'Budget by qtr'!L1774</f>
        <v>2111: Salaries</v>
      </c>
      <c r="I1774" s="1">
        <f ca="1">'Budget by qtr'!T1774</f>
        <v>0</v>
      </c>
    </row>
    <row r="1775" spans="1:9" hidden="1">
      <c r="A1775" t="str">
        <f ca="1">'Budget by qtr'!N1775</f>
        <v xml:space="preserve"> - </v>
      </c>
      <c r="C1775" s="79">
        <f>'Budget by qtr'!C1775</f>
        <v>46661</v>
      </c>
      <c r="D1775">
        <f ca="1">'Budget by qtr'!M1775</f>
        <v>0</v>
      </c>
      <c r="E1775" t="str">
        <f ca="1">'Budget by qtr'!L1775</f>
        <v>2111: Salaries</v>
      </c>
      <c r="I1775" s="1">
        <f ca="1">'Budget by qtr'!T1775</f>
        <v>0</v>
      </c>
    </row>
    <row r="1776" spans="1:9" hidden="1">
      <c r="A1776" t="str">
        <f ca="1">'Budget by qtr'!N1776</f>
        <v xml:space="preserve"> - </v>
      </c>
      <c r="C1776" s="79">
        <f>'Budget by qtr'!C1776</f>
        <v>46753</v>
      </c>
      <c r="D1776">
        <f ca="1">'Budget by qtr'!M1776</f>
        <v>0</v>
      </c>
      <c r="E1776" t="str">
        <f ca="1">'Budget by qtr'!L1776</f>
        <v>2111: Salaries</v>
      </c>
      <c r="I1776" s="1">
        <f ca="1">'Budget by qtr'!T1776</f>
        <v>0</v>
      </c>
    </row>
    <row r="1777" spans="1:9" hidden="1">
      <c r="A1777" t="str">
        <f ca="1">'Budget by qtr'!N1777</f>
        <v xml:space="preserve"> - </v>
      </c>
      <c r="C1777" s="79">
        <f>'Budget by qtr'!C1777</f>
        <v>46844</v>
      </c>
      <c r="D1777">
        <f ca="1">'Budget by qtr'!M1777</f>
        <v>0</v>
      </c>
      <c r="E1777" t="str">
        <f ca="1">'Budget by qtr'!L1777</f>
        <v>2111: Salaries</v>
      </c>
      <c r="I1777" s="1">
        <f ca="1">'Budget by qtr'!T1777</f>
        <v>0</v>
      </c>
    </row>
    <row r="1778" spans="1:9" hidden="1">
      <c r="A1778" t="str">
        <f ca="1">'Budget by qtr'!N1778</f>
        <v xml:space="preserve"> - </v>
      </c>
      <c r="C1778" s="79">
        <f>'Budget by qtr'!C1778</f>
        <v>44743</v>
      </c>
      <c r="D1778">
        <f ca="1">'Budget by qtr'!M1778</f>
        <v>0</v>
      </c>
      <c r="E1778" t="str">
        <f ca="1">'Budget by qtr'!L1778</f>
        <v>2111: Salaries</v>
      </c>
      <c r="I1778" s="1">
        <f ca="1">'Budget by qtr'!T1778</f>
        <v>0</v>
      </c>
    </row>
    <row r="1779" spans="1:9" hidden="1">
      <c r="A1779" t="str">
        <f ca="1">'Budget by qtr'!N1779</f>
        <v xml:space="preserve"> - </v>
      </c>
      <c r="C1779" s="79">
        <f>'Budget by qtr'!C1779</f>
        <v>44835</v>
      </c>
      <c r="D1779">
        <f ca="1">'Budget by qtr'!M1779</f>
        <v>0</v>
      </c>
      <c r="E1779" t="str">
        <f ca="1">'Budget by qtr'!L1779</f>
        <v>2111: Salaries</v>
      </c>
      <c r="I1779" s="1">
        <f ca="1">'Budget by qtr'!T1779</f>
        <v>0</v>
      </c>
    </row>
    <row r="1780" spans="1:9" hidden="1">
      <c r="A1780" t="str">
        <f ca="1">'Budget by qtr'!N1780</f>
        <v xml:space="preserve"> - </v>
      </c>
      <c r="C1780" s="79">
        <f>'Budget by qtr'!C1780</f>
        <v>44927</v>
      </c>
      <c r="D1780">
        <f ca="1">'Budget by qtr'!M1780</f>
        <v>0</v>
      </c>
      <c r="E1780" t="str">
        <f ca="1">'Budget by qtr'!L1780</f>
        <v>2111: Salaries</v>
      </c>
      <c r="I1780" s="1">
        <f ca="1">'Budget by qtr'!T1780</f>
        <v>0</v>
      </c>
    </row>
    <row r="1781" spans="1:9" hidden="1">
      <c r="A1781" t="str">
        <f ca="1">'Budget by qtr'!N1781</f>
        <v xml:space="preserve"> - </v>
      </c>
      <c r="C1781" s="79">
        <f>'Budget by qtr'!C1781</f>
        <v>45017</v>
      </c>
      <c r="D1781">
        <f ca="1">'Budget by qtr'!M1781</f>
        <v>0</v>
      </c>
      <c r="E1781" t="str">
        <f ca="1">'Budget by qtr'!L1781</f>
        <v>2111: Salaries</v>
      </c>
      <c r="I1781" s="1">
        <f ca="1">'Budget by qtr'!T1781</f>
        <v>0</v>
      </c>
    </row>
    <row r="1782" spans="1:9" hidden="1">
      <c r="A1782" t="str">
        <f ca="1">'Budget by qtr'!N1782</f>
        <v xml:space="preserve"> - </v>
      </c>
      <c r="C1782" s="79">
        <f>'Budget by qtr'!C1782</f>
        <v>45108</v>
      </c>
      <c r="D1782">
        <f ca="1">'Budget by qtr'!M1782</f>
        <v>0</v>
      </c>
      <c r="E1782" t="str">
        <f ca="1">'Budget by qtr'!L1782</f>
        <v>2111: Salaries</v>
      </c>
      <c r="I1782" s="1">
        <f ca="1">'Budget by qtr'!T1782</f>
        <v>0</v>
      </c>
    </row>
    <row r="1783" spans="1:9">
      <c r="A1783" t="str">
        <f ca="1">'Budget by qtr'!N1783</f>
        <v xml:space="preserve"> - </v>
      </c>
      <c r="C1783" s="79">
        <f>'Budget by qtr'!C1783</f>
        <v>45200</v>
      </c>
      <c r="D1783">
        <f ca="1">'Budget by qtr'!M1783</f>
        <v>0</v>
      </c>
      <c r="E1783" t="str">
        <f ca="1">'Budget by qtr'!L1783</f>
        <v>2111: Salaries</v>
      </c>
      <c r="I1783" s="1">
        <f ca="1">'Budget by qtr'!T1783</f>
        <v>0</v>
      </c>
    </row>
    <row r="1784" spans="1:9">
      <c r="A1784" t="str">
        <f ca="1">'Budget by qtr'!N1784</f>
        <v xml:space="preserve"> - </v>
      </c>
      <c r="C1784" s="79">
        <f>'Budget by qtr'!C1784</f>
        <v>45292</v>
      </c>
      <c r="D1784">
        <f ca="1">'Budget by qtr'!M1784</f>
        <v>0</v>
      </c>
      <c r="E1784" t="str">
        <f ca="1">'Budget by qtr'!L1784</f>
        <v>2111: Salaries</v>
      </c>
      <c r="I1784" s="1">
        <f ca="1">'Budget by qtr'!T1784</f>
        <v>0</v>
      </c>
    </row>
    <row r="1785" spans="1:9">
      <c r="A1785" t="str">
        <f ca="1">'Budget by qtr'!N1785</f>
        <v xml:space="preserve"> - </v>
      </c>
      <c r="C1785" s="79">
        <f>'Budget by qtr'!C1785</f>
        <v>45383</v>
      </c>
      <c r="D1785">
        <f ca="1">'Budget by qtr'!M1785</f>
        <v>0</v>
      </c>
      <c r="E1785" t="str">
        <f ca="1">'Budget by qtr'!L1785</f>
        <v>2111: Salaries</v>
      </c>
      <c r="I1785" s="1">
        <f ca="1">'Budget by qtr'!T1785</f>
        <v>0</v>
      </c>
    </row>
    <row r="1786" spans="1:9">
      <c r="A1786" t="str">
        <f ca="1">'Budget by qtr'!N1786</f>
        <v xml:space="preserve"> - </v>
      </c>
      <c r="C1786" s="79">
        <f>'Budget by qtr'!C1786</f>
        <v>45474</v>
      </c>
      <c r="D1786">
        <f ca="1">'Budget by qtr'!M1786</f>
        <v>0</v>
      </c>
      <c r="E1786" t="str">
        <f ca="1">'Budget by qtr'!L1786</f>
        <v>2111: Salaries</v>
      </c>
      <c r="I1786" s="1">
        <f ca="1">'Budget by qtr'!T1786</f>
        <v>0</v>
      </c>
    </row>
    <row r="1787" spans="1:9">
      <c r="A1787" t="str">
        <f ca="1">'Budget by qtr'!N1787</f>
        <v xml:space="preserve"> - </v>
      </c>
      <c r="C1787" s="79">
        <f>'Budget by qtr'!C1787</f>
        <v>45566</v>
      </c>
      <c r="D1787">
        <f ca="1">'Budget by qtr'!M1787</f>
        <v>0</v>
      </c>
      <c r="E1787" t="str">
        <f ca="1">'Budget by qtr'!L1787</f>
        <v>2111: Salaries</v>
      </c>
      <c r="I1787" s="1">
        <f ca="1">'Budget by qtr'!T1787</f>
        <v>0</v>
      </c>
    </row>
    <row r="1788" spans="1:9">
      <c r="A1788" t="str">
        <f ca="1">'Budget by qtr'!N1788</f>
        <v xml:space="preserve"> - </v>
      </c>
      <c r="C1788" s="79">
        <f>'Budget by qtr'!C1788</f>
        <v>45658</v>
      </c>
      <c r="D1788">
        <f ca="1">'Budget by qtr'!M1788</f>
        <v>0</v>
      </c>
      <c r="E1788" t="str">
        <f ca="1">'Budget by qtr'!L1788</f>
        <v>2111: Salaries</v>
      </c>
      <c r="I1788" s="1">
        <f ca="1">'Budget by qtr'!T1788</f>
        <v>0</v>
      </c>
    </row>
    <row r="1789" spans="1:9">
      <c r="A1789" t="str">
        <f ca="1">'Budget by qtr'!N1789</f>
        <v xml:space="preserve"> - </v>
      </c>
      <c r="C1789" s="79">
        <f>'Budget by qtr'!C1789</f>
        <v>45748</v>
      </c>
      <c r="D1789">
        <f ca="1">'Budget by qtr'!M1789</f>
        <v>0</v>
      </c>
      <c r="E1789" t="str">
        <f ca="1">'Budget by qtr'!L1789</f>
        <v>2111: Salaries</v>
      </c>
      <c r="I1789" s="1">
        <f ca="1">'Budget by qtr'!T1789</f>
        <v>0</v>
      </c>
    </row>
    <row r="1790" spans="1:9">
      <c r="A1790" t="str">
        <f ca="1">'Budget by qtr'!N1790</f>
        <v xml:space="preserve"> - </v>
      </c>
      <c r="C1790" s="79">
        <f>'Budget by qtr'!C1790</f>
        <v>45839</v>
      </c>
      <c r="D1790">
        <f ca="1">'Budget by qtr'!M1790</f>
        <v>0</v>
      </c>
      <c r="E1790" t="str">
        <f ca="1">'Budget by qtr'!L1790</f>
        <v>2111: Salaries</v>
      </c>
      <c r="I1790" s="1">
        <f ca="1">'Budget by qtr'!T1790</f>
        <v>0</v>
      </c>
    </row>
    <row r="1791" spans="1:9">
      <c r="A1791" t="str">
        <f ca="1">'Budget by qtr'!N1791</f>
        <v xml:space="preserve"> - </v>
      </c>
      <c r="C1791" s="79">
        <f>'Budget by qtr'!C1791</f>
        <v>45931</v>
      </c>
      <c r="D1791">
        <f ca="1">'Budget by qtr'!M1791</f>
        <v>0</v>
      </c>
      <c r="E1791" t="str">
        <f ca="1">'Budget by qtr'!L1791</f>
        <v>2111: Salaries</v>
      </c>
      <c r="I1791" s="1">
        <f ca="1">'Budget by qtr'!T1791</f>
        <v>0</v>
      </c>
    </row>
    <row r="1792" spans="1:9">
      <c r="A1792" t="str">
        <f ca="1">'Budget by qtr'!N1792</f>
        <v xml:space="preserve"> - </v>
      </c>
      <c r="C1792" s="79">
        <f>'Budget by qtr'!C1792</f>
        <v>46023</v>
      </c>
      <c r="D1792">
        <f ca="1">'Budget by qtr'!M1792</f>
        <v>0</v>
      </c>
      <c r="E1792" t="str">
        <f ca="1">'Budget by qtr'!L1792</f>
        <v>2111: Salaries</v>
      </c>
      <c r="I1792" s="1">
        <f ca="1">'Budget by qtr'!T1792</f>
        <v>0</v>
      </c>
    </row>
    <row r="1793" spans="1:9">
      <c r="A1793" t="str">
        <f ca="1">'Budget by qtr'!N1793</f>
        <v xml:space="preserve"> - </v>
      </c>
      <c r="C1793" s="79">
        <f>'Budget by qtr'!C1793</f>
        <v>46113</v>
      </c>
      <c r="D1793">
        <f ca="1">'Budget by qtr'!M1793</f>
        <v>0</v>
      </c>
      <c r="E1793" t="str">
        <f ca="1">'Budget by qtr'!L1793</f>
        <v>2111: Salaries</v>
      </c>
      <c r="I1793" s="1">
        <f ca="1">'Budget by qtr'!T1793</f>
        <v>0</v>
      </c>
    </row>
    <row r="1794" spans="1:9">
      <c r="A1794" t="str">
        <f ca="1">'Budget by qtr'!N1794</f>
        <v xml:space="preserve"> - </v>
      </c>
      <c r="C1794" s="79">
        <f>'Budget by qtr'!C1794</f>
        <v>46204</v>
      </c>
      <c r="D1794">
        <f ca="1">'Budget by qtr'!M1794</f>
        <v>0</v>
      </c>
      <c r="E1794" t="str">
        <f ca="1">'Budget by qtr'!L1794</f>
        <v>2111: Salaries</v>
      </c>
      <c r="I1794" s="1">
        <f ca="1">'Budget by qtr'!T1794</f>
        <v>0</v>
      </c>
    </row>
    <row r="1795" spans="1:9">
      <c r="A1795" t="str">
        <f ca="1">'Budget by qtr'!N1795</f>
        <v xml:space="preserve"> - </v>
      </c>
      <c r="C1795" s="79">
        <f>'Budget by qtr'!C1795</f>
        <v>46296</v>
      </c>
      <c r="D1795">
        <f ca="1">'Budget by qtr'!M1795</f>
        <v>0</v>
      </c>
      <c r="E1795" t="str">
        <f ca="1">'Budget by qtr'!L1795</f>
        <v>2111: Salaries</v>
      </c>
      <c r="I1795" s="1">
        <f ca="1">'Budget by qtr'!T1795</f>
        <v>0</v>
      </c>
    </row>
    <row r="1796" spans="1:9">
      <c r="A1796" t="str">
        <f ca="1">'Budget by qtr'!N1796</f>
        <v xml:space="preserve"> - </v>
      </c>
      <c r="C1796" s="79">
        <f>'Budget by qtr'!C1796</f>
        <v>46388</v>
      </c>
      <c r="D1796">
        <f ca="1">'Budget by qtr'!M1796</f>
        <v>0</v>
      </c>
      <c r="E1796" t="str">
        <f ca="1">'Budget by qtr'!L1796</f>
        <v>2111: Salaries</v>
      </c>
      <c r="I1796" s="1">
        <f ca="1">'Budget by qtr'!T1796</f>
        <v>0</v>
      </c>
    </row>
    <row r="1797" spans="1:9" hidden="1">
      <c r="A1797" t="str">
        <f ca="1">'Budget by qtr'!N1797</f>
        <v xml:space="preserve"> - </v>
      </c>
      <c r="C1797" s="79">
        <f>'Budget by qtr'!C1797</f>
        <v>46478</v>
      </c>
      <c r="D1797">
        <f ca="1">'Budget by qtr'!M1797</f>
        <v>0</v>
      </c>
      <c r="E1797" t="str">
        <f ca="1">'Budget by qtr'!L1797</f>
        <v>2111: Salaries</v>
      </c>
      <c r="I1797" s="1">
        <f ca="1">'Budget by qtr'!T1797</f>
        <v>0</v>
      </c>
    </row>
    <row r="1798" spans="1:9" hidden="1">
      <c r="A1798" t="str">
        <f ca="1">'Budget by qtr'!N1798</f>
        <v xml:space="preserve"> - </v>
      </c>
      <c r="C1798" s="79">
        <f>'Budget by qtr'!C1798</f>
        <v>46569</v>
      </c>
      <c r="D1798">
        <f ca="1">'Budget by qtr'!M1798</f>
        <v>0</v>
      </c>
      <c r="E1798" t="str">
        <f ca="1">'Budget by qtr'!L1798</f>
        <v>2111: Salaries</v>
      </c>
      <c r="I1798" s="1">
        <f ca="1">'Budget by qtr'!T1798</f>
        <v>0</v>
      </c>
    </row>
    <row r="1799" spans="1:9" hidden="1">
      <c r="A1799" t="str">
        <f ca="1">'Budget by qtr'!N1799</f>
        <v xml:space="preserve"> - </v>
      </c>
      <c r="C1799" s="79">
        <f>'Budget by qtr'!C1799</f>
        <v>46661</v>
      </c>
      <c r="D1799">
        <f ca="1">'Budget by qtr'!M1799</f>
        <v>0</v>
      </c>
      <c r="E1799" t="str">
        <f ca="1">'Budget by qtr'!L1799</f>
        <v>2111: Salaries</v>
      </c>
      <c r="I1799" s="1">
        <f ca="1">'Budget by qtr'!T1799</f>
        <v>0</v>
      </c>
    </row>
    <row r="1800" spans="1:9" hidden="1">
      <c r="A1800" t="str">
        <f ca="1">'Budget by qtr'!N1800</f>
        <v xml:space="preserve"> - </v>
      </c>
      <c r="C1800" s="79">
        <f>'Budget by qtr'!C1800</f>
        <v>46753</v>
      </c>
      <c r="D1800">
        <f ca="1">'Budget by qtr'!M1800</f>
        <v>0</v>
      </c>
      <c r="E1800" t="str">
        <f ca="1">'Budget by qtr'!L1800</f>
        <v>2111: Salaries</v>
      </c>
      <c r="I1800" s="1">
        <f ca="1">'Budget by qtr'!T1800</f>
        <v>0</v>
      </c>
    </row>
    <row r="1801" spans="1:9" hidden="1">
      <c r="A1801" t="str">
        <f ca="1">'Budget by qtr'!N1801</f>
        <v xml:space="preserve"> - </v>
      </c>
      <c r="C1801" s="79">
        <f>'Budget by qtr'!C1801</f>
        <v>46844</v>
      </c>
      <c r="D1801">
        <f ca="1">'Budget by qtr'!M1801</f>
        <v>0</v>
      </c>
      <c r="E1801" t="str">
        <f ca="1">'Budget by qtr'!L1801</f>
        <v>2111: Salaries</v>
      </c>
      <c r="I1801" s="1">
        <f ca="1">'Budget by qtr'!T1801</f>
        <v>0</v>
      </c>
    </row>
    <row r="1802" spans="1:9" hidden="1">
      <c r="A1802" t="str">
        <f ca="1">'Budget by qtr'!N1802</f>
        <v xml:space="preserve"> - </v>
      </c>
      <c r="C1802" s="79">
        <f>'Budget by qtr'!C1802</f>
        <v>44743</v>
      </c>
      <c r="D1802">
        <f ca="1">'Budget by qtr'!M1802</f>
        <v>0</v>
      </c>
      <c r="E1802" t="str">
        <f ca="1">'Budget by qtr'!L1802</f>
        <v>2111: Salaries</v>
      </c>
      <c r="I1802" s="1">
        <f ca="1">'Budget by qtr'!T1802</f>
        <v>0</v>
      </c>
    </row>
    <row r="1803" spans="1:9" hidden="1">
      <c r="A1803" t="str">
        <f ca="1">'Budget by qtr'!N1803</f>
        <v xml:space="preserve"> - </v>
      </c>
      <c r="C1803" s="79">
        <f>'Budget by qtr'!C1803</f>
        <v>44835</v>
      </c>
      <c r="D1803">
        <f ca="1">'Budget by qtr'!M1803</f>
        <v>0</v>
      </c>
      <c r="E1803" t="str">
        <f ca="1">'Budget by qtr'!L1803</f>
        <v>2111: Salaries</v>
      </c>
      <c r="I1803" s="1">
        <f ca="1">'Budget by qtr'!T1803</f>
        <v>0</v>
      </c>
    </row>
    <row r="1804" spans="1:9" hidden="1">
      <c r="A1804" t="str">
        <f ca="1">'Budget by qtr'!N1804</f>
        <v xml:space="preserve"> - </v>
      </c>
      <c r="C1804" s="79">
        <f>'Budget by qtr'!C1804</f>
        <v>44927</v>
      </c>
      <c r="D1804">
        <f ca="1">'Budget by qtr'!M1804</f>
        <v>0</v>
      </c>
      <c r="E1804" t="str">
        <f ca="1">'Budget by qtr'!L1804</f>
        <v>2111: Salaries</v>
      </c>
      <c r="I1804" s="1">
        <f ca="1">'Budget by qtr'!T1804</f>
        <v>0</v>
      </c>
    </row>
    <row r="1805" spans="1:9" hidden="1">
      <c r="A1805" t="str">
        <f ca="1">'Budget by qtr'!N1805</f>
        <v xml:space="preserve"> - </v>
      </c>
      <c r="C1805" s="79">
        <f>'Budget by qtr'!C1805</f>
        <v>45017</v>
      </c>
      <c r="D1805">
        <f ca="1">'Budget by qtr'!M1805</f>
        <v>0</v>
      </c>
      <c r="E1805" t="str">
        <f ca="1">'Budget by qtr'!L1805</f>
        <v>2111: Salaries</v>
      </c>
      <c r="I1805" s="1">
        <f ca="1">'Budget by qtr'!T1805</f>
        <v>0</v>
      </c>
    </row>
    <row r="1806" spans="1:9" hidden="1">
      <c r="A1806" t="str">
        <f ca="1">'Budget by qtr'!N1806</f>
        <v xml:space="preserve"> - </v>
      </c>
      <c r="C1806" s="79">
        <f>'Budget by qtr'!C1806</f>
        <v>45108</v>
      </c>
      <c r="D1806">
        <f ca="1">'Budget by qtr'!M1806</f>
        <v>0</v>
      </c>
      <c r="E1806" t="str">
        <f ca="1">'Budget by qtr'!L1806</f>
        <v>2111: Salaries</v>
      </c>
      <c r="I1806" s="1">
        <f ca="1">'Budget by qtr'!T1806</f>
        <v>0</v>
      </c>
    </row>
    <row r="1807" spans="1:9" hidden="1">
      <c r="A1807" t="str">
        <f ca="1">'Budget by qtr'!N1807</f>
        <v xml:space="preserve"> - </v>
      </c>
      <c r="C1807" s="79">
        <f>'Budget by qtr'!C1807</f>
        <v>45200</v>
      </c>
      <c r="D1807">
        <f ca="1">'Budget by qtr'!M1807</f>
        <v>0</v>
      </c>
      <c r="E1807" t="str">
        <f ca="1">'Budget by qtr'!L1807</f>
        <v>2111: Salaries</v>
      </c>
      <c r="I1807" s="1">
        <f ca="1">'Budget by qtr'!T1807</f>
        <v>0</v>
      </c>
    </row>
    <row r="1808" spans="1:9" hidden="1">
      <c r="A1808" t="str">
        <f ca="1">'Budget by qtr'!N1808</f>
        <v xml:space="preserve"> - </v>
      </c>
      <c r="C1808" s="79">
        <f>'Budget by qtr'!C1808</f>
        <v>45292</v>
      </c>
      <c r="D1808">
        <f ca="1">'Budget by qtr'!M1808</f>
        <v>0</v>
      </c>
      <c r="E1808" t="str">
        <f ca="1">'Budget by qtr'!L1808</f>
        <v>2111: Salaries</v>
      </c>
      <c r="I1808" s="1">
        <f ca="1">'Budget by qtr'!T1808</f>
        <v>0</v>
      </c>
    </row>
    <row r="1809" spans="1:9" hidden="1">
      <c r="A1809" t="str">
        <f ca="1">'Budget by qtr'!N1809</f>
        <v xml:space="preserve"> - </v>
      </c>
      <c r="C1809" s="79">
        <f>'Budget by qtr'!C1809</f>
        <v>45383</v>
      </c>
      <c r="D1809">
        <f ca="1">'Budget by qtr'!M1809</f>
        <v>0</v>
      </c>
      <c r="E1809" t="str">
        <f ca="1">'Budget by qtr'!L1809</f>
        <v>2111: Salaries</v>
      </c>
      <c r="I1809" s="1">
        <f ca="1">'Budget by qtr'!T1809</f>
        <v>0</v>
      </c>
    </row>
    <row r="1810" spans="1:9" hidden="1">
      <c r="A1810" t="str">
        <f ca="1">'Budget by qtr'!N1810</f>
        <v xml:space="preserve"> - </v>
      </c>
      <c r="C1810" s="79">
        <f>'Budget by qtr'!C1810</f>
        <v>45474</v>
      </c>
      <c r="D1810">
        <f ca="1">'Budget by qtr'!M1810</f>
        <v>0</v>
      </c>
      <c r="E1810" t="str">
        <f ca="1">'Budget by qtr'!L1810</f>
        <v>2111: Salaries</v>
      </c>
      <c r="I1810" s="1">
        <f ca="1">'Budget by qtr'!T1810</f>
        <v>0</v>
      </c>
    </row>
    <row r="1811" spans="1:9" hidden="1">
      <c r="A1811" t="str">
        <f ca="1">'Budget by qtr'!N1811</f>
        <v xml:space="preserve"> - </v>
      </c>
      <c r="C1811" s="79">
        <f>'Budget by qtr'!C1811</f>
        <v>45566</v>
      </c>
      <c r="D1811">
        <f ca="1">'Budget by qtr'!M1811</f>
        <v>0</v>
      </c>
      <c r="E1811" t="str">
        <f ca="1">'Budget by qtr'!L1811</f>
        <v>2111: Salaries</v>
      </c>
      <c r="I1811" s="1">
        <f ca="1">'Budget by qtr'!T1811</f>
        <v>0</v>
      </c>
    </row>
    <row r="1812" spans="1:9" hidden="1">
      <c r="A1812" t="str">
        <f ca="1">'Budget by qtr'!N1812</f>
        <v xml:space="preserve"> - </v>
      </c>
      <c r="C1812" s="79">
        <f>'Budget by qtr'!C1812</f>
        <v>45658</v>
      </c>
      <c r="D1812">
        <f ca="1">'Budget by qtr'!M1812</f>
        <v>0</v>
      </c>
      <c r="E1812" t="str">
        <f ca="1">'Budget by qtr'!L1812</f>
        <v>2111: Salaries</v>
      </c>
      <c r="I1812" s="1">
        <f ca="1">'Budget by qtr'!T1812</f>
        <v>0</v>
      </c>
    </row>
    <row r="1813" spans="1:9" hidden="1">
      <c r="A1813" t="str">
        <f ca="1">'Budget by qtr'!N1813</f>
        <v xml:space="preserve"> - </v>
      </c>
      <c r="C1813" s="79">
        <f>'Budget by qtr'!C1813</f>
        <v>45748</v>
      </c>
      <c r="D1813">
        <f ca="1">'Budget by qtr'!M1813</f>
        <v>0</v>
      </c>
      <c r="E1813" t="str">
        <f ca="1">'Budget by qtr'!L1813</f>
        <v>2111: Salaries</v>
      </c>
      <c r="I1813" s="1">
        <f ca="1">'Budget by qtr'!T1813</f>
        <v>0</v>
      </c>
    </row>
    <row r="1814" spans="1:9" hidden="1">
      <c r="A1814" t="str">
        <f ca="1">'Budget by qtr'!N1814</f>
        <v xml:space="preserve"> - </v>
      </c>
      <c r="C1814" s="79">
        <f>'Budget by qtr'!C1814</f>
        <v>45839</v>
      </c>
      <c r="D1814">
        <f ca="1">'Budget by qtr'!M1814</f>
        <v>0</v>
      </c>
      <c r="E1814" t="str">
        <f ca="1">'Budget by qtr'!L1814</f>
        <v>2111: Salaries</v>
      </c>
      <c r="I1814" s="1">
        <f ca="1">'Budget by qtr'!T1814</f>
        <v>0</v>
      </c>
    </row>
    <row r="1815" spans="1:9" hidden="1">
      <c r="A1815" t="str">
        <f ca="1">'Budget by qtr'!N1815</f>
        <v xml:space="preserve"> - </v>
      </c>
      <c r="C1815" s="79">
        <f>'Budget by qtr'!C1815</f>
        <v>45931</v>
      </c>
      <c r="D1815">
        <f ca="1">'Budget by qtr'!M1815</f>
        <v>0</v>
      </c>
      <c r="E1815" t="str">
        <f ca="1">'Budget by qtr'!L1815</f>
        <v>2111: Salaries</v>
      </c>
      <c r="I1815" s="1">
        <f ca="1">'Budget by qtr'!T1815</f>
        <v>0</v>
      </c>
    </row>
    <row r="1816" spans="1:9" hidden="1">
      <c r="A1816" t="str">
        <f ca="1">'Budget by qtr'!N1816</f>
        <v xml:space="preserve"> - </v>
      </c>
      <c r="C1816" s="79">
        <f>'Budget by qtr'!C1816</f>
        <v>46023</v>
      </c>
      <c r="D1816">
        <f ca="1">'Budget by qtr'!M1816</f>
        <v>0</v>
      </c>
      <c r="E1816" t="str">
        <f ca="1">'Budget by qtr'!L1816</f>
        <v>2111: Salaries</v>
      </c>
      <c r="I1816" s="1">
        <f ca="1">'Budget by qtr'!T1816</f>
        <v>0</v>
      </c>
    </row>
    <row r="1817" spans="1:9" hidden="1">
      <c r="A1817" t="str">
        <f ca="1">'Budget by qtr'!N1817</f>
        <v xml:space="preserve"> - </v>
      </c>
      <c r="C1817" s="79">
        <f>'Budget by qtr'!C1817</f>
        <v>46113</v>
      </c>
      <c r="D1817">
        <f ca="1">'Budget by qtr'!M1817</f>
        <v>0</v>
      </c>
      <c r="E1817" t="str">
        <f ca="1">'Budget by qtr'!L1817</f>
        <v>2111: Salaries</v>
      </c>
      <c r="I1817" s="1">
        <f ca="1">'Budget by qtr'!T1817</f>
        <v>0</v>
      </c>
    </row>
    <row r="1818" spans="1:9" hidden="1">
      <c r="A1818" t="str">
        <f ca="1">'Budget by qtr'!N1818</f>
        <v xml:space="preserve"> - </v>
      </c>
      <c r="C1818" s="79">
        <f>'Budget by qtr'!C1818</f>
        <v>46204</v>
      </c>
      <c r="D1818">
        <f ca="1">'Budget by qtr'!M1818</f>
        <v>0</v>
      </c>
      <c r="E1818" t="str">
        <f ca="1">'Budget by qtr'!L1818</f>
        <v>2111: Salaries</v>
      </c>
      <c r="I1818" s="1">
        <f ca="1">'Budget by qtr'!T1818</f>
        <v>0</v>
      </c>
    </row>
    <row r="1819" spans="1:9" hidden="1">
      <c r="A1819" t="str">
        <f ca="1">'Budget by qtr'!N1819</f>
        <v xml:space="preserve"> - </v>
      </c>
      <c r="C1819" s="79">
        <f>'Budget by qtr'!C1819</f>
        <v>46296</v>
      </c>
      <c r="D1819">
        <f ca="1">'Budget by qtr'!M1819</f>
        <v>0</v>
      </c>
      <c r="E1819" t="str">
        <f ca="1">'Budget by qtr'!L1819</f>
        <v>2111: Salaries</v>
      </c>
      <c r="I1819" s="1">
        <f ca="1">'Budget by qtr'!T1819</f>
        <v>0</v>
      </c>
    </row>
    <row r="1820" spans="1:9" hidden="1">
      <c r="A1820" t="str">
        <f ca="1">'Budget by qtr'!N1820</f>
        <v xml:space="preserve"> - </v>
      </c>
      <c r="C1820" s="79">
        <f>'Budget by qtr'!C1820</f>
        <v>46388</v>
      </c>
      <c r="D1820">
        <f ca="1">'Budget by qtr'!M1820</f>
        <v>0</v>
      </c>
      <c r="E1820" t="str">
        <f ca="1">'Budget by qtr'!L1820</f>
        <v>2111: Salaries</v>
      </c>
      <c r="I1820" s="1">
        <f ca="1">'Budget by qtr'!T1820</f>
        <v>0</v>
      </c>
    </row>
    <row r="1821" spans="1:9" hidden="1">
      <c r="A1821" t="str">
        <f ca="1">'Budget by qtr'!N1821</f>
        <v xml:space="preserve"> - </v>
      </c>
      <c r="C1821" s="79">
        <f>'Budget by qtr'!C1821</f>
        <v>46478</v>
      </c>
      <c r="D1821">
        <f ca="1">'Budget by qtr'!M1821</f>
        <v>0</v>
      </c>
      <c r="E1821" t="str">
        <f ca="1">'Budget by qtr'!L1821</f>
        <v>2111: Salaries</v>
      </c>
      <c r="I1821" s="1">
        <f ca="1">'Budget by qtr'!T1821</f>
        <v>0</v>
      </c>
    </row>
    <row r="1822" spans="1:9" hidden="1">
      <c r="A1822" t="str">
        <f ca="1">'Budget by qtr'!N1822</f>
        <v xml:space="preserve"> - </v>
      </c>
      <c r="C1822" s="79">
        <f>'Budget by qtr'!C1822</f>
        <v>46569</v>
      </c>
      <c r="D1822">
        <f ca="1">'Budget by qtr'!M1822</f>
        <v>0</v>
      </c>
      <c r="E1822" t="str">
        <f ca="1">'Budget by qtr'!L1822</f>
        <v>2111: Salaries</v>
      </c>
      <c r="I1822" s="1">
        <f ca="1">'Budget by qtr'!T1822</f>
        <v>0</v>
      </c>
    </row>
    <row r="1823" spans="1:9" hidden="1">
      <c r="A1823" t="str">
        <f ca="1">'Budget by qtr'!N1823</f>
        <v xml:space="preserve"> - </v>
      </c>
      <c r="C1823" s="79">
        <f>'Budget by qtr'!C1823</f>
        <v>46661</v>
      </c>
      <c r="D1823">
        <f ca="1">'Budget by qtr'!M1823</f>
        <v>0</v>
      </c>
      <c r="E1823" t="str">
        <f ca="1">'Budget by qtr'!L1823</f>
        <v>2111: Salaries</v>
      </c>
      <c r="I1823" s="1">
        <f ca="1">'Budget by qtr'!T1823</f>
        <v>0</v>
      </c>
    </row>
    <row r="1824" spans="1:9" hidden="1">
      <c r="A1824" t="str">
        <f ca="1">'Budget by qtr'!N1824</f>
        <v xml:space="preserve"> - </v>
      </c>
      <c r="C1824" s="79">
        <f>'Budget by qtr'!C1824</f>
        <v>46753</v>
      </c>
      <c r="D1824">
        <f ca="1">'Budget by qtr'!M1824</f>
        <v>0</v>
      </c>
      <c r="E1824" t="str">
        <f ca="1">'Budget by qtr'!L1824</f>
        <v>2111: Salaries</v>
      </c>
      <c r="I1824" s="1">
        <f ca="1">'Budget by qtr'!T1824</f>
        <v>0</v>
      </c>
    </row>
    <row r="1825" spans="1:9" hidden="1">
      <c r="A1825" t="str">
        <f ca="1">'Budget by qtr'!N1825</f>
        <v xml:space="preserve"> - </v>
      </c>
      <c r="C1825" s="79">
        <f>'Budget by qtr'!C1825</f>
        <v>46844</v>
      </c>
      <c r="D1825">
        <f ca="1">'Budget by qtr'!M1825</f>
        <v>0</v>
      </c>
      <c r="E1825" t="str">
        <f ca="1">'Budget by qtr'!L1825</f>
        <v>2111: Salaries</v>
      </c>
      <c r="I1825" s="1">
        <f ca="1">'Budget by qtr'!T1825</f>
        <v>0</v>
      </c>
    </row>
    <row r="1826" spans="1:9" hidden="1">
      <c r="A1826" t="str">
        <f ca="1">'Budget by qtr'!N1826</f>
        <v xml:space="preserve"> - </v>
      </c>
      <c r="C1826" s="79">
        <f>'Budget by qtr'!C1826</f>
        <v>44743</v>
      </c>
      <c r="D1826">
        <f ca="1">'Budget by qtr'!M1826</f>
        <v>0</v>
      </c>
      <c r="E1826" t="str">
        <f ca="1">'Budget by qtr'!L1826</f>
        <v>2111: Salaries</v>
      </c>
      <c r="I1826" s="1">
        <f ca="1">'Budget by qtr'!T1826</f>
        <v>0</v>
      </c>
    </row>
    <row r="1827" spans="1:9" hidden="1">
      <c r="A1827" t="str">
        <f ca="1">'Budget by qtr'!N1827</f>
        <v xml:space="preserve"> - </v>
      </c>
      <c r="C1827" s="79">
        <f>'Budget by qtr'!C1827</f>
        <v>44835</v>
      </c>
      <c r="D1827">
        <f ca="1">'Budget by qtr'!M1827</f>
        <v>0</v>
      </c>
      <c r="E1827" t="str">
        <f ca="1">'Budget by qtr'!L1827</f>
        <v>2111: Salaries</v>
      </c>
      <c r="I1827" s="1">
        <f ca="1">'Budget by qtr'!T1827</f>
        <v>0</v>
      </c>
    </row>
    <row r="1828" spans="1:9" hidden="1">
      <c r="A1828" t="str">
        <f ca="1">'Budget by qtr'!N1828</f>
        <v xml:space="preserve"> - </v>
      </c>
      <c r="C1828" s="79">
        <f>'Budget by qtr'!C1828</f>
        <v>44927</v>
      </c>
      <c r="D1828">
        <f ca="1">'Budget by qtr'!M1828</f>
        <v>0</v>
      </c>
      <c r="E1828" t="str">
        <f ca="1">'Budget by qtr'!L1828</f>
        <v>2111: Salaries</v>
      </c>
      <c r="I1828" s="1">
        <f ca="1">'Budget by qtr'!T1828</f>
        <v>0</v>
      </c>
    </row>
    <row r="1829" spans="1:9" hidden="1">
      <c r="A1829" t="str">
        <f ca="1">'Budget by qtr'!N1829</f>
        <v xml:space="preserve"> - </v>
      </c>
      <c r="C1829" s="79">
        <f>'Budget by qtr'!C1829</f>
        <v>45017</v>
      </c>
      <c r="D1829">
        <f ca="1">'Budget by qtr'!M1829</f>
        <v>0</v>
      </c>
      <c r="E1829" t="str">
        <f ca="1">'Budget by qtr'!L1829</f>
        <v>2111: Salaries</v>
      </c>
      <c r="I1829" s="1">
        <f ca="1">'Budget by qtr'!T1829</f>
        <v>0</v>
      </c>
    </row>
    <row r="1830" spans="1:9" hidden="1">
      <c r="A1830" t="str">
        <f ca="1">'Budget by qtr'!N1830</f>
        <v xml:space="preserve"> - </v>
      </c>
      <c r="C1830" s="79">
        <f>'Budget by qtr'!C1830</f>
        <v>45108</v>
      </c>
      <c r="D1830">
        <f ca="1">'Budget by qtr'!M1830</f>
        <v>0</v>
      </c>
      <c r="E1830" t="str">
        <f ca="1">'Budget by qtr'!L1830</f>
        <v>2111: Salaries</v>
      </c>
      <c r="I1830" s="1">
        <f ca="1">'Budget by qtr'!T1830</f>
        <v>0</v>
      </c>
    </row>
    <row r="1831" spans="1:9" hidden="1">
      <c r="A1831" t="str">
        <f ca="1">'Budget by qtr'!N1831</f>
        <v xml:space="preserve"> - </v>
      </c>
      <c r="C1831" s="79">
        <f>'Budget by qtr'!C1831</f>
        <v>45200</v>
      </c>
      <c r="D1831">
        <f ca="1">'Budget by qtr'!M1831</f>
        <v>0</v>
      </c>
      <c r="E1831" t="str">
        <f ca="1">'Budget by qtr'!L1831</f>
        <v>2111: Salaries</v>
      </c>
      <c r="I1831" s="1">
        <f ca="1">'Budget by qtr'!T1831</f>
        <v>0</v>
      </c>
    </row>
    <row r="1832" spans="1:9" hidden="1">
      <c r="A1832" t="str">
        <f ca="1">'Budget by qtr'!N1832</f>
        <v xml:space="preserve"> - </v>
      </c>
      <c r="C1832" s="79">
        <f>'Budget by qtr'!C1832</f>
        <v>45292</v>
      </c>
      <c r="D1832">
        <f ca="1">'Budget by qtr'!M1832</f>
        <v>0</v>
      </c>
      <c r="E1832" t="str">
        <f ca="1">'Budget by qtr'!L1832</f>
        <v>2111: Salaries</v>
      </c>
      <c r="I1832" s="1">
        <f ca="1">'Budget by qtr'!T1832</f>
        <v>0</v>
      </c>
    </row>
    <row r="1833" spans="1:9" hidden="1">
      <c r="A1833" t="str">
        <f ca="1">'Budget by qtr'!N1833</f>
        <v xml:space="preserve"> - </v>
      </c>
      <c r="C1833" s="79">
        <f>'Budget by qtr'!C1833</f>
        <v>45383</v>
      </c>
      <c r="D1833">
        <f ca="1">'Budget by qtr'!M1833</f>
        <v>0</v>
      </c>
      <c r="E1833" t="str">
        <f ca="1">'Budget by qtr'!L1833</f>
        <v>2111: Salaries</v>
      </c>
      <c r="I1833" s="1">
        <f ca="1">'Budget by qtr'!T1833</f>
        <v>0</v>
      </c>
    </row>
    <row r="1834" spans="1:9" hidden="1">
      <c r="A1834" t="str">
        <f ca="1">'Budget by qtr'!N1834</f>
        <v xml:space="preserve"> - </v>
      </c>
      <c r="C1834" s="79">
        <f>'Budget by qtr'!C1834</f>
        <v>45474</v>
      </c>
      <c r="D1834">
        <f ca="1">'Budget by qtr'!M1834</f>
        <v>0</v>
      </c>
      <c r="E1834" t="str">
        <f ca="1">'Budget by qtr'!L1834</f>
        <v>2111: Salaries</v>
      </c>
      <c r="I1834" s="1">
        <f ca="1">'Budget by qtr'!T1834</f>
        <v>0</v>
      </c>
    </row>
    <row r="1835" spans="1:9" hidden="1">
      <c r="A1835" t="str">
        <f ca="1">'Budget by qtr'!N1835</f>
        <v xml:space="preserve"> - </v>
      </c>
      <c r="C1835" s="79">
        <f>'Budget by qtr'!C1835</f>
        <v>45566</v>
      </c>
      <c r="D1835">
        <f ca="1">'Budget by qtr'!M1835</f>
        <v>0</v>
      </c>
      <c r="E1835" t="str">
        <f ca="1">'Budget by qtr'!L1835</f>
        <v>2111: Salaries</v>
      </c>
      <c r="I1835" s="1">
        <f ca="1">'Budget by qtr'!T1835</f>
        <v>0</v>
      </c>
    </row>
    <row r="1836" spans="1:9" hidden="1">
      <c r="A1836" t="str">
        <f ca="1">'Budget by qtr'!N1836</f>
        <v xml:space="preserve"> - </v>
      </c>
      <c r="C1836" s="79">
        <f>'Budget by qtr'!C1836</f>
        <v>45658</v>
      </c>
      <c r="D1836">
        <f ca="1">'Budget by qtr'!M1836</f>
        <v>0</v>
      </c>
      <c r="E1836" t="str">
        <f ca="1">'Budget by qtr'!L1836</f>
        <v>2111: Salaries</v>
      </c>
      <c r="I1836" s="1">
        <f ca="1">'Budget by qtr'!T1836</f>
        <v>0</v>
      </c>
    </row>
    <row r="1837" spans="1:9" hidden="1">
      <c r="A1837" t="str">
        <f ca="1">'Budget by qtr'!N1837</f>
        <v xml:space="preserve"> - </v>
      </c>
      <c r="C1837" s="79">
        <f>'Budget by qtr'!C1837</f>
        <v>45748</v>
      </c>
      <c r="D1837">
        <f ca="1">'Budget by qtr'!M1837</f>
        <v>0</v>
      </c>
      <c r="E1837" t="str">
        <f ca="1">'Budget by qtr'!L1837</f>
        <v>2111: Salaries</v>
      </c>
      <c r="I1837" s="1">
        <f ca="1">'Budget by qtr'!T1837</f>
        <v>0</v>
      </c>
    </row>
    <row r="1838" spans="1:9" hidden="1">
      <c r="A1838" t="str">
        <f ca="1">'Budget by qtr'!N1838</f>
        <v xml:space="preserve"> - </v>
      </c>
      <c r="C1838" s="79">
        <f>'Budget by qtr'!C1838</f>
        <v>45839</v>
      </c>
      <c r="D1838">
        <f ca="1">'Budget by qtr'!M1838</f>
        <v>0</v>
      </c>
      <c r="E1838" t="str">
        <f ca="1">'Budget by qtr'!L1838</f>
        <v>2111: Salaries</v>
      </c>
      <c r="I1838" s="1">
        <f ca="1">'Budget by qtr'!T1838</f>
        <v>0</v>
      </c>
    </row>
    <row r="1839" spans="1:9" hidden="1">
      <c r="A1839" t="str">
        <f ca="1">'Budget by qtr'!N1839</f>
        <v xml:space="preserve"> - </v>
      </c>
      <c r="C1839" s="79">
        <f>'Budget by qtr'!C1839</f>
        <v>45931</v>
      </c>
      <c r="D1839">
        <f ca="1">'Budget by qtr'!M1839</f>
        <v>0</v>
      </c>
      <c r="E1839" t="str">
        <f ca="1">'Budget by qtr'!L1839</f>
        <v>2111: Salaries</v>
      </c>
      <c r="I1839" s="1">
        <f ca="1">'Budget by qtr'!T1839</f>
        <v>0</v>
      </c>
    </row>
    <row r="1840" spans="1:9" hidden="1">
      <c r="A1840" t="str">
        <f ca="1">'Budget by qtr'!N1840</f>
        <v xml:space="preserve"> - </v>
      </c>
      <c r="C1840" s="79">
        <f>'Budget by qtr'!C1840</f>
        <v>46023</v>
      </c>
      <c r="D1840">
        <f ca="1">'Budget by qtr'!M1840</f>
        <v>0</v>
      </c>
      <c r="E1840" t="str">
        <f ca="1">'Budget by qtr'!L1840</f>
        <v>2111: Salaries</v>
      </c>
      <c r="I1840" s="1">
        <f ca="1">'Budget by qtr'!T1840</f>
        <v>0</v>
      </c>
    </row>
    <row r="1841" spans="1:9" hidden="1">
      <c r="A1841" t="str">
        <f ca="1">'Budget by qtr'!N1841</f>
        <v xml:space="preserve"> - </v>
      </c>
      <c r="C1841" s="79">
        <f>'Budget by qtr'!C1841</f>
        <v>46113</v>
      </c>
      <c r="D1841">
        <f ca="1">'Budget by qtr'!M1841</f>
        <v>0</v>
      </c>
      <c r="E1841" t="str">
        <f ca="1">'Budget by qtr'!L1841</f>
        <v>2111: Salaries</v>
      </c>
      <c r="I1841" s="1">
        <f ca="1">'Budget by qtr'!T1841</f>
        <v>0</v>
      </c>
    </row>
    <row r="1842" spans="1:9" hidden="1">
      <c r="A1842" t="str">
        <f ca="1">'Budget by qtr'!N1842</f>
        <v xml:space="preserve"> - </v>
      </c>
      <c r="C1842" s="79">
        <f>'Budget by qtr'!C1842</f>
        <v>46204</v>
      </c>
      <c r="D1842">
        <f ca="1">'Budget by qtr'!M1842</f>
        <v>0</v>
      </c>
      <c r="E1842" t="str">
        <f ca="1">'Budget by qtr'!L1842</f>
        <v>2111: Salaries</v>
      </c>
      <c r="I1842" s="1">
        <f ca="1">'Budget by qtr'!T1842</f>
        <v>0</v>
      </c>
    </row>
    <row r="1843" spans="1:9" hidden="1">
      <c r="A1843" t="str">
        <f ca="1">'Budget by qtr'!N1843</f>
        <v xml:space="preserve"> - </v>
      </c>
      <c r="C1843" s="79">
        <f>'Budget by qtr'!C1843</f>
        <v>46296</v>
      </c>
      <c r="D1843">
        <f ca="1">'Budget by qtr'!M1843</f>
        <v>0</v>
      </c>
      <c r="E1843" t="str">
        <f ca="1">'Budget by qtr'!L1843</f>
        <v>2111: Salaries</v>
      </c>
      <c r="I1843" s="1">
        <f ca="1">'Budget by qtr'!T1843</f>
        <v>0</v>
      </c>
    </row>
    <row r="1844" spans="1:9" hidden="1">
      <c r="A1844" t="str">
        <f ca="1">'Budget by qtr'!N1844</f>
        <v xml:space="preserve"> - </v>
      </c>
      <c r="C1844" s="79">
        <f>'Budget by qtr'!C1844</f>
        <v>46388</v>
      </c>
      <c r="D1844">
        <f ca="1">'Budget by qtr'!M1844</f>
        <v>0</v>
      </c>
      <c r="E1844" t="str">
        <f ca="1">'Budget by qtr'!L1844</f>
        <v>2111: Salaries</v>
      </c>
      <c r="I1844" s="1">
        <f ca="1">'Budget by qtr'!T1844</f>
        <v>0</v>
      </c>
    </row>
    <row r="1845" spans="1:9" hidden="1">
      <c r="A1845" t="str">
        <f ca="1">'Budget by qtr'!N1845</f>
        <v xml:space="preserve"> - </v>
      </c>
      <c r="C1845" s="79">
        <f>'Budget by qtr'!C1845</f>
        <v>46478</v>
      </c>
      <c r="D1845">
        <f ca="1">'Budget by qtr'!M1845</f>
        <v>0</v>
      </c>
      <c r="E1845" t="str">
        <f ca="1">'Budget by qtr'!L1845</f>
        <v>2111: Salaries</v>
      </c>
      <c r="I1845" s="1">
        <f ca="1">'Budget by qtr'!T1845</f>
        <v>0</v>
      </c>
    </row>
    <row r="1846" spans="1:9" hidden="1">
      <c r="A1846" t="str">
        <f ca="1">'Budget by qtr'!N1846</f>
        <v xml:space="preserve"> - </v>
      </c>
      <c r="C1846" s="79">
        <f>'Budget by qtr'!C1846</f>
        <v>46569</v>
      </c>
      <c r="D1846">
        <f ca="1">'Budget by qtr'!M1846</f>
        <v>0</v>
      </c>
      <c r="E1846" t="str">
        <f ca="1">'Budget by qtr'!L1846</f>
        <v>2111: Salaries</v>
      </c>
      <c r="I1846" s="1">
        <f ca="1">'Budget by qtr'!T1846</f>
        <v>0</v>
      </c>
    </row>
    <row r="1847" spans="1:9" hidden="1">
      <c r="A1847" t="str">
        <f ca="1">'Budget by qtr'!N1847</f>
        <v xml:space="preserve"> - </v>
      </c>
      <c r="C1847" s="79">
        <f>'Budget by qtr'!C1847</f>
        <v>46661</v>
      </c>
      <c r="D1847">
        <f ca="1">'Budget by qtr'!M1847</f>
        <v>0</v>
      </c>
      <c r="E1847" t="str">
        <f ca="1">'Budget by qtr'!L1847</f>
        <v>2111: Salaries</v>
      </c>
      <c r="I1847" s="1">
        <f ca="1">'Budget by qtr'!T1847</f>
        <v>0</v>
      </c>
    </row>
    <row r="1848" spans="1:9" hidden="1">
      <c r="A1848" t="str">
        <f ca="1">'Budget by qtr'!N1848</f>
        <v xml:space="preserve"> - </v>
      </c>
      <c r="C1848" s="79">
        <f>'Budget by qtr'!C1848</f>
        <v>46753</v>
      </c>
      <c r="D1848">
        <f ca="1">'Budget by qtr'!M1848</f>
        <v>0</v>
      </c>
      <c r="E1848" t="str">
        <f ca="1">'Budget by qtr'!L1848</f>
        <v>2111: Salaries</v>
      </c>
      <c r="I1848" s="1">
        <f ca="1">'Budget by qtr'!T1848</f>
        <v>0</v>
      </c>
    </row>
    <row r="1849" spans="1:9" hidden="1">
      <c r="A1849" t="str">
        <f ca="1">'Budget by qtr'!N1849</f>
        <v xml:space="preserve"> - </v>
      </c>
      <c r="C1849" s="79">
        <f>'Budget by qtr'!C1849</f>
        <v>46844</v>
      </c>
      <c r="D1849">
        <f ca="1">'Budget by qtr'!M1849</f>
        <v>0</v>
      </c>
      <c r="E1849" t="str">
        <f ca="1">'Budget by qtr'!L1849</f>
        <v>2111: Salaries</v>
      </c>
      <c r="I1849" s="1">
        <f ca="1">'Budget by qtr'!T1849</f>
        <v>0</v>
      </c>
    </row>
    <row r="1850" spans="1:9" hidden="1">
      <c r="A1850" t="str">
        <f ca="1">'Budget by qtr'!N1850</f>
        <v xml:space="preserve"> - </v>
      </c>
      <c r="C1850" s="79">
        <f>'Budget by qtr'!C1850</f>
        <v>44743</v>
      </c>
      <c r="D1850">
        <f ca="1">'Budget by qtr'!M1850</f>
        <v>0</v>
      </c>
      <c r="E1850" t="str">
        <f ca="1">'Budget by qtr'!L1850</f>
        <v>2111: Salaries</v>
      </c>
      <c r="I1850" s="1">
        <f ca="1">'Budget by qtr'!T1850</f>
        <v>0</v>
      </c>
    </row>
    <row r="1851" spans="1:9" hidden="1">
      <c r="A1851" t="str">
        <f ca="1">'Budget by qtr'!N1851</f>
        <v xml:space="preserve"> - </v>
      </c>
      <c r="C1851" s="79">
        <f>'Budget by qtr'!C1851</f>
        <v>44835</v>
      </c>
      <c r="D1851">
        <f ca="1">'Budget by qtr'!M1851</f>
        <v>0</v>
      </c>
      <c r="E1851" t="str">
        <f ca="1">'Budget by qtr'!L1851</f>
        <v>2111: Salaries</v>
      </c>
      <c r="I1851" s="1">
        <f ca="1">'Budget by qtr'!T1851</f>
        <v>0</v>
      </c>
    </row>
    <row r="1852" spans="1:9" hidden="1">
      <c r="A1852" t="str">
        <f ca="1">'Budget by qtr'!N1852</f>
        <v xml:space="preserve"> - </v>
      </c>
      <c r="C1852" s="79">
        <f>'Budget by qtr'!C1852</f>
        <v>44927</v>
      </c>
      <c r="D1852">
        <f ca="1">'Budget by qtr'!M1852</f>
        <v>0</v>
      </c>
      <c r="E1852" t="str">
        <f ca="1">'Budget by qtr'!L1852</f>
        <v>2111: Salaries</v>
      </c>
      <c r="I1852" s="1">
        <f ca="1">'Budget by qtr'!T1852</f>
        <v>0</v>
      </c>
    </row>
    <row r="1853" spans="1:9" hidden="1">
      <c r="A1853" t="str">
        <f ca="1">'Budget by qtr'!N1853</f>
        <v xml:space="preserve"> - </v>
      </c>
      <c r="C1853" s="79">
        <f>'Budget by qtr'!C1853</f>
        <v>45017</v>
      </c>
      <c r="D1853">
        <f ca="1">'Budget by qtr'!M1853</f>
        <v>0</v>
      </c>
      <c r="E1853" t="str">
        <f ca="1">'Budget by qtr'!L1853</f>
        <v>2111: Salaries</v>
      </c>
      <c r="I1853" s="1">
        <f ca="1">'Budget by qtr'!T1853</f>
        <v>0</v>
      </c>
    </row>
    <row r="1854" spans="1:9" hidden="1">
      <c r="A1854" t="str">
        <f ca="1">'Budget by qtr'!N1854</f>
        <v xml:space="preserve"> - </v>
      </c>
      <c r="C1854" s="79">
        <f>'Budget by qtr'!C1854</f>
        <v>45108</v>
      </c>
      <c r="D1854">
        <f ca="1">'Budget by qtr'!M1854</f>
        <v>0</v>
      </c>
      <c r="E1854" t="str">
        <f ca="1">'Budget by qtr'!L1854</f>
        <v>2111: Salaries</v>
      </c>
      <c r="I1854" s="1">
        <f ca="1">'Budget by qtr'!T1854</f>
        <v>0</v>
      </c>
    </row>
    <row r="1855" spans="1:9" hidden="1">
      <c r="A1855" t="str">
        <f ca="1">'Budget by qtr'!N1855</f>
        <v xml:space="preserve"> - </v>
      </c>
      <c r="C1855" s="79">
        <f>'Budget by qtr'!C1855</f>
        <v>45200</v>
      </c>
      <c r="D1855">
        <f ca="1">'Budget by qtr'!M1855</f>
        <v>0</v>
      </c>
      <c r="E1855" t="str">
        <f ca="1">'Budget by qtr'!L1855</f>
        <v>2111: Salaries</v>
      </c>
      <c r="I1855" s="1">
        <f ca="1">'Budget by qtr'!T1855</f>
        <v>0</v>
      </c>
    </row>
    <row r="1856" spans="1:9" hidden="1">
      <c r="A1856" t="str">
        <f ca="1">'Budget by qtr'!N1856</f>
        <v xml:space="preserve"> - </v>
      </c>
      <c r="C1856" s="79">
        <f>'Budget by qtr'!C1856</f>
        <v>45292</v>
      </c>
      <c r="D1856">
        <f ca="1">'Budget by qtr'!M1856</f>
        <v>0</v>
      </c>
      <c r="E1856" t="str">
        <f ca="1">'Budget by qtr'!L1856</f>
        <v>2111: Salaries</v>
      </c>
      <c r="I1856" s="1">
        <f ca="1">'Budget by qtr'!T1856</f>
        <v>0</v>
      </c>
    </row>
    <row r="1857" spans="1:9" hidden="1">
      <c r="A1857" t="str">
        <f ca="1">'Budget by qtr'!N1857</f>
        <v xml:space="preserve"> - </v>
      </c>
      <c r="C1857" s="79">
        <f>'Budget by qtr'!C1857</f>
        <v>45383</v>
      </c>
      <c r="D1857">
        <f ca="1">'Budget by qtr'!M1857</f>
        <v>0</v>
      </c>
      <c r="E1857" t="str">
        <f ca="1">'Budget by qtr'!L1857</f>
        <v>2111: Salaries</v>
      </c>
      <c r="I1857" s="1">
        <f ca="1">'Budget by qtr'!T1857</f>
        <v>0</v>
      </c>
    </row>
    <row r="1858" spans="1:9" hidden="1">
      <c r="A1858" t="str">
        <f ca="1">'Budget by qtr'!N1858</f>
        <v xml:space="preserve"> - </v>
      </c>
      <c r="C1858" s="79">
        <f>'Budget by qtr'!C1858</f>
        <v>45474</v>
      </c>
      <c r="D1858">
        <f ca="1">'Budget by qtr'!M1858</f>
        <v>0</v>
      </c>
      <c r="E1858" t="str">
        <f ca="1">'Budget by qtr'!L1858</f>
        <v>2111: Salaries</v>
      </c>
      <c r="I1858" s="1">
        <f ca="1">'Budget by qtr'!T1858</f>
        <v>0</v>
      </c>
    </row>
    <row r="1859" spans="1:9" hidden="1">
      <c r="A1859" t="str">
        <f ca="1">'Budget by qtr'!N1859</f>
        <v xml:space="preserve"> - </v>
      </c>
      <c r="C1859" s="79">
        <f>'Budget by qtr'!C1859</f>
        <v>45566</v>
      </c>
      <c r="D1859">
        <f ca="1">'Budget by qtr'!M1859</f>
        <v>0</v>
      </c>
      <c r="E1859" t="str">
        <f ca="1">'Budget by qtr'!L1859</f>
        <v>2111: Salaries</v>
      </c>
      <c r="I1859" s="1">
        <f ca="1">'Budget by qtr'!T1859</f>
        <v>0</v>
      </c>
    </row>
    <row r="1860" spans="1:9" hidden="1">
      <c r="A1860" t="str">
        <f ca="1">'Budget by qtr'!N1860</f>
        <v xml:space="preserve"> - </v>
      </c>
      <c r="C1860" s="79">
        <f>'Budget by qtr'!C1860</f>
        <v>45658</v>
      </c>
      <c r="D1860">
        <f ca="1">'Budget by qtr'!M1860</f>
        <v>0</v>
      </c>
      <c r="E1860" t="str">
        <f ca="1">'Budget by qtr'!L1860</f>
        <v>2111: Salaries</v>
      </c>
      <c r="I1860" s="1">
        <f ca="1">'Budget by qtr'!T1860</f>
        <v>0</v>
      </c>
    </row>
    <row r="1861" spans="1:9" hidden="1">
      <c r="A1861" t="str">
        <f ca="1">'Budget by qtr'!N1861</f>
        <v xml:space="preserve"> - </v>
      </c>
      <c r="C1861" s="79">
        <f>'Budget by qtr'!C1861</f>
        <v>45748</v>
      </c>
      <c r="D1861">
        <f ca="1">'Budget by qtr'!M1861</f>
        <v>0</v>
      </c>
      <c r="E1861" t="str">
        <f ca="1">'Budget by qtr'!L1861</f>
        <v>2111: Salaries</v>
      </c>
      <c r="I1861" s="1">
        <f ca="1">'Budget by qtr'!T1861</f>
        <v>0</v>
      </c>
    </row>
    <row r="1862" spans="1:9" hidden="1">
      <c r="A1862" t="str">
        <f ca="1">'Budget by qtr'!N1862</f>
        <v xml:space="preserve"> - </v>
      </c>
      <c r="C1862" s="79">
        <f>'Budget by qtr'!C1862</f>
        <v>45839</v>
      </c>
      <c r="D1862">
        <f ca="1">'Budget by qtr'!M1862</f>
        <v>0</v>
      </c>
      <c r="E1862" t="str">
        <f ca="1">'Budget by qtr'!L1862</f>
        <v>2111: Salaries</v>
      </c>
      <c r="I1862" s="1">
        <f ca="1">'Budget by qtr'!T1862</f>
        <v>0</v>
      </c>
    </row>
    <row r="1863" spans="1:9" hidden="1">
      <c r="A1863" t="str">
        <f ca="1">'Budget by qtr'!N1863</f>
        <v xml:space="preserve"> - </v>
      </c>
      <c r="C1863" s="79">
        <f>'Budget by qtr'!C1863</f>
        <v>45931</v>
      </c>
      <c r="D1863">
        <f ca="1">'Budget by qtr'!M1863</f>
        <v>0</v>
      </c>
      <c r="E1863" t="str">
        <f ca="1">'Budget by qtr'!L1863</f>
        <v>2111: Salaries</v>
      </c>
      <c r="I1863" s="1">
        <f ca="1">'Budget by qtr'!T1863</f>
        <v>0</v>
      </c>
    </row>
    <row r="1864" spans="1:9" hidden="1">
      <c r="A1864" t="str">
        <f ca="1">'Budget by qtr'!N1864</f>
        <v xml:space="preserve"> - </v>
      </c>
      <c r="C1864" s="79">
        <f>'Budget by qtr'!C1864</f>
        <v>46023</v>
      </c>
      <c r="D1864">
        <f ca="1">'Budget by qtr'!M1864</f>
        <v>0</v>
      </c>
      <c r="E1864" t="str">
        <f ca="1">'Budget by qtr'!L1864</f>
        <v>2111: Salaries</v>
      </c>
      <c r="I1864" s="1">
        <f ca="1">'Budget by qtr'!T1864</f>
        <v>0</v>
      </c>
    </row>
    <row r="1865" spans="1:9" hidden="1">
      <c r="A1865" t="str">
        <f ca="1">'Budget by qtr'!N1865</f>
        <v xml:space="preserve"> - </v>
      </c>
      <c r="C1865" s="79">
        <f>'Budget by qtr'!C1865</f>
        <v>46113</v>
      </c>
      <c r="D1865">
        <f ca="1">'Budget by qtr'!M1865</f>
        <v>0</v>
      </c>
      <c r="E1865" t="str">
        <f ca="1">'Budget by qtr'!L1865</f>
        <v>2111: Salaries</v>
      </c>
      <c r="I1865" s="1">
        <f ca="1">'Budget by qtr'!T1865</f>
        <v>0</v>
      </c>
    </row>
    <row r="1866" spans="1:9" hidden="1">
      <c r="A1866" t="str">
        <f ca="1">'Budget by qtr'!N1866</f>
        <v xml:space="preserve"> - </v>
      </c>
      <c r="C1866" s="79">
        <f>'Budget by qtr'!C1866</f>
        <v>46204</v>
      </c>
      <c r="D1866">
        <f ca="1">'Budget by qtr'!M1866</f>
        <v>0</v>
      </c>
      <c r="E1866" t="str">
        <f ca="1">'Budget by qtr'!L1866</f>
        <v>2111: Salaries</v>
      </c>
      <c r="I1866" s="1">
        <f ca="1">'Budget by qtr'!T1866</f>
        <v>0</v>
      </c>
    </row>
    <row r="1867" spans="1:9" hidden="1">
      <c r="A1867" t="str">
        <f ca="1">'Budget by qtr'!N1867</f>
        <v xml:space="preserve"> - </v>
      </c>
      <c r="C1867" s="79">
        <f>'Budget by qtr'!C1867</f>
        <v>46296</v>
      </c>
      <c r="D1867">
        <f ca="1">'Budget by qtr'!M1867</f>
        <v>0</v>
      </c>
      <c r="E1867" t="str">
        <f ca="1">'Budget by qtr'!L1867</f>
        <v>2111: Salaries</v>
      </c>
      <c r="I1867" s="1">
        <f ca="1">'Budget by qtr'!T1867</f>
        <v>0</v>
      </c>
    </row>
    <row r="1868" spans="1:9" hidden="1">
      <c r="A1868" t="str">
        <f ca="1">'Budget by qtr'!N1868</f>
        <v xml:space="preserve"> - </v>
      </c>
      <c r="C1868" s="79">
        <f>'Budget by qtr'!C1868</f>
        <v>46388</v>
      </c>
      <c r="D1868">
        <f ca="1">'Budget by qtr'!M1868</f>
        <v>0</v>
      </c>
      <c r="E1868" t="str">
        <f ca="1">'Budget by qtr'!L1868</f>
        <v>2111: Salaries</v>
      </c>
      <c r="I1868" s="1">
        <f ca="1">'Budget by qtr'!T1868</f>
        <v>0</v>
      </c>
    </row>
    <row r="1869" spans="1:9" hidden="1">
      <c r="A1869" t="str">
        <f ca="1">'Budget by qtr'!N1869</f>
        <v xml:space="preserve"> - </v>
      </c>
      <c r="C1869" s="79">
        <f>'Budget by qtr'!C1869</f>
        <v>46478</v>
      </c>
      <c r="D1869">
        <f ca="1">'Budget by qtr'!M1869</f>
        <v>0</v>
      </c>
      <c r="E1869" t="str">
        <f ca="1">'Budget by qtr'!L1869</f>
        <v>2111: Salaries</v>
      </c>
      <c r="I1869" s="1">
        <f ca="1">'Budget by qtr'!T1869</f>
        <v>0</v>
      </c>
    </row>
    <row r="1870" spans="1:9" hidden="1">
      <c r="A1870" t="str">
        <f ca="1">'Budget by qtr'!N1870</f>
        <v xml:space="preserve"> - </v>
      </c>
      <c r="C1870" s="79">
        <f>'Budget by qtr'!C1870</f>
        <v>46569</v>
      </c>
      <c r="D1870">
        <f ca="1">'Budget by qtr'!M1870</f>
        <v>0</v>
      </c>
      <c r="E1870" t="str">
        <f ca="1">'Budget by qtr'!L1870</f>
        <v>2111: Salaries</v>
      </c>
      <c r="I1870" s="1">
        <f ca="1">'Budget by qtr'!T1870</f>
        <v>0</v>
      </c>
    </row>
    <row r="1871" spans="1:9" hidden="1">
      <c r="A1871" t="str">
        <f ca="1">'Budget by qtr'!N1871</f>
        <v xml:space="preserve"> - </v>
      </c>
      <c r="C1871" s="79">
        <f>'Budget by qtr'!C1871</f>
        <v>46661</v>
      </c>
      <c r="D1871">
        <f ca="1">'Budget by qtr'!M1871</f>
        <v>0</v>
      </c>
      <c r="E1871" t="str">
        <f ca="1">'Budget by qtr'!L1871</f>
        <v>2111: Salaries</v>
      </c>
      <c r="I1871" s="1">
        <f ca="1">'Budget by qtr'!T1871</f>
        <v>0</v>
      </c>
    </row>
    <row r="1872" spans="1:9" hidden="1">
      <c r="A1872" t="str">
        <f ca="1">'Budget by qtr'!N1872</f>
        <v xml:space="preserve"> - </v>
      </c>
      <c r="C1872" s="79">
        <f>'Budget by qtr'!C1872</f>
        <v>46753</v>
      </c>
      <c r="D1872">
        <f ca="1">'Budget by qtr'!M1872</f>
        <v>0</v>
      </c>
      <c r="E1872" t="str">
        <f ca="1">'Budget by qtr'!L1872</f>
        <v>2111: Salaries</v>
      </c>
      <c r="I1872" s="1">
        <f ca="1">'Budget by qtr'!T1872</f>
        <v>0</v>
      </c>
    </row>
    <row r="1873" spans="1:9" hidden="1">
      <c r="A1873" t="str">
        <f ca="1">'Budget by qtr'!N1873</f>
        <v xml:space="preserve"> - </v>
      </c>
      <c r="C1873" s="79">
        <f>'Budget by qtr'!C1873</f>
        <v>46844</v>
      </c>
      <c r="D1873">
        <f ca="1">'Budget by qtr'!M1873</f>
        <v>0</v>
      </c>
      <c r="E1873" t="str">
        <f ca="1">'Budget by qtr'!L1873</f>
        <v>2111: Salaries</v>
      </c>
      <c r="I1873" s="1">
        <f ca="1">'Budget by qtr'!T1873</f>
        <v>0</v>
      </c>
    </row>
    <row r="1874" spans="1:9" hidden="1">
      <c r="A1874" t="str">
        <f ca="1">'Budget by qtr'!N1874</f>
        <v xml:space="preserve"> - </v>
      </c>
      <c r="C1874" s="79">
        <f>'Budget by qtr'!C1874</f>
        <v>44743</v>
      </c>
      <c r="D1874">
        <f ca="1">'Budget by qtr'!M1874</f>
        <v>0</v>
      </c>
      <c r="E1874" t="str">
        <f ca="1">'Budget by qtr'!L1874</f>
        <v>2111: Salaries</v>
      </c>
      <c r="I1874" s="1">
        <f ca="1">'Budget by qtr'!T1874</f>
        <v>0</v>
      </c>
    </row>
    <row r="1875" spans="1:9" hidden="1">
      <c r="A1875" t="str">
        <f ca="1">'Budget by qtr'!N1875</f>
        <v xml:space="preserve"> - </v>
      </c>
      <c r="C1875" s="79">
        <f>'Budget by qtr'!C1875</f>
        <v>44835</v>
      </c>
      <c r="D1875">
        <f ca="1">'Budget by qtr'!M1875</f>
        <v>0</v>
      </c>
      <c r="E1875" t="str">
        <f ca="1">'Budget by qtr'!L1875</f>
        <v>2111: Salaries</v>
      </c>
      <c r="I1875" s="1">
        <f ca="1">'Budget by qtr'!T1875</f>
        <v>0</v>
      </c>
    </row>
    <row r="1876" spans="1:9" hidden="1">
      <c r="A1876" t="str">
        <f ca="1">'Budget by qtr'!N1876</f>
        <v xml:space="preserve"> - </v>
      </c>
      <c r="C1876" s="79">
        <f>'Budget by qtr'!C1876</f>
        <v>44927</v>
      </c>
      <c r="D1876">
        <f ca="1">'Budget by qtr'!M1876</f>
        <v>0</v>
      </c>
      <c r="E1876" t="str">
        <f ca="1">'Budget by qtr'!L1876</f>
        <v>2111: Salaries</v>
      </c>
      <c r="I1876" s="1">
        <f ca="1">'Budget by qtr'!T1876</f>
        <v>0</v>
      </c>
    </row>
    <row r="1877" spans="1:9" hidden="1">
      <c r="A1877" t="str">
        <f ca="1">'Budget by qtr'!N1877</f>
        <v xml:space="preserve"> - </v>
      </c>
      <c r="C1877" s="79">
        <f>'Budget by qtr'!C1877</f>
        <v>45017</v>
      </c>
      <c r="D1877">
        <f ca="1">'Budget by qtr'!M1877</f>
        <v>0</v>
      </c>
      <c r="E1877" t="str">
        <f ca="1">'Budget by qtr'!L1877</f>
        <v>2111: Salaries</v>
      </c>
      <c r="I1877" s="1">
        <f ca="1">'Budget by qtr'!T1877</f>
        <v>0</v>
      </c>
    </row>
    <row r="1878" spans="1:9" hidden="1">
      <c r="A1878" t="str">
        <f ca="1">'Budget by qtr'!N1878</f>
        <v xml:space="preserve"> - </v>
      </c>
      <c r="C1878" s="79">
        <f>'Budget by qtr'!C1878</f>
        <v>45108</v>
      </c>
      <c r="D1878">
        <f ca="1">'Budget by qtr'!M1878</f>
        <v>0</v>
      </c>
      <c r="E1878" t="str">
        <f ca="1">'Budget by qtr'!L1878</f>
        <v>2111: Salaries</v>
      </c>
      <c r="I1878" s="1">
        <f ca="1">'Budget by qtr'!T1878</f>
        <v>0</v>
      </c>
    </row>
    <row r="1879" spans="1:9" hidden="1">
      <c r="A1879" t="str">
        <f ca="1">'Budget by qtr'!N1879</f>
        <v xml:space="preserve"> - </v>
      </c>
      <c r="C1879" s="79">
        <f>'Budget by qtr'!C1879</f>
        <v>45200</v>
      </c>
      <c r="D1879">
        <f ca="1">'Budget by qtr'!M1879</f>
        <v>0</v>
      </c>
      <c r="E1879" t="str">
        <f ca="1">'Budget by qtr'!L1879</f>
        <v>2111: Salaries</v>
      </c>
      <c r="I1879" s="1">
        <f ca="1">'Budget by qtr'!T1879</f>
        <v>0</v>
      </c>
    </row>
    <row r="1880" spans="1:9" hidden="1">
      <c r="A1880" t="str">
        <f ca="1">'Budget by qtr'!N1880</f>
        <v xml:space="preserve"> - </v>
      </c>
      <c r="C1880" s="79">
        <f>'Budget by qtr'!C1880</f>
        <v>45292</v>
      </c>
      <c r="D1880">
        <f ca="1">'Budget by qtr'!M1880</f>
        <v>0</v>
      </c>
      <c r="E1880" t="str">
        <f ca="1">'Budget by qtr'!L1880</f>
        <v>2111: Salaries</v>
      </c>
      <c r="I1880" s="1">
        <f ca="1">'Budget by qtr'!T1880</f>
        <v>0</v>
      </c>
    </row>
    <row r="1881" spans="1:9" hidden="1">
      <c r="A1881" t="str">
        <f ca="1">'Budget by qtr'!N1881</f>
        <v xml:space="preserve"> - </v>
      </c>
      <c r="C1881" s="79">
        <f>'Budget by qtr'!C1881</f>
        <v>45383</v>
      </c>
      <c r="D1881">
        <f ca="1">'Budget by qtr'!M1881</f>
        <v>0</v>
      </c>
      <c r="E1881" t="str">
        <f ca="1">'Budget by qtr'!L1881</f>
        <v>2111: Salaries</v>
      </c>
      <c r="I1881" s="1">
        <f ca="1">'Budget by qtr'!T1881</f>
        <v>0</v>
      </c>
    </row>
    <row r="1882" spans="1:9" hidden="1">
      <c r="A1882" t="str">
        <f ca="1">'Budget by qtr'!N1882</f>
        <v xml:space="preserve"> - </v>
      </c>
      <c r="C1882" s="79">
        <f>'Budget by qtr'!C1882</f>
        <v>45474</v>
      </c>
      <c r="D1882">
        <f ca="1">'Budget by qtr'!M1882</f>
        <v>0</v>
      </c>
      <c r="E1882" t="str">
        <f ca="1">'Budget by qtr'!L1882</f>
        <v>2111: Salaries</v>
      </c>
      <c r="I1882" s="1">
        <f ca="1">'Budget by qtr'!T1882</f>
        <v>0</v>
      </c>
    </row>
    <row r="1883" spans="1:9" hidden="1">
      <c r="A1883" t="str">
        <f ca="1">'Budget by qtr'!N1883</f>
        <v xml:space="preserve"> - </v>
      </c>
      <c r="C1883" s="79">
        <f>'Budget by qtr'!C1883</f>
        <v>45566</v>
      </c>
      <c r="D1883">
        <f ca="1">'Budget by qtr'!M1883</f>
        <v>0</v>
      </c>
      <c r="E1883" t="str">
        <f ca="1">'Budget by qtr'!L1883</f>
        <v>2111: Salaries</v>
      </c>
      <c r="I1883" s="1">
        <f ca="1">'Budget by qtr'!T1883</f>
        <v>0</v>
      </c>
    </row>
    <row r="1884" spans="1:9" hidden="1">
      <c r="A1884" t="str">
        <f ca="1">'Budget by qtr'!N1884</f>
        <v xml:space="preserve"> - </v>
      </c>
      <c r="C1884" s="79">
        <f>'Budget by qtr'!C1884</f>
        <v>45658</v>
      </c>
      <c r="D1884">
        <f ca="1">'Budget by qtr'!M1884</f>
        <v>0</v>
      </c>
      <c r="E1884" t="str">
        <f ca="1">'Budget by qtr'!L1884</f>
        <v>2111: Salaries</v>
      </c>
      <c r="I1884" s="1">
        <f ca="1">'Budget by qtr'!T1884</f>
        <v>0</v>
      </c>
    </row>
    <row r="1885" spans="1:9" hidden="1">
      <c r="A1885" t="str">
        <f ca="1">'Budget by qtr'!N1885</f>
        <v xml:space="preserve"> - </v>
      </c>
      <c r="C1885" s="79">
        <f>'Budget by qtr'!C1885</f>
        <v>45748</v>
      </c>
      <c r="D1885">
        <f ca="1">'Budget by qtr'!M1885</f>
        <v>0</v>
      </c>
      <c r="E1885" t="str">
        <f ca="1">'Budget by qtr'!L1885</f>
        <v>2111: Salaries</v>
      </c>
      <c r="I1885" s="1">
        <f ca="1">'Budget by qtr'!T1885</f>
        <v>0</v>
      </c>
    </row>
    <row r="1886" spans="1:9" hidden="1">
      <c r="A1886" t="str">
        <f ca="1">'Budget by qtr'!N1886</f>
        <v xml:space="preserve"> - </v>
      </c>
      <c r="C1886" s="79">
        <f>'Budget by qtr'!C1886</f>
        <v>45839</v>
      </c>
      <c r="D1886">
        <f ca="1">'Budget by qtr'!M1886</f>
        <v>0</v>
      </c>
      <c r="E1886" t="str">
        <f ca="1">'Budget by qtr'!L1886</f>
        <v>2111: Salaries</v>
      </c>
      <c r="I1886" s="1">
        <f ca="1">'Budget by qtr'!T1886</f>
        <v>0</v>
      </c>
    </row>
    <row r="1887" spans="1:9" hidden="1">
      <c r="A1887" t="str">
        <f ca="1">'Budget by qtr'!N1887</f>
        <v xml:space="preserve"> - </v>
      </c>
      <c r="C1887" s="79">
        <f>'Budget by qtr'!C1887</f>
        <v>45931</v>
      </c>
      <c r="D1887">
        <f ca="1">'Budget by qtr'!M1887</f>
        <v>0</v>
      </c>
      <c r="E1887" t="str">
        <f ca="1">'Budget by qtr'!L1887</f>
        <v>2111: Salaries</v>
      </c>
      <c r="I1887" s="1">
        <f ca="1">'Budget by qtr'!T1887</f>
        <v>0</v>
      </c>
    </row>
    <row r="1888" spans="1:9" hidden="1">
      <c r="A1888" t="str">
        <f ca="1">'Budget by qtr'!N1888</f>
        <v xml:space="preserve"> - </v>
      </c>
      <c r="C1888" s="79">
        <f>'Budget by qtr'!C1888</f>
        <v>46023</v>
      </c>
      <c r="D1888">
        <f ca="1">'Budget by qtr'!M1888</f>
        <v>0</v>
      </c>
      <c r="E1888" t="str">
        <f ca="1">'Budget by qtr'!L1888</f>
        <v>2111: Salaries</v>
      </c>
      <c r="I1888" s="1">
        <f ca="1">'Budget by qtr'!T1888</f>
        <v>0</v>
      </c>
    </row>
    <row r="1889" spans="1:9" hidden="1">
      <c r="A1889" t="str">
        <f ca="1">'Budget by qtr'!N1889</f>
        <v xml:space="preserve"> - </v>
      </c>
      <c r="C1889" s="79">
        <f>'Budget by qtr'!C1889</f>
        <v>46113</v>
      </c>
      <c r="D1889">
        <f ca="1">'Budget by qtr'!M1889</f>
        <v>0</v>
      </c>
      <c r="E1889" t="str">
        <f ca="1">'Budget by qtr'!L1889</f>
        <v>2111: Salaries</v>
      </c>
      <c r="I1889" s="1">
        <f ca="1">'Budget by qtr'!T1889</f>
        <v>0</v>
      </c>
    </row>
    <row r="1890" spans="1:9" hidden="1">
      <c r="A1890" t="str">
        <f ca="1">'Budget by qtr'!N1890</f>
        <v xml:space="preserve"> - </v>
      </c>
      <c r="C1890" s="79">
        <f>'Budget by qtr'!C1890</f>
        <v>46204</v>
      </c>
      <c r="D1890">
        <f ca="1">'Budget by qtr'!M1890</f>
        <v>0</v>
      </c>
      <c r="E1890" t="str">
        <f ca="1">'Budget by qtr'!L1890</f>
        <v>2111: Salaries</v>
      </c>
      <c r="I1890" s="1">
        <f ca="1">'Budget by qtr'!T1890</f>
        <v>0</v>
      </c>
    </row>
    <row r="1891" spans="1:9" hidden="1">
      <c r="A1891" t="str">
        <f ca="1">'Budget by qtr'!N1891</f>
        <v xml:space="preserve"> - </v>
      </c>
      <c r="C1891" s="79">
        <f>'Budget by qtr'!C1891</f>
        <v>46296</v>
      </c>
      <c r="D1891">
        <f ca="1">'Budget by qtr'!M1891</f>
        <v>0</v>
      </c>
      <c r="E1891" t="str">
        <f ca="1">'Budget by qtr'!L1891</f>
        <v>2111: Salaries</v>
      </c>
      <c r="I1891" s="1">
        <f ca="1">'Budget by qtr'!T1891</f>
        <v>0</v>
      </c>
    </row>
    <row r="1892" spans="1:9" hidden="1">
      <c r="A1892" t="str">
        <f ca="1">'Budget by qtr'!N1892</f>
        <v xml:space="preserve"> - </v>
      </c>
      <c r="C1892" s="79">
        <f>'Budget by qtr'!C1892</f>
        <v>46388</v>
      </c>
      <c r="D1892">
        <f ca="1">'Budget by qtr'!M1892</f>
        <v>0</v>
      </c>
      <c r="E1892" t="str">
        <f ca="1">'Budget by qtr'!L1892</f>
        <v>2111: Salaries</v>
      </c>
      <c r="I1892" s="1">
        <f ca="1">'Budget by qtr'!T1892</f>
        <v>0</v>
      </c>
    </row>
    <row r="1893" spans="1:9" hidden="1">
      <c r="A1893" t="str">
        <f ca="1">'Budget by qtr'!N1893</f>
        <v xml:space="preserve"> - </v>
      </c>
      <c r="C1893" s="79">
        <f>'Budget by qtr'!C1893</f>
        <v>46478</v>
      </c>
      <c r="D1893">
        <f ca="1">'Budget by qtr'!M1893</f>
        <v>0</v>
      </c>
      <c r="E1893" t="str">
        <f ca="1">'Budget by qtr'!L1893</f>
        <v>2111: Salaries</v>
      </c>
      <c r="I1893" s="1">
        <f ca="1">'Budget by qtr'!T1893</f>
        <v>0</v>
      </c>
    </row>
    <row r="1894" spans="1:9" hidden="1">
      <c r="A1894" t="str">
        <f ca="1">'Budget by qtr'!N1894</f>
        <v xml:space="preserve"> - </v>
      </c>
      <c r="C1894" s="79">
        <f>'Budget by qtr'!C1894</f>
        <v>46569</v>
      </c>
      <c r="D1894">
        <f ca="1">'Budget by qtr'!M1894</f>
        <v>0</v>
      </c>
      <c r="E1894" t="str">
        <f ca="1">'Budget by qtr'!L1894</f>
        <v>2111: Salaries</v>
      </c>
      <c r="I1894" s="1">
        <f ca="1">'Budget by qtr'!T1894</f>
        <v>0</v>
      </c>
    </row>
    <row r="1895" spans="1:9" hidden="1">
      <c r="A1895" t="str">
        <f ca="1">'Budget by qtr'!N1895</f>
        <v xml:space="preserve"> - </v>
      </c>
      <c r="C1895" s="79">
        <f>'Budget by qtr'!C1895</f>
        <v>46661</v>
      </c>
      <c r="D1895">
        <f ca="1">'Budget by qtr'!M1895</f>
        <v>0</v>
      </c>
      <c r="E1895" t="str">
        <f ca="1">'Budget by qtr'!L1895</f>
        <v>2111: Salaries</v>
      </c>
      <c r="I1895" s="1">
        <f ca="1">'Budget by qtr'!T1895</f>
        <v>0</v>
      </c>
    </row>
    <row r="1896" spans="1:9" hidden="1">
      <c r="A1896" t="str">
        <f ca="1">'Budget by qtr'!N1896</f>
        <v xml:space="preserve"> - </v>
      </c>
      <c r="C1896" s="79">
        <f>'Budget by qtr'!C1896</f>
        <v>46753</v>
      </c>
      <c r="D1896">
        <f ca="1">'Budget by qtr'!M1896</f>
        <v>0</v>
      </c>
      <c r="E1896" t="str">
        <f ca="1">'Budget by qtr'!L1896</f>
        <v>2111: Salaries</v>
      </c>
      <c r="I1896" s="1">
        <f ca="1">'Budget by qtr'!T1896</f>
        <v>0</v>
      </c>
    </row>
    <row r="1897" spans="1:9" hidden="1">
      <c r="A1897" t="str">
        <f ca="1">'Budget by qtr'!N1897</f>
        <v xml:space="preserve"> - </v>
      </c>
      <c r="C1897" s="79">
        <f>'Budget by qtr'!C1897</f>
        <v>46844</v>
      </c>
      <c r="D1897">
        <f ca="1">'Budget by qtr'!M1897</f>
        <v>0</v>
      </c>
      <c r="E1897" t="str">
        <f ca="1">'Budget by qtr'!L1897</f>
        <v>2111: Salaries</v>
      </c>
      <c r="I1897" s="1">
        <f ca="1">'Budget by qtr'!T1897</f>
        <v>0</v>
      </c>
    </row>
    <row r="1898" spans="1:9" hidden="1">
      <c r="A1898" t="str">
        <f ca="1">'Budget by qtr'!N1898</f>
        <v xml:space="preserve"> - </v>
      </c>
      <c r="C1898" s="79">
        <f>'Budget by qtr'!C1898</f>
        <v>44743</v>
      </c>
      <c r="D1898">
        <f ca="1">'Budget by qtr'!M1898</f>
        <v>0</v>
      </c>
      <c r="E1898" t="str">
        <f ca="1">'Budget by qtr'!L1898</f>
        <v>2111: Salaries</v>
      </c>
      <c r="I1898" s="1">
        <f ca="1">'Budget by qtr'!T1898</f>
        <v>0</v>
      </c>
    </row>
    <row r="1899" spans="1:9" hidden="1">
      <c r="A1899" t="str">
        <f ca="1">'Budget by qtr'!N1899</f>
        <v xml:space="preserve"> - </v>
      </c>
      <c r="C1899" s="79">
        <f>'Budget by qtr'!C1899</f>
        <v>44835</v>
      </c>
      <c r="D1899">
        <f ca="1">'Budget by qtr'!M1899</f>
        <v>0</v>
      </c>
      <c r="E1899" t="str">
        <f ca="1">'Budget by qtr'!L1899</f>
        <v>2111: Salaries</v>
      </c>
      <c r="I1899" s="1">
        <f ca="1">'Budget by qtr'!T1899</f>
        <v>0</v>
      </c>
    </row>
    <row r="1900" spans="1:9" hidden="1">
      <c r="A1900" t="str">
        <f ca="1">'Budget by qtr'!N1900</f>
        <v xml:space="preserve"> - </v>
      </c>
      <c r="C1900" s="79">
        <f>'Budget by qtr'!C1900</f>
        <v>44927</v>
      </c>
      <c r="D1900">
        <f ca="1">'Budget by qtr'!M1900</f>
        <v>0</v>
      </c>
      <c r="E1900" t="str">
        <f ca="1">'Budget by qtr'!L1900</f>
        <v>2111: Salaries</v>
      </c>
      <c r="I1900" s="1">
        <f ca="1">'Budget by qtr'!T1900</f>
        <v>0</v>
      </c>
    </row>
    <row r="1901" spans="1:9" hidden="1">
      <c r="A1901" t="str">
        <f ca="1">'Budget by qtr'!N1901</f>
        <v xml:space="preserve"> - </v>
      </c>
      <c r="C1901" s="79">
        <f>'Budget by qtr'!C1901</f>
        <v>45017</v>
      </c>
      <c r="D1901">
        <f ca="1">'Budget by qtr'!M1901</f>
        <v>0</v>
      </c>
      <c r="E1901" t="str">
        <f ca="1">'Budget by qtr'!L1901</f>
        <v>2111: Salaries</v>
      </c>
      <c r="I1901" s="1">
        <f ca="1">'Budget by qtr'!T1901</f>
        <v>0</v>
      </c>
    </row>
    <row r="1902" spans="1:9" hidden="1">
      <c r="A1902" t="str">
        <f ca="1">'Budget by qtr'!N1902</f>
        <v xml:space="preserve"> - </v>
      </c>
      <c r="C1902" s="79">
        <f>'Budget by qtr'!C1902</f>
        <v>45108</v>
      </c>
      <c r="D1902">
        <f ca="1">'Budget by qtr'!M1902</f>
        <v>0</v>
      </c>
      <c r="E1902" t="str">
        <f ca="1">'Budget by qtr'!L1902</f>
        <v>2111: Salaries</v>
      </c>
      <c r="I1902" s="1">
        <f ca="1">'Budget by qtr'!T1902</f>
        <v>0</v>
      </c>
    </row>
    <row r="1903" spans="1:9" hidden="1">
      <c r="A1903" t="str">
        <f ca="1">'Budget by qtr'!N1903</f>
        <v xml:space="preserve"> - </v>
      </c>
      <c r="C1903" s="79">
        <f>'Budget by qtr'!C1903</f>
        <v>45200</v>
      </c>
      <c r="D1903">
        <f ca="1">'Budget by qtr'!M1903</f>
        <v>0</v>
      </c>
      <c r="E1903" t="str">
        <f ca="1">'Budget by qtr'!L1903</f>
        <v>2111: Salaries</v>
      </c>
      <c r="I1903" s="1">
        <f ca="1">'Budget by qtr'!T1903</f>
        <v>0</v>
      </c>
    </row>
    <row r="1904" spans="1:9" hidden="1">
      <c r="A1904" t="str">
        <f ca="1">'Budget by qtr'!N1904</f>
        <v xml:space="preserve"> - </v>
      </c>
      <c r="C1904" s="79">
        <f>'Budget by qtr'!C1904</f>
        <v>45292</v>
      </c>
      <c r="D1904">
        <f ca="1">'Budget by qtr'!M1904</f>
        <v>0</v>
      </c>
      <c r="E1904" t="str">
        <f ca="1">'Budget by qtr'!L1904</f>
        <v>2111: Salaries</v>
      </c>
      <c r="I1904" s="1">
        <f ca="1">'Budget by qtr'!T1904</f>
        <v>0</v>
      </c>
    </row>
    <row r="1905" spans="1:9" hidden="1">
      <c r="A1905" t="str">
        <f ca="1">'Budget by qtr'!N1905</f>
        <v xml:space="preserve"> - </v>
      </c>
      <c r="C1905" s="79">
        <f>'Budget by qtr'!C1905</f>
        <v>45383</v>
      </c>
      <c r="D1905">
        <f ca="1">'Budget by qtr'!M1905</f>
        <v>0</v>
      </c>
      <c r="E1905" t="str">
        <f ca="1">'Budget by qtr'!L1905</f>
        <v>2111: Salaries</v>
      </c>
      <c r="I1905" s="1">
        <f ca="1">'Budget by qtr'!T1905</f>
        <v>0</v>
      </c>
    </row>
    <row r="1906" spans="1:9" hidden="1">
      <c r="A1906" t="str">
        <f ca="1">'Budget by qtr'!N1906</f>
        <v xml:space="preserve"> - </v>
      </c>
      <c r="C1906" s="79">
        <f>'Budget by qtr'!C1906</f>
        <v>45474</v>
      </c>
      <c r="D1906">
        <f ca="1">'Budget by qtr'!M1906</f>
        <v>0</v>
      </c>
      <c r="E1906" t="str">
        <f ca="1">'Budget by qtr'!L1906</f>
        <v>2111: Salaries</v>
      </c>
      <c r="I1906" s="1">
        <f ca="1">'Budget by qtr'!T1906</f>
        <v>0</v>
      </c>
    </row>
    <row r="1907" spans="1:9" hidden="1">
      <c r="A1907" t="str">
        <f ca="1">'Budget by qtr'!N1907</f>
        <v xml:space="preserve"> - </v>
      </c>
      <c r="C1907" s="79">
        <f>'Budget by qtr'!C1907</f>
        <v>45566</v>
      </c>
      <c r="D1907">
        <f ca="1">'Budget by qtr'!M1907</f>
        <v>0</v>
      </c>
      <c r="E1907" t="str">
        <f ca="1">'Budget by qtr'!L1907</f>
        <v>2111: Salaries</v>
      </c>
      <c r="I1907" s="1">
        <f ca="1">'Budget by qtr'!T1907</f>
        <v>0</v>
      </c>
    </row>
    <row r="1908" spans="1:9" hidden="1">
      <c r="A1908" t="str">
        <f ca="1">'Budget by qtr'!N1908</f>
        <v xml:space="preserve"> - </v>
      </c>
      <c r="C1908" s="79">
        <f>'Budget by qtr'!C1908</f>
        <v>45658</v>
      </c>
      <c r="D1908">
        <f ca="1">'Budget by qtr'!M1908</f>
        <v>0</v>
      </c>
      <c r="E1908" t="str">
        <f ca="1">'Budget by qtr'!L1908</f>
        <v>2111: Salaries</v>
      </c>
      <c r="I1908" s="1">
        <f ca="1">'Budget by qtr'!T1908</f>
        <v>0</v>
      </c>
    </row>
    <row r="1909" spans="1:9" hidden="1">
      <c r="A1909" t="str">
        <f ca="1">'Budget by qtr'!N1909</f>
        <v xml:space="preserve"> - </v>
      </c>
      <c r="C1909" s="79">
        <f>'Budget by qtr'!C1909</f>
        <v>45748</v>
      </c>
      <c r="D1909">
        <f ca="1">'Budget by qtr'!M1909</f>
        <v>0</v>
      </c>
      <c r="E1909" t="str">
        <f ca="1">'Budget by qtr'!L1909</f>
        <v>2111: Salaries</v>
      </c>
      <c r="I1909" s="1">
        <f ca="1">'Budget by qtr'!T1909</f>
        <v>0</v>
      </c>
    </row>
    <row r="1910" spans="1:9" hidden="1">
      <c r="A1910" t="str">
        <f ca="1">'Budget by qtr'!N1910</f>
        <v xml:space="preserve"> - </v>
      </c>
      <c r="C1910" s="79">
        <f>'Budget by qtr'!C1910</f>
        <v>45839</v>
      </c>
      <c r="D1910">
        <f ca="1">'Budget by qtr'!M1910</f>
        <v>0</v>
      </c>
      <c r="E1910" t="str">
        <f ca="1">'Budget by qtr'!L1910</f>
        <v>2111: Salaries</v>
      </c>
      <c r="I1910" s="1">
        <f ca="1">'Budget by qtr'!T1910</f>
        <v>0</v>
      </c>
    </row>
    <row r="1911" spans="1:9" hidden="1">
      <c r="A1911" t="str">
        <f ca="1">'Budget by qtr'!N1911</f>
        <v xml:space="preserve"> - </v>
      </c>
      <c r="C1911" s="79">
        <f>'Budget by qtr'!C1911</f>
        <v>45931</v>
      </c>
      <c r="D1911">
        <f ca="1">'Budget by qtr'!M1911</f>
        <v>0</v>
      </c>
      <c r="E1911" t="str">
        <f ca="1">'Budget by qtr'!L1911</f>
        <v>2111: Salaries</v>
      </c>
      <c r="I1911" s="1">
        <f ca="1">'Budget by qtr'!T1911</f>
        <v>0</v>
      </c>
    </row>
    <row r="1912" spans="1:9" hidden="1">
      <c r="A1912" t="str">
        <f ca="1">'Budget by qtr'!N1912</f>
        <v xml:space="preserve"> - </v>
      </c>
      <c r="C1912" s="79">
        <f>'Budget by qtr'!C1912</f>
        <v>46023</v>
      </c>
      <c r="D1912">
        <f ca="1">'Budget by qtr'!M1912</f>
        <v>0</v>
      </c>
      <c r="E1912" t="str">
        <f ca="1">'Budget by qtr'!L1912</f>
        <v>2111: Salaries</v>
      </c>
      <c r="I1912" s="1">
        <f ca="1">'Budget by qtr'!T1912</f>
        <v>0</v>
      </c>
    </row>
    <row r="1913" spans="1:9" hidden="1">
      <c r="A1913" t="str">
        <f ca="1">'Budget by qtr'!N1913</f>
        <v xml:space="preserve"> - </v>
      </c>
      <c r="C1913" s="79">
        <f>'Budget by qtr'!C1913</f>
        <v>46113</v>
      </c>
      <c r="D1913">
        <f ca="1">'Budget by qtr'!M1913</f>
        <v>0</v>
      </c>
      <c r="E1913" t="str">
        <f ca="1">'Budget by qtr'!L1913</f>
        <v>2111: Salaries</v>
      </c>
      <c r="I1913" s="1">
        <f ca="1">'Budget by qtr'!T1913</f>
        <v>0</v>
      </c>
    </row>
    <row r="1914" spans="1:9" hidden="1">
      <c r="A1914" t="str">
        <f ca="1">'Budget by qtr'!N1914</f>
        <v xml:space="preserve"> - </v>
      </c>
      <c r="C1914" s="79">
        <f>'Budget by qtr'!C1914</f>
        <v>46204</v>
      </c>
      <c r="D1914">
        <f ca="1">'Budget by qtr'!M1914</f>
        <v>0</v>
      </c>
      <c r="E1914" t="str">
        <f ca="1">'Budget by qtr'!L1914</f>
        <v>2111: Salaries</v>
      </c>
      <c r="I1914" s="1">
        <f ca="1">'Budget by qtr'!T1914</f>
        <v>0</v>
      </c>
    </row>
    <row r="1915" spans="1:9" hidden="1">
      <c r="A1915" t="str">
        <f ca="1">'Budget by qtr'!N1915</f>
        <v xml:space="preserve"> - </v>
      </c>
      <c r="C1915" s="79">
        <f>'Budget by qtr'!C1915</f>
        <v>46296</v>
      </c>
      <c r="D1915">
        <f ca="1">'Budget by qtr'!M1915</f>
        <v>0</v>
      </c>
      <c r="E1915" t="str">
        <f ca="1">'Budget by qtr'!L1915</f>
        <v>2111: Salaries</v>
      </c>
      <c r="I1915" s="1">
        <f ca="1">'Budget by qtr'!T1915</f>
        <v>0</v>
      </c>
    </row>
    <row r="1916" spans="1:9" hidden="1">
      <c r="A1916" t="str">
        <f ca="1">'Budget by qtr'!N1916</f>
        <v xml:space="preserve"> - </v>
      </c>
      <c r="C1916" s="79">
        <f>'Budget by qtr'!C1916</f>
        <v>46388</v>
      </c>
      <c r="D1916">
        <f ca="1">'Budget by qtr'!M1916</f>
        <v>0</v>
      </c>
      <c r="E1916" t="str">
        <f ca="1">'Budget by qtr'!L1916</f>
        <v>2111: Salaries</v>
      </c>
      <c r="I1916" s="1">
        <f ca="1">'Budget by qtr'!T1916</f>
        <v>0</v>
      </c>
    </row>
    <row r="1917" spans="1:9" hidden="1">
      <c r="A1917" t="str">
        <f ca="1">'Budget by qtr'!N1917</f>
        <v xml:space="preserve"> - </v>
      </c>
      <c r="C1917" s="79">
        <f>'Budget by qtr'!C1917</f>
        <v>46478</v>
      </c>
      <c r="D1917">
        <f ca="1">'Budget by qtr'!M1917</f>
        <v>0</v>
      </c>
      <c r="E1917" t="str">
        <f ca="1">'Budget by qtr'!L1917</f>
        <v>2111: Salaries</v>
      </c>
      <c r="I1917" s="1">
        <f ca="1">'Budget by qtr'!T1917</f>
        <v>0</v>
      </c>
    </row>
    <row r="1918" spans="1:9" hidden="1">
      <c r="A1918" t="str">
        <f ca="1">'Budget by qtr'!N1918</f>
        <v xml:space="preserve"> - </v>
      </c>
      <c r="C1918" s="79">
        <f>'Budget by qtr'!C1918</f>
        <v>46569</v>
      </c>
      <c r="D1918">
        <f ca="1">'Budget by qtr'!M1918</f>
        <v>0</v>
      </c>
      <c r="E1918" t="str">
        <f ca="1">'Budget by qtr'!L1918</f>
        <v>2111: Salaries</v>
      </c>
      <c r="I1918" s="1">
        <f ca="1">'Budget by qtr'!T1918</f>
        <v>0</v>
      </c>
    </row>
    <row r="1919" spans="1:9" hidden="1">
      <c r="A1919" t="str">
        <f ca="1">'Budget by qtr'!N1919</f>
        <v xml:space="preserve"> - </v>
      </c>
      <c r="C1919" s="79">
        <f>'Budget by qtr'!C1919</f>
        <v>46661</v>
      </c>
      <c r="D1919">
        <f ca="1">'Budget by qtr'!M1919</f>
        <v>0</v>
      </c>
      <c r="E1919" t="str">
        <f ca="1">'Budget by qtr'!L1919</f>
        <v>2111: Salaries</v>
      </c>
      <c r="I1919" s="1">
        <f ca="1">'Budget by qtr'!T1919</f>
        <v>0</v>
      </c>
    </row>
    <row r="1920" spans="1:9" hidden="1">
      <c r="A1920" t="str">
        <f ca="1">'Budget by qtr'!N1920</f>
        <v xml:space="preserve"> - </v>
      </c>
      <c r="C1920" s="79">
        <f>'Budget by qtr'!C1920</f>
        <v>46753</v>
      </c>
      <c r="D1920">
        <f ca="1">'Budget by qtr'!M1920</f>
        <v>0</v>
      </c>
      <c r="E1920" t="str">
        <f ca="1">'Budget by qtr'!L1920</f>
        <v>2111: Salaries</v>
      </c>
      <c r="I1920" s="1">
        <f ca="1">'Budget by qtr'!T1920</f>
        <v>0</v>
      </c>
    </row>
    <row r="1921" spans="1:9" hidden="1">
      <c r="A1921" t="str">
        <f ca="1">'Budget by qtr'!N1921</f>
        <v xml:space="preserve"> - </v>
      </c>
      <c r="C1921" s="79">
        <f>'Budget by qtr'!C1921</f>
        <v>46844</v>
      </c>
      <c r="D1921">
        <f ca="1">'Budget by qtr'!M1921</f>
        <v>0</v>
      </c>
      <c r="E1921" t="str">
        <f ca="1">'Budget by qtr'!L1921</f>
        <v>2111: Salaries</v>
      </c>
      <c r="I1921" s="1">
        <f ca="1">'Budget by qtr'!T1921</f>
        <v>0</v>
      </c>
    </row>
    <row r="1922" spans="1:9" hidden="1">
      <c r="A1922" t="str">
        <f ca="1">'Budget by qtr'!N1922</f>
        <v xml:space="preserve"> - </v>
      </c>
      <c r="C1922" s="79">
        <f>'Budget by qtr'!C1922</f>
        <v>44743</v>
      </c>
      <c r="D1922">
        <f ca="1">'Budget by qtr'!M1922</f>
        <v>0</v>
      </c>
      <c r="E1922" t="str">
        <f ca="1">'Budget by qtr'!L1922</f>
        <v>2111: Salaries</v>
      </c>
      <c r="I1922" s="1">
        <f ca="1">'Budget by qtr'!T1922</f>
        <v>0</v>
      </c>
    </row>
    <row r="1923" spans="1:9" hidden="1">
      <c r="A1923" t="str">
        <f ca="1">'Budget by qtr'!N1923</f>
        <v xml:space="preserve"> - </v>
      </c>
      <c r="C1923" s="79">
        <f>'Budget by qtr'!C1923</f>
        <v>44835</v>
      </c>
      <c r="D1923">
        <f ca="1">'Budget by qtr'!M1923</f>
        <v>0</v>
      </c>
      <c r="E1923" t="str">
        <f ca="1">'Budget by qtr'!L1923</f>
        <v>2111: Salaries</v>
      </c>
      <c r="I1923" s="1">
        <f ca="1">'Budget by qtr'!T1923</f>
        <v>0</v>
      </c>
    </row>
    <row r="1924" spans="1:9" hidden="1">
      <c r="A1924" t="str">
        <f ca="1">'Budget by qtr'!N1924</f>
        <v xml:space="preserve"> - </v>
      </c>
      <c r="C1924" s="79">
        <f>'Budget by qtr'!C1924</f>
        <v>44927</v>
      </c>
      <c r="D1924">
        <f ca="1">'Budget by qtr'!M1924</f>
        <v>0</v>
      </c>
      <c r="E1924" t="str">
        <f ca="1">'Budget by qtr'!L1924</f>
        <v>2111: Salaries</v>
      </c>
      <c r="I1924" s="1">
        <f ca="1">'Budget by qtr'!T1924</f>
        <v>0</v>
      </c>
    </row>
    <row r="1925" spans="1:9" hidden="1">
      <c r="A1925" t="str">
        <f ca="1">'Budget by qtr'!N1925</f>
        <v xml:space="preserve"> - </v>
      </c>
      <c r="C1925" s="79">
        <f>'Budget by qtr'!C1925</f>
        <v>45017</v>
      </c>
      <c r="D1925">
        <f ca="1">'Budget by qtr'!M1925</f>
        <v>0</v>
      </c>
      <c r="E1925" t="str">
        <f ca="1">'Budget by qtr'!L1925</f>
        <v>2111: Salaries</v>
      </c>
      <c r="I1925" s="1">
        <f ca="1">'Budget by qtr'!T1925</f>
        <v>0</v>
      </c>
    </row>
    <row r="1926" spans="1:9" hidden="1">
      <c r="A1926" t="str">
        <f ca="1">'Budget by qtr'!N1926</f>
        <v xml:space="preserve"> - </v>
      </c>
      <c r="C1926" s="79">
        <f>'Budget by qtr'!C1926</f>
        <v>45108</v>
      </c>
      <c r="D1926">
        <f ca="1">'Budget by qtr'!M1926</f>
        <v>0</v>
      </c>
      <c r="E1926" t="str">
        <f ca="1">'Budget by qtr'!L1926</f>
        <v>2111: Salaries</v>
      </c>
      <c r="I1926" s="1">
        <f ca="1">'Budget by qtr'!T1926</f>
        <v>0</v>
      </c>
    </row>
    <row r="1927" spans="1:9" hidden="1">
      <c r="A1927" t="str">
        <f ca="1">'Budget by qtr'!N1927</f>
        <v xml:space="preserve"> - </v>
      </c>
      <c r="C1927" s="79">
        <f>'Budget by qtr'!C1927</f>
        <v>45200</v>
      </c>
      <c r="D1927">
        <f ca="1">'Budget by qtr'!M1927</f>
        <v>0</v>
      </c>
      <c r="E1927" t="str">
        <f ca="1">'Budget by qtr'!L1927</f>
        <v>2111: Salaries</v>
      </c>
      <c r="I1927" s="1">
        <f ca="1">'Budget by qtr'!T1927</f>
        <v>0</v>
      </c>
    </row>
    <row r="1928" spans="1:9" hidden="1">
      <c r="A1928" t="str">
        <f ca="1">'Budget by qtr'!N1928</f>
        <v xml:space="preserve"> - </v>
      </c>
      <c r="C1928" s="79">
        <f>'Budget by qtr'!C1928</f>
        <v>45292</v>
      </c>
      <c r="D1928">
        <f ca="1">'Budget by qtr'!M1928</f>
        <v>0</v>
      </c>
      <c r="E1928" t="str">
        <f ca="1">'Budget by qtr'!L1928</f>
        <v>2111: Salaries</v>
      </c>
      <c r="I1928" s="1">
        <f ca="1">'Budget by qtr'!T1928</f>
        <v>0</v>
      </c>
    </row>
    <row r="1929" spans="1:9" hidden="1">
      <c r="A1929" t="str">
        <f ca="1">'Budget by qtr'!N1929</f>
        <v xml:space="preserve"> - </v>
      </c>
      <c r="C1929" s="79">
        <f>'Budget by qtr'!C1929</f>
        <v>45383</v>
      </c>
      <c r="D1929">
        <f ca="1">'Budget by qtr'!M1929</f>
        <v>0</v>
      </c>
      <c r="E1929" t="str">
        <f ca="1">'Budget by qtr'!L1929</f>
        <v>2111: Salaries</v>
      </c>
      <c r="I1929" s="1">
        <f ca="1">'Budget by qtr'!T1929</f>
        <v>0</v>
      </c>
    </row>
    <row r="1930" spans="1:9" hidden="1">
      <c r="A1930" t="str">
        <f ca="1">'Budget by qtr'!N1930</f>
        <v xml:space="preserve"> - </v>
      </c>
      <c r="C1930" s="79">
        <f>'Budget by qtr'!C1930</f>
        <v>45474</v>
      </c>
      <c r="D1930">
        <f ca="1">'Budget by qtr'!M1930</f>
        <v>0</v>
      </c>
      <c r="E1930" t="str">
        <f ca="1">'Budget by qtr'!L1930</f>
        <v>2111: Salaries</v>
      </c>
      <c r="I1930" s="1">
        <f ca="1">'Budget by qtr'!T1930</f>
        <v>0</v>
      </c>
    </row>
    <row r="1931" spans="1:9" hidden="1">
      <c r="A1931" t="str">
        <f ca="1">'Budget by qtr'!N1931</f>
        <v xml:space="preserve"> - </v>
      </c>
      <c r="C1931" s="79">
        <f>'Budget by qtr'!C1931</f>
        <v>45566</v>
      </c>
      <c r="D1931">
        <f ca="1">'Budget by qtr'!M1931</f>
        <v>0</v>
      </c>
      <c r="E1931" t="str">
        <f ca="1">'Budget by qtr'!L1931</f>
        <v>2111: Salaries</v>
      </c>
      <c r="I1931" s="1">
        <f ca="1">'Budget by qtr'!T1931</f>
        <v>0</v>
      </c>
    </row>
    <row r="1932" spans="1:9" hidden="1">
      <c r="A1932" t="str">
        <f ca="1">'Budget by qtr'!N1932</f>
        <v xml:space="preserve"> - </v>
      </c>
      <c r="C1932" s="79">
        <f>'Budget by qtr'!C1932</f>
        <v>45658</v>
      </c>
      <c r="D1932">
        <f ca="1">'Budget by qtr'!M1932</f>
        <v>0</v>
      </c>
      <c r="E1932" t="str">
        <f ca="1">'Budget by qtr'!L1932</f>
        <v>2111: Salaries</v>
      </c>
      <c r="I1932" s="1">
        <f ca="1">'Budget by qtr'!T1932</f>
        <v>0</v>
      </c>
    </row>
    <row r="1933" spans="1:9" hidden="1">
      <c r="A1933" t="str">
        <f ca="1">'Budget by qtr'!N1933</f>
        <v xml:space="preserve"> - </v>
      </c>
      <c r="C1933" s="79">
        <f>'Budget by qtr'!C1933</f>
        <v>45748</v>
      </c>
      <c r="D1933">
        <f ca="1">'Budget by qtr'!M1933</f>
        <v>0</v>
      </c>
      <c r="E1933" t="str">
        <f ca="1">'Budget by qtr'!L1933</f>
        <v>2111: Salaries</v>
      </c>
      <c r="I1933" s="1">
        <f ca="1">'Budget by qtr'!T1933</f>
        <v>0</v>
      </c>
    </row>
    <row r="1934" spans="1:9" hidden="1">
      <c r="A1934" t="str">
        <f ca="1">'Budget by qtr'!N1934</f>
        <v xml:space="preserve"> - </v>
      </c>
      <c r="C1934" s="79">
        <f>'Budget by qtr'!C1934</f>
        <v>45839</v>
      </c>
      <c r="D1934">
        <f ca="1">'Budget by qtr'!M1934</f>
        <v>0</v>
      </c>
      <c r="E1934" t="str">
        <f ca="1">'Budget by qtr'!L1934</f>
        <v>2111: Salaries</v>
      </c>
      <c r="I1934" s="1">
        <f ca="1">'Budget by qtr'!T1934</f>
        <v>0</v>
      </c>
    </row>
    <row r="1935" spans="1:9" hidden="1">
      <c r="A1935" t="str">
        <f ca="1">'Budget by qtr'!N1935</f>
        <v xml:space="preserve"> - </v>
      </c>
      <c r="C1935" s="79">
        <f>'Budget by qtr'!C1935</f>
        <v>45931</v>
      </c>
      <c r="D1935">
        <f ca="1">'Budget by qtr'!M1935</f>
        <v>0</v>
      </c>
      <c r="E1935" t="str">
        <f ca="1">'Budget by qtr'!L1935</f>
        <v>2111: Salaries</v>
      </c>
      <c r="I1935" s="1">
        <f ca="1">'Budget by qtr'!T1935</f>
        <v>0</v>
      </c>
    </row>
    <row r="1936" spans="1:9" hidden="1">
      <c r="A1936" t="str">
        <f ca="1">'Budget by qtr'!N1936</f>
        <v xml:space="preserve"> - </v>
      </c>
      <c r="C1936" s="79">
        <f>'Budget by qtr'!C1936</f>
        <v>46023</v>
      </c>
      <c r="D1936">
        <f ca="1">'Budget by qtr'!M1936</f>
        <v>0</v>
      </c>
      <c r="E1936" t="str">
        <f ca="1">'Budget by qtr'!L1936</f>
        <v>2111: Salaries</v>
      </c>
      <c r="I1936" s="1">
        <f ca="1">'Budget by qtr'!T1936</f>
        <v>0</v>
      </c>
    </row>
    <row r="1937" spans="1:9" hidden="1">
      <c r="A1937" t="str">
        <f ca="1">'Budget by qtr'!N1937</f>
        <v xml:space="preserve"> - </v>
      </c>
      <c r="C1937" s="79">
        <f>'Budget by qtr'!C1937</f>
        <v>46113</v>
      </c>
      <c r="D1937">
        <f ca="1">'Budget by qtr'!M1937</f>
        <v>0</v>
      </c>
      <c r="E1937" t="str">
        <f ca="1">'Budget by qtr'!L1937</f>
        <v>2111: Salaries</v>
      </c>
      <c r="I1937" s="1">
        <f ca="1">'Budget by qtr'!T1937</f>
        <v>0</v>
      </c>
    </row>
    <row r="1938" spans="1:9" hidden="1">
      <c r="A1938" t="str">
        <f ca="1">'Budget by qtr'!N1938</f>
        <v xml:space="preserve"> - </v>
      </c>
      <c r="C1938" s="79">
        <f>'Budget by qtr'!C1938</f>
        <v>46204</v>
      </c>
      <c r="D1938">
        <f ca="1">'Budget by qtr'!M1938</f>
        <v>0</v>
      </c>
      <c r="E1938" t="str">
        <f ca="1">'Budget by qtr'!L1938</f>
        <v>2111: Salaries</v>
      </c>
      <c r="I1938" s="1">
        <f ca="1">'Budget by qtr'!T1938</f>
        <v>0</v>
      </c>
    </row>
    <row r="1939" spans="1:9" hidden="1">
      <c r="A1939" t="str">
        <f ca="1">'Budget by qtr'!N1939</f>
        <v xml:space="preserve"> - </v>
      </c>
      <c r="C1939" s="79">
        <f>'Budget by qtr'!C1939</f>
        <v>46296</v>
      </c>
      <c r="D1939">
        <f ca="1">'Budget by qtr'!M1939</f>
        <v>0</v>
      </c>
      <c r="E1939" t="str">
        <f ca="1">'Budget by qtr'!L1939</f>
        <v>2111: Salaries</v>
      </c>
      <c r="I1939" s="1">
        <f ca="1">'Budget by qtr'!T1939</f>
        <v>0</v>
      </c>
    </row>
    <row r="1940" spans="1:9" hidden="1">
      <c r="A1940" t="str">
        <f ca="1">'Budget by qtr'!N1940</f>
        <v xml:space="preserve"> - </v>
      </c>
      <c r="C1940" s="79">
        <f>'Budget by qtr'!C1940</f>
        <v>46388</v>
      </c>
      <c r="D1940">
        <f ca="1">'Budget by qtr'!M1940</f>
        <v>0</v>
      </c>
      <c r="E1940" t="str">
        <f ca="1">'Budget by qtr'!L1940</f>
        <v>2111: Salaries</v>
      </c>
      <c r="I1940" s="1">
        <f ca="1">'Budget by qtr'!T1940</f>
        <v>0</v>
      </c>
    </row>
    <row r="1941" spans="1:9" hidden="1">
      <c r="A1941" t="str">
        <f ca="1">'Budget by qtr'!N1941</f>
        <v xml:space="preserve"> - </v>
      </c>
      <c r="C1941" s="79">
        <f>'Budget by qtr'!C1941</f>
        <v>46478</v>
      </c>
      <c r="D1941">
        <f ca="1">'Budget by qtr'!M1941</f>
        <v>0</v>
      </c>
      <c r="E1941" t="str">
        <f ca="1">'Budget by qtr'!L1941</f>
        <v>2111: Salaries</v>
      </c>
      <c r="I1941" s="1">
        <f ca="1">'Budget by qtr'!T1941</f>
        <v>0</v>
      </c>
    </row>
    <row r="1942" spans="1:9" hidden="1">
      <c r="A1942" t="str">
        <f ca="1">'Budget by qtr'!N1942</f>
        <v xml:space="preserve"> - </v>
      </c>
      <c r="C1942" s="79">
        <f>'Budget by qtr'!C1942</f>
        <v>46569</v>
      </c>
      <c r="D1942">
        <f ca="1">'Budget by qtr'!M1942</f>
        <v>0</v>
      </c>
      <c r="E1942" t="str">
        <f ca="1">'Budget by qtr'!L1942</f>
        <v>2111: Salaries</v>
      </c>
      <c r="I1942" s="1">
        <f ca="1">'Budget by qtr'!T1942</f>
        <v>0</v>
      </c>
    </row>
    <row r="1943" spans="1:9" hidden="1">
      <c r="A1943" t="str">
        <f ca="1">'Budget by qtr'!N1943</f>
        <v xml:space="preserve"> - </v>
      </c>
      <c r="C1943" s="79">
        <f>'Budget by qtr'!C1943</f>
        <v>46661</v>
      </c>
      <c r="D1943">
        <f ca="1">'Budget by qtr'!M1943</f>
        <v>0</v>
      </c>
      <c r="E1943" t="str">
        <f ca="1">'Budget by qtr'!L1943</f>
        <v>2111: Salaries</v>
      </c>
      <c r="I1943" s="1">
        <f ca="1">'Budget by qtr'!T1943</f>
        <v>0</v>
      </c>
    </row>
    <row r="1944" spans="1:9" hidden="1">
      <c r="A1944" t="str">
        <f ca="1">'Budget by qtr'!N1944</f>
        <v xml:space="preserve"> - </v>
      </c>
      <c r="C1944" s="79">
        <f>'Budget by qtr'!C1944</f>
        <v>46753</v>
      </c>
      <c r="D1944">
        <f ca="1">'Budget by qtr'!M1944</f>
        <v>0</v>
      </c>
      <c r="E1944" t="str">
        <f ca="1">'Budget by qtr'!L1944</f>
        <v>2111: Salaries</v>
      </c>
      <c r="I1944" s="1">
        <f ca="1">'Budget by qtr'!T1944</f>
        <v>0</v>
      </c>
    </row>
    <row r="1945" spans="1:9" hidden="1">
      <c r="A1945" t="str">
        <f ca="1">'Budget by qtr'!N1945</f>
        <v xml:space="preserve"> - </v>
      </c>
      <c r="C1945" s="79">
        <f>'Budget by qtr'!C1945</f>
        <v>46844</v>
      </c>
      <c r="D1945">
        <f ca="1">'Budget by qtr'!M1945</f>
        <v>0</v>
      </c>
      <c r="E1945" t="str">
        <f ca="1">'Budget by qtr'!L1945</f>
        <v>2111: Salaries</v>
      </c>
      <c r="I1945" s="1">
        <f ca="1">'Budget by qtr'!T1945</f>
        <v>0</v>
      </c>
    </row>
    <row r="1946" spans="1:9" hidden="1">
      <c r="A1946">
        <f ca="1">'Budget by qtr'!N1946</f>
        <v>0</v>
      </c>
      <c r="C1946" s="79">
        <f>'Budget by qtr'!C1946</f>
        <v>44743</v>
      </c>
      <c r="D1946">
        <f ca="1">'Budget by qtr'!M1946</f>
        <v>0</v>
      </c>
      <c r="E1946" t="str">
        <f ca="1">'Budget by qtr'!L1946</f>
        <v>2112: Operating</v>
      </c>
      <c r="I1946" s="1">
        <f ca="1">'Budget by qtr'!T1946</f>
        <v>0</v>
      </c>
    </row>
    <row r="1947" spans="1:9" hidden="1">
      <c r="A1947">
        <f ca="1">'Budget by qtr'!N1947</f>
        <v>0</v>
      </c>
      <c r="C1947" s="79">
        <f>'Budget by qtr'!C1947</f>
        <v>44835</v>
      </c>
      <c r="D1947">
        <f ca="1">'Budget by qtr'!M1947</f>
        <v>0</v>
      </c>
      <c r="E1947" t="str">
        <f ca="1">'Budget by qtr'!L1947</f>
        <v>2112: Operating</v>
      </c>
      <c r="I1947" s="1">
        <f ca="1">'Budget by qtr'!T1947</f>
        <v>0</v>
      </c>
    </row>
    <row r="1948" spans="1:9" hidden="1">
      <c r="A1948">
        <f ca="1">'Budget by qtr'!N1948</f>
        <v>0</v>
      </c>
      <c r="C1948" s="79">
        <f>'Budget by qtr'!C1948</f>
        <v>44927</v>
      </c>
      <c r="D1948">
        <f ca="1">'Budget by qtr'!M1948</f>
        <v>0</v>
      </c>
      <c r="E1948" t="str">
        <f ca="1">'Budget by qtr'!L1948</f>
        <v>2112: Operating</v>
      </c>
      <c r="I1948" s="1">
        <f ca="1">'Budget by qtr'!T1948</f>
        <v>0</v>
      </c>
    </row>
    <row r="1949" spans="1:9" hidden="1">
      <c r="A1949">
        <f ca="1">'Budget by qtr'!N1949</f>
        <v>0</v>
      </c>
      <c r="C1949" s="79">
        <f>'Budget by qtr'!C1949</f>
        <v>45017</v>
      </c>
      <c r="D1949">
        <f ca="1">'Budget by qtr'!M1949</f>
        <v>0</v>
      </c>
      <c r="E1949" t="str">
        <f ca="1">'Budget by qtr'!L1949</f>
        <v>2112: Operating</v>
      </c>
      <c r="I1949" s="1">
        <f ca="1">'Budget by qtr'!T1949</f>
        <v>0</v>
      </c>
    </row>
    <row r="1950" spans="1:9" hidden="1">
      <c r="A1950">
        <f ca="1">'Budget by qtr'!N1950</f>
        <v>0</v>
      </c>
      <c r="C1950" s="79">
        <f>'Budget by qtr'!C1950</f>
        <v>45108</v>
      </c>
      <c r="D1950">
        <f ca="1">'Budget by qtr'!M1950</f>
        <v>0</v>
      </c>
      <c r="E1950" t="str">
        <f ca="1">'Budget by qtr'!L1950</f>
        <v>2112: Operating</v>
      </c>
      <c r="I1950" s="1">
        <f ca="1">'Budget by qtr'!T1950</f>
        <v>0</v>
      </c>
    </row>
    <row r="1951" spans="1:9">
      <c r="A1951">
        <f ca="1">'Budget by qtr'!N1951</f>
        <v>0</v>
      </c>
      <c r="C1951" s="79">
        <f>'Budget by qtr'!C1951</f>
        <v>45200</v>
      </c>
      <c r="D1951">
        <f ca="1">'Budget by qtr'!M1951</f>
        <v>0</v>
      </c>
      <c r="E1951" t="str">
        <f ca="1">'Budget by qtr'!L1951</f>
        <v>2112: Operating</v>
      </c>
      <c r="I1951" s="1">
        <f ca="1">'Budget by qtr'!T1951</f>
        <v>0</v>
      </c>
    </row>
    <row r="1952" spans="1:9">
      <c r="A1952">
        <f ca="1">'Budget by qtr'!N1952</f>
        <v>0</v>
      </c>
      <c r="C1952" s="79">
        <f>'Budget by qtr'!C1952</f>
        <v>45292</v>
      </c>
      <c r="D1952">
        <f ca="1">'Budget by qtr'!M1952</f>
        <v>0</v>
      </c>
      <c r="E1952" t="str">
        <f ca="1">'Budget by qtr'!L1952</f>
        <v>2112: Operating</v>
      </c>
      <c r="I1952" s="1">
        <f ca="1">'Budget by qtr'!T1952</f>
        <v>0</v>
      </c>
    </row>
    <row r="1953" spans="1:9">
      <c r="A1953">
        <f ca="1">'Budget by qtr'!N1953</f>
        <v>0</v>
      </c>
      <c r="C1953" s="79">
        <f>'Budget by qtr'!C1953</f>
        <v>45383</v>
      </c>
      <c r="D1953">
        <f ca="1">'Budget by qtr'!M1953</f>
        <v>0</v>
      </c>
      <c r="E1953" t="str">
        <f ca="1">'Budget by qtr'!L1953</f>
        <v>2112: Operating</v>
      </c>
      <c r="I1953" s="1">
        <f ca="1">'Budget by qtr'!T1953</f>
        <v>0</v>
      </c>
    </row>
    <row r="1954" spans="1:9">
      <c r="A1954">
        <f ca="1">'Budget by qtr'!N1954</f>
        <v>0</v>
      </c>
      <c r="C1954" s="79">
        <f>'Budget by qtr'!C1954</f>
        <v>45474</v>
      </c>
      <c r="D1954">
        <f ca="1">'Budget by qtr'!M1954</f>
        <v>0</v>
      </c>
      <c r="E1954" t="str">
        <f ca="1">'Budget by qtr'!L1954</f>
        <v>2112: Operating</v>
      </c>
      <c r="I1954" s="1">
        <f ca="1">'Budget by qtr'!T1954</f>
        <v>0</v>
      </c>
    </row>
    <row r="1955" spans="1:9">
      <c r="A1955">
        <f ca="1">'Budget by qtr'!N1955</f>
        <v>0</v>
      </c>
      <c r="C1955" s="79">
        <f>'Budget by qtr'!C1955</f>
        <v>45566</v>
      </c>
      <c r="D1955">
        <f ca="1">'Budget by qtr'!M1955</f>
        <v>0</v>
      </c>
      <c r="E1955" t="str">
        <f ca="1">'Budget by qtr'!L1955</f>
        <v>2112: Operating</v>
      </c>
      <c r="I1955" s="1">
        <f ca="1">'Budget by qtr'!T1955</f>
        <v>0</v>
      </c>
    </row>
    <row r="1956" spans="1:9">
      <c r="A1956">
        <f ca="1">'Budget by qtr'!N1956</f>
        <v>0</v>
      </c>
      <c r="C1956" s="79">
        <f>'Budget by qtr'!C1956</f>
        <v>45658</v>
      </c>
      <c r="D1956">
        <f ca="1">'Budget by qtr'!M1956</f>
        <v>0</v>
      </c>
      <c r="E1956" t="str">
        <f ca="1">'Budget by qtr'!L1956</f>
        <v>2112: Operating</v>
      </c>
      <c r="I1956" s="1">
        <f ca="1">'Budget by qtr'!T1956</f>
        <v>0</v>
      </c>
    </row>
    <row r="1957" spans="1:9">
      <c r="A1957">
        <f ca="1">'Budget by qtr'!N1957</f>
        <v>0</v>
      </c>
      <c r="C1957" s="79">
        <f>'Budget by qtr'!C1957</f>
        <v>45748</v>
      </c>
      <c r="D1957">
        <f ca="1">'Budget by qtr'!M1957</f>
        <v>0</v>
      </c>
      <c r="E1957" t="str">
        <f ca="1">'Budget by qtr'!L1957</f>
        <v>2112: Operating</v>
      </c>
      <c r="I1957" s="1">
        <f ca="1">'Budget by qtr'!T1957</f>
        <v>0</v>
      </c>
    </row>
    <row r="1958" spans="1:9">
      <c r="A1958">
        <f ca="1">'Budget by qtr'!N1958</f>
        <v>0</v>
      </c>
      <c r="C1958" s="79">
        <f>'Budget by qtr'!C1958</f>
        <v>45839</v>
      </c>
      <c r="D1958">
        <f ca="1">'Budget by qtr'!M1958</f>
        <v>0</v>
      </c>
      <c r="E1958" t="str">
        <f ca="1">'Budget by qtr'!L1958</f>
        <v>2112: Operating</v>
      </c>
      <c r="I1958" s="1">
        <f ca="1">'Budget by qtr'!T1958</f>
        <v>0</v>
      </c>
    </row>
    <row r="1959" spans="1:9">
      <c r="A1959">
        <f ca="1">'Budget by qtr'!N1959</f>
        <v>0</v>
      </c>
      <c r="C1959" s="79">
        <f>'Budget by qtr'!C1959</f>
        <v>45931</v>
      </c>
      <c r="D1959">
        <f ca="1">'Budget by qtr'!M1959</f>
        <v>0</v>
      </c>
      <c r="E1959" t="str">
        <f ca="1">'Budget by qtr'!L1959</f>
        <v>2112: Operating</v>
      </c>
      <c r="I1959" s="1">
        <f ca="1">'Budget by qtr'!T1959</f>
        <v>0</v>
      </c>
    </row>
    <row r="1960" spans="1:9">
      <c r="A1960">
        <f ca="1">'Budget by qtr'!N1960</f>
        <v>0</v>
      </c>
      <c r="C1960" s="79">
        <f>'Budget by qtr'!C1960</f>
        <v>46023</v>
      </c>
      <c r="D1960">
        <f ca="1">'Budget by qtr'!M1960</f>
        <v>0</v>
      </c>
      <c r="E1960" t="str">
        <f ca="1">'Budget by qtr'!L1960</f>
        <v>2112: Operating</v>
      </c>
      <c r="I1960" s="1">
        <f ca="1">'Budget by qtr'!T1960</f>
        <v>0</v>
      </c>
    </row>
    <row r="1961" spans="1:9">
      <c r="A1961">
        <f ca="1">'Budget by qtr'!N1961</f>
        <v>0</v>
      </c>
      <c r="C1961" s="79">
        <f>'Budget by qtr'!C1961</f>
        <v>46113</v>
      </c>
      <c r="D1961">
        <f ca="1">'Budget by qtr'!M1961</f>
        <v>0</v>
      </c>
      <c r="E1961" t="str">
        <f ca="1">'Budget by qtr'!L1961</f>
        <v>2112: Operating</v>
      </c>
      <c r="I1961" s="1">
        <f ca="1">'Budget by qtr'!T1961</f>
        <v>0</v>
      </c>
    </row>
    <row r="1962" spans="1:9">
      <c r="A1962">
        <f ca="1">'Budget by qtr'!N1962</f>
        <v>0</v>
      </c>
      <c r="C1962" s="79">
        <f>'Budget by qtr'!C1962</f>
        <v>46204</v>
      </c>
      <c r="D1962">
        <f ca="1">'Budget by qtr'!M1962</f>
        <v>0</v>
      </c>
      <c r="E1962" t="str">
        <f ca="1">'Budget by qtr'!L1962</f>
        <v>2112: Operating</v>
      </c>
      <c r="I1962" s="1">
        <f ca="1">'Budget by qtr'!T1962</f>
        <v>0</v>
      </c>
    </row>
    <row r="1963" spans="1:9" hidden="1">
      <c r="A1963">
        <f ca="1">'Budget by qtr'!N1963</f>
        <v>0</v>
      </c>
      <c r="C1963" s="79">
        <f>'Budget by qtr'!C1963</f>
        <v>46296</v>
      </c>
      <c r="D1963">
        <f ca="1">'Budget by qtr'!M1963</f>
        <v>0</v>
      </c>
      <c r="E1963" t="str">
        <f ca="1">'Budget by qtr'!L1963</f>
        <v>2112: Operating</v>
      </c>
      <c r="I1963" s="1">
        <f ca="1">'Budget by qtr'!T1963</f>
        <v>0</v>
      </c>
    </row>
    <row r="1964" spans="1:9" hidden="1">
      <c r="A1964">
        <f ca="1">'Budget by qtr'!N1964</f>
        <v>0</v>
      </c>
      <c r="C1964" s="79">
        <f>'Budget by qtr'!C1964</f>
        <v>46388</v>
      </c>
      <c r="D1964">
        <f ca="1">'Budget by qtr'!M1964</f>
        <v>0</v>
      </c>
      <c r="E1964" t="str">
        <f ca="1">'Budget by qtr'!L1964</f>
        <v>2112: Operating</v>
      </c>
      <c r="I1964" s="1">
        <f ca="1">'Budget by qtr'!T1964</f>
        <v>0</v>
      </c>
    </row>
    <row r="1965" spans="1:9" hidden="1">
      <c r="A1965">
        <f ca="1">'Budget by qtr'!N1965</f>
        <v>0</v>
      </c>
      <c r="C1965" s="79">
        <f>'Budget by qtr'!C1965</f>
        <v>46478</v>
      </c>
      <c r="D1965">
        <f ca="1">'Budget by qtr'!M1965</f>
        <v>0</v>
      </c>
      <c r="E1965" t="str">
        <f ca="1">'Budget by qtr'!L1965</f>
        <v>2112: Operating</v>
      </c>
      <c r="I1965" s="1">
        <f ca="1">'Budget by qtr'!T1965</f>
        <v>0</v>
      </c>
    </row>
    <row r="1966" spans="1:9" hidden="1">
      <c r="A1966">
        <f ca="1">'Budget by qtr'!N1966</f>
        <v>0</v>
      </c>
      <c r="C1966" s="79">
        <f>'Budget by qtr'!C1966</f>
        <v>46569</v>
      </c>
      <c r="D1966">
        <f ca="1">'Budget by qtr'!M1966</f>
        <v>0</v>
      </c>
      <c r="E1966" t="str">
        <f ca="1">'Budget by qtr'!L1966</f>
        <v>2112: Operating</v>
      </c>
      <c r="I1966" s="1">
        <f ca="1">'Budget by qtr'!T1966</f>
        <v>0</v>
      </c>
    </row>
    <row r="1967" spans="1:9" hidden="1">
      <c r="A1967">
        <f ca="1">'Budget by qtr'!N1967</f>
        <v>0</v>
      </c>
      <c r="C1967" s="79">
        <f>'Budget by qtr'!C1967</f>
        <v>46661</v>
      </c>
      <c r="D1967">
        <f ca="1">'Budget by qtr'!M1967</f>
        <v>0</v>
      </c>
      <c r="E1967" t="str">
        <f ca="1">'Budget by qtr'!L1967</f>
        <v>2112: Operating</v>
      </c>
      <c r="I1967" s="1">
        <f ca="1">'Budget by qtr'!T1967</f>
        <v>0</v>
      </c>
    </row>
    <row r="1968" spans="1:9" hidden="1">
      <c r="A1968">
        <f ca="1">'Budget by qtr'!N1968</f>
        <v>0</v>
      </c>
      <c r="C1968" s="79">
        <f>'Budget by qtr'!C1968</f>
        <v>46753</v>
      </c>
      <c r="D1968">
        <f ca="1">'Budget by qtr'!M1968</f>
        <v>0</v>
      </c>
      <c r="E1968" t="str">
        <f ca="1">'Budget by qtr'!L1968</f>
        <v>2112: Operating</v>
      </c>
      <c r="I1968" s="1">
        <f ca="1">'Budget by qtr'!T1968</f>
        <v>0</v>
      </c>
    </row>
    <row r="1969" spans="1:9" hidden="1">
      <c r="A1969">
        <f ca="1">'Budget by qtr'!N1969</f>
        <v>0</v>
      </c>
      <c r="C1969" s="79">
        <f>'Budget by qtr'!C1969</f>
        <v>46844</v>
      </c>
      <c r="D1969">
        <f ca="1">'Budget by qtr'!M1969</f>
        <v>0</v>
      </c>
      <c r="E1969" t="str">
        <f ca="1">'Budget by qtr'!L1969</f>
        <v>2112: Operating</v>
      </c>
      <c r="I1969" s="1">
        <f ca="1">'Budget by qtr'!T1969</f>
        <v>0</v>
      </c>
    </row>
    <row r="1970" spans="1:9" hidden="1">
      <c r="A1970">
        <f ca="1">'Budget by qtr'!N1970</f>
        <v>0</v>
      </c>
      <c r="C1970" s="79">
        <f>'Budget by qtr'!C1970</f>
        <v>44743</v>
      </c>
      <c r="D1970">
        <f ca="1">'Budget by qtr'!M1970</f>
        <v>0</v>
      </c>
      <c r="E1970" t="str">
        <f ca="1">'Budget by qtr'!L1970</f>
        <v>2112: Operating</v>
      </c>
      <c r="I1970" s="1">
        <f ca="1">'Budget by qtr'!T1970</f>
        <v>0</v>
      </c>
    </row>
    <row r="1971" spans="1:9" hidden="1">
      <c r="A1971">
        <f ca="1">'Budget by qtr'!N1971</f>
        <v>0</v>
      </c>
      <c r="C1971" s="79">
        <f>'Budget by qtr'!C1971</f>
        <v>44835</v>
      </c>
      <c r="D1971">
        <f ca="1">'Budget by qtr'!M1971</f>
        <v>0</v>
      </c>
      <c r="E1971" t="str">
        <f ca="1">'Budget by qtr'!L1971</f>
        <v>2112: Operating</v>
      </c>
      <c r="I1971" s="1">
        <f ca="1">'Budget by qtr'!T1971</f>
        <v>0</v>
      </c>
    </row>
    <row r="1972" spans="1:9" hidden="1">
      <c r="A1972">
        <f ca="1">'Budget by qtr'!N1972</f>
        <v>0</v>
      </c>
      <c r="C1972" s="79">
        <f>'Budget by qtr'!C1972</f>
        <v>44927</v>
      </c>
      <c r="D1972">
        <f ca="1">'Budget by qtr'!M1972</f>
        <v>0</v>
      </c>
      <c r="E1972" t="str">
        <f ca="1">'Budget by qtr'!L1972</f>
        <v>2112: Operating</v>
      </c>
      <c r="I1972" s="1">
        <f ca="1">'Budget by qtr'!T1972</f>
        <v>0</v>
      </c>
    </row>
    <row r="1973" spans="1:9" hidden="1">
      <c r="A1973">
        <f ca="1">'Budget by qtr'!N1973</f>
        <v>0</v>
      </c>
      <c r="C1973" s="79">
        <f>'Budget by qtr'!C1973</f>
        <v>45017</v>
      </c>
      <c r="D1973">
        <f ca="1">'Budget by qtr'!M1973</f>
        <v>0</v>
      </c>
      <c r="E1973" t="str">
        <f ca="1">'Budget by qtr'!L1973</f>
        <v>2112: Operating</v>
      </c>
      <c r="I1973" s="1">
        <f ca="1">'Budget by qtr'!T1973</f>
        <v>0</v>
      </c>
    </row>
    <row r="1974" spans="1:9" hidden="1">
      <c r="A1974">
        <f ca="1">'Budget by qtr'!N1974</f>
        <v>0</v>
      </c>
      <c r="C1974" s="79">
        <f>'Budget by qtr'!C1974</f>
        <v>45108</v>
      </c>
      <c r="D1974">
        <f ca="1">'Budget by qtr'!M1974</f>
        <v>0</v>
      </c>
      <c r="E1974" t="str">
        <f ca="1">'Budget by qtr'!L1974</f>
        <v>2112: Operating</v>
      </c>
      <c r="I1974" s="1">
        <f ca="1">'Budget by qtr'!T1974</f>
        <v>0</v>
      </c>
    </row>
    <row r="1975" spans="1:9">
      <c r="A1975">
        <f ca="1">'Budget by qtr'!N1975</f>
        <v>0</v>
      </c>
      <c r="C1975" s="79">
        <f>'Budget by qtr'!C1975</f>
        <v>45200</v>
      </c>
      <c r="D1975">
        <f ca="1">'Budget by qtr'!M1975</f>
        <v>0</v>
      </c>
      <c r="E1975" t="str">
        <f ca="1">'Budget by qtr'!L1975</f>
        <v>2112: Operating</v>
      </c>
      <c r="I1975" s="1">
        <f ca="1">'Budget by qtr'!T1975</f>
        <v>0</v>
      </c>
    </row>
    <row r="1976" spans="1:9">
      <c r="A1976">
        <f ca="1">'Budget by qtr'!N1976</f>
        <v>0</v>
      </c>
      <c r="C1976" s="79">
        <f>'Budget by qtr'!C1976</f>
        <v>45292</v>
      </c>
      <c r="D1976">
        <f ca="1">'Budget by qtr'!M1976</f>
        <v>0</v>
      </c>
      <c r="E1976" t="str">
        <f ca="1">'Budget by qtr'!L1976</f>
        <v>2112: Operating</v>
      </c>
      <c r="I1976" s="1">
        <f ca="1">'Budget by qtr'!T1976</f>
        <v>0</v>
      </c>
    </row>
    <row r="1977" spans="1:9">
      <c r="A1977">
        <f ca="1">'Budget by qtr'!N1977</f>
        <v>0</v>
      </c>
      <c r="C1977" s="79">
        <f>'Budget by qtr'!C1977</f>
        <v>45383</v>
      </c>
      <c r="D1977">
        <f ca="1">'Budget by qtr'!M1977</f>
        <v>0</v>
      </c>
      <c r="E1977" t="str">
        <f ca="1">'Budget by qtr'!L1977</f>
        <v>2112: Operating</v>
      </c>
      <c r="I1977" s="1">
        <f ca="1">'Budget by qtr'!T1977</f>
        <v>0</v>
      </c>
    </row>
    <row r="1978" spans="1:9">
      <c r="A1978">
        <f ca="1">'Budget by qtr'!N1978</f>
        <v>0</v>
      </c>
      <c r="C1978" s="79">
        <f>'Budget by qtr'!C1978</f>
        <v>45474</v>
      </c>
      <c r="D1978">
        <f ca="1">'Budget by qtr'!M1978</f>
        <v>0</v>
      </c>
      <c r="E1978" t="str">
        <f ca="1">'Budget by qtr'!L1978</f>
        <v>2112: Operating</v>
      </c>
      <c r="I1978" s="1">
        <f ca="1">'Budget by qtr'!T1978</f>
        <v>0</v>
      </c>
    </row>
    <row r="1979" spans="1:9">
      <c r="A1979">
        <f ca="1">'Budget by qtr'!N1979</f>
        <v>0</v>
      </c>
      <c r="C1979" s="79">
        <f>'Budget by qtr'!C1979</f>
        <v>45566</v>
      </c>
      <c r="D1979">
        <f ca="1">'Budget by qtr'!M1979</f>
        <v>0</v>
      </c>
      <c r="E1979" t="str">
        <f ca="1">'Budget by qtr'!L1979</f>
        <v>2112: Operating</v>
      </c>
      <c r="I1979" s="1">
        <f ca="1">'Budget by qtr'!T1979</f>
        <v>0</v>
      </c>
    </row>
    <row r="1980" spans="1:9">
      <c r="A1980">
        <f ca="1">'Budget by qtr'!N1980</f>
        <v>0</v>
      </c>
      <c r="C1980" s="79">
        <f>'Budget by qtr'!C1980</f>
        <v>45658</v>
      </c>
      <c r="D1980">
        <f ca="1">'Budget by qtr'!M1980</f>
        <v>0</v>
      </c>
      <c r="E1980" t="str">
        <f ca="1">'Budget by qtr'!L1980</f>
        <v>2112: Operating</v>
      </c>
      <c r="I1980" s="1">
        <f ca="1">'Budget by qtr'!T1980</f>
        <v>0</v>
      </c>
    </row>
    <row r="1981" spans="1:9">
      <c r="A1981">
        <f ca="1">'Budget by qtr'!N1981</f>
        <v>0</v>
      </c>
      <c r="C1981" s="79">
        <f>'Budget by qtr'!C1981</f>
        <v>45748</v>
      </c>
      <c r="D1981">
        <f ca="1">'Budget by qtr'!M1981</f>
        <v>0</v>
      </c>
      <c r="E1981" t="str">
        <f ca="1">'Budget by qtr'!L1981</f>
        <v>2112: Operating</v>
      </c>
      <c r="I1981" s="1">
        <f ca="1">'Budget by qtr'!T1981</f>
        <v>0</v>
      </c>
    </row>
    <row r="1982" spans="1:9">
      <c r="A1982">
        <f ca="1">'Budget by qtr'!N1982</f>
        <v>0</v>
      </c>
      <c r="C1982" s="79">
        <f>'Budget by qtr'!C1982</f>
        <v>45839</v>
      </c>
      <c r="D1982">
        <f ca="1">'Budget by qtr'!M1982</f>
        <v>0</v>
      </c>
      <c r="E1982" t="str">
        <f ca="1">'Budget by qtr'!L1982</f>
        <v>2112: Operating</v>
      </c>
      <c r="I1982" s="1">
        <f ca="1">'Budget by qtr'!T1982</f>
        <v>0</v>
      </c>
    </row>
    <row r="1983" spans="1:9">
      <c r="A1983">
        <f ca="1">'Budget by qtr'!N1983</f>
        <v>0</v>
      </c>
      <c r="C1983" s="79">
        <f>'Budget by qtr'!C1983</f>
        <v>45931</v>
      </c>
      <c r="D1983">
        <f ca="1">'Budget by qtr'!M1983</f>
        <v>0</v>
      </c>
      <c r="E1983" t="str">
        <f ca="1">'Budget by qtr'!L1983</f>
        <v>2112: Operating</v>
      </c>
      <c r="I1983" s="1">
        <f ca="1">'Budget by qtr'!T1983</f>
        <v>0</v>
      </c>
    </row>
    <row r="1984" spans="1:9">
      <c r="A1984">
        <f ca="1">'Budget by qtr'!N1984</f>
        <v>0</v>
      </c>
      <c r="C1984" s="79">
        <f>'Budget by qtr'!C1984</f>
        <v>46023</v>
      </c>
      <c r="D1984">
        <f ca="1">'Budget by qtr'!M1984</f>
        <v>0</v>
      </c>
      <c r="E1984" t="str">
        <f ca="1">'Budget by qtr'!L1984</f>
        <v>2112: Operating</v>
      </c>
      <c r="I1984" s="1">
        <f ca="1">'Budget by qtr'!T1984</f>
        <v>0</v>
      </c>
    </row>
    <row r="1985" spans="1:9">
      <c r="A1985">
        <f ca="1">'Budget by qtr'!N1985</f>
        <v>0</v>
      </c>
      <c r="C1985" s="79">
        <f>'Budget by qtr'!C1985</f>
        <v>46113</v>
      </c>
      <c r="D1985">
        <f ca="1">'Budget by qtr'!M1985</f>
        <v>0</v>
      </c>
      <c r="E1985" t="str">
        <f ca="1">'Budget by qtr'!L1985</f>
        <v>2112: Operating</v>
      </c>
      <c r="I1985" s="1">
        <f ca="1">'Budget by qtr'!T1985</f>
        <v>0</v>
      </c>
    </row>
    <row r="1986" spans="1:9">
      <c r="A1986">
        <f ca="1">'Budget by qtr'!N1986</f>
        <v>0</v>
      </c>
      <c r="C1986" s="79">
        <f>'Budget by qtr'!C1986</f>
        <v>46204</v>
      </c>
      <c r="D1986">
        <f ca="1">'Budget by qtr'!M1986</f>
        <v>0</v>
      </c>
      <c r="E1986" t="str">
        <f ca="1">'Budget by qtr'!L1986</f>
        <v>2112: Operating</v>
      </c>
      <c r="I1986" s="1">
        <f ca="1">'Budget by qtr'!T1986</f>
        <v>0</v>
      </c>
    </row>
    <row r="1987" spans="1:9" hidden="1">
      <c r="A1987">
        <f ca="1">'Budget by qtr'!N1987</f>
        <v>0</v>
      </c>
      <c r="C1987" s="79">
        <f>'Budget by qtr'!C1987</f>
        <v>46296</v>
      </c>
      <c r="D1987">
        <f ca="1">'Budget by qtr'!M1987</f>
        <v>0</v>
      </c>
      <c r="E1987" t="str">
        <f ca="1">'Budget by qtr'!L1987</f>
        <v>2112: Operating</v>
      </c>
      <c r="I1987" s="1">
        <f ca="1">'Budget by qtr'!T1987</f>
        <v>0</v>
      </c>
    </row>
    <row r="1988" spans="1:9" hidden="1">
      <c r="A1988">
        <f ca="1">'Budget by qtr'!N1988</f>
        <v>0</v>
      </c>
      <c r="C1988" s="79">
        <f>'Budget by qtr'!C1988</f>
        <v>46388</v>
      </c>
      <c r="D1988">
        <f ca="1">'Budget by qtr'!M1988</f>
        <v>0</v>
      </c>
      <c r="E1988" t="str">
        <f ca="1">'Budget by qtr'!L1988</f>
        <v>2112: Operating</v>
      </c>
      <c r="I1988" s="1">
        <f ca="1">'Budget by qtr'!T1988</f>
        <v>0</v>
      </c>
    </row>
    <row r="1989" spans="1:9" hidden="1">
      <c r="A1989">
        <f ca="1">'Budget by qtr'!N1989</f>
        <v>0</v>
      </c>
      <c r="C1989" s="79">
        <f>'Budget by qtr'!C1989</f>
        <v>46478</v>
      </c>
      <c r="D1989">
        <f ca="1">'Budget by qtr'!M1989</f>
        <v>0</v>
      </c>
      <c r="E1989" t="str">
        <f ca="1">'Budget by qtr'!L1989</f>
        <v>2112: Operating</v>
      </c>
      <c r="I1989" s="1">
        <f ca="1">'Budget by qtr'!T1989</f>
        <v>0</v>
      </c>
    </row>
    <row r="1990" spans="1:9" hidden="1">
      <c r="A1990">
        <f ca="1">'Budget by qtr'!N1990</f>
        <v>0</v>
      </c>
      <c r="C1990" s="79">
        <f>'Budget by qtr'!C1990</f>
        <v>46569</v>
      </c>
      <c r="D1990">
        <f ca="1">'Budget by qtr'!M1990</f>
        <v>0</v>
      </c>
      <c r="E1990" t="str">
        <f ca="1">'Budget by qtr'!L1990</f>
        <v>2112: Operating</v>
      </c>
      <c r="I1990" s="1">
        <f ca="1">'Budget by qtr'!T1990</f>
        <v>0</v>
      </c>
    </row>
    <row r="1991" spans="1:9" hidden="1">
      <c r="A1991">
        <f ca="1">'Budget by qtr'!N1991</f>
        <v>0</v>
      </c>
      <c r="C1991" s="79">
        <f>'Budget by qtr'!C1991</f>
        <v>46661</v>
      </c>
      <c r="D1991">
        <f ca="1">'Budget by qtr'!M1991</f>
        <v>0</v>
      </c>
      <c r="E1991" t="str">
        <f ca="1">'Budget by qtr'!L1991</f>
        <v>2112: Operating</v>
      </c>
      <c r="I1991" s="1">
        <f ca="1">'Budget by qtr'!T1991</f>
        <v>0</v>
      </c>
    </row>
    <row r="1992" spans="1:9" hidden="1">
      <c r="A1992">
        <f ca="1">'Budget by qtr'!N1992</f>
        <v>0</v>
      </c>
      <c r="C1992" s="79">
        <f>'Budget by qtr'!C1992</f>
        <v>46753</v>
      </c>
      <c r="D1992">
        <f ca="1">'Budget by qtr'!M1992</f>
        <v>0</v>
      </c>
      <c r="E1992" t="str">
        <f ca="1">'Budget by qtr'!L1992</f>
        <v>2112: Operating</v>
      </c>
      <c r="I1992" s="1">
        <f ca="1">'Budget by qtr'!T1992</f>
        <v>0</v>
      </c>
    </row>
    <row r="1993" spans="1:9" hidden="1">
      <c r="A1993">
        <f ca="1">'Budget by qtr'!N1993</f>
        <v>0</v>
      </c>
      <c r="C1993" s="79">
        <f>'Budget by qtr'!C1993</f>
        <v>46844</v>
      </c>
      <c r="D1993">
        <f ca="1">'Budget by qtr'!M1993</f>
        <v>0</v>
      </c>
      <c r="E1993" t="str">
        <f ca="1">'Budget by qtr'!L1993</f>
        <v>2112: Operating</v>
      </c>
      <c r="I1993" s="1">
        <f ca="1">'Budget by qtr'!T1993</f>
        <v>0</v>
      </c>
    </row>
    <row r="1994" spans="1:9" hidden="1">
      <c r="A1994">
        <f ca="1">'Budget by qtr'!N1994</f>
        <v>0</v>
      </c>
      <c r="C1994" s="79">
        <f>'Budget by qtr'!C1994</f>
        <v>44743</v>
      </c>
      <c r="D1994">
        <f ca="1">'Budget by qtr'!M1994</f>
        <v>0</v>
      </c>
      <c r="E1994" t="str">
        <f ca="1">'Budget by qtr'!L1994</f>
        <v>2112: Operating</v>
      </c>
      <c r="I1994" s="1">
        <f ca="1">'Budget by qtr'!T1994</f>
        <v>0</v>
      </c>
    </row>
    <row r="1995" spans="1:9" hidden="1">
      <c r="A1995">
        <f ca="1">'Budget by qtr'!N1995</f>
        <v>0</v>
      </c>
      <c r="C1995" s="79">
        <f>'Budget by qtr'!C1995</f>
        <v>44835</v>
      </c>
      <c r="D1995">
        <f ca="1">'Budget by qtr'!M1995</f>
        <v>0</v>
      </c>
      <c r="E1995" t="str">
        <f ca="1">'Budget by qtr'!L1995</f>
        <v>2112: Operating</v>
      </c>
      <c r="I1995" s="1">
        <f ca="1">'Budget by qtr'!T1995</f>
        <v>0</v>
      </c>
    </row>
    <row r="1996" spans="1:9" hidden="1">
      <c r="A1996">
        <f ca="1">'Budget by qtr'!N1996</f>
        <v>0</v>
      </c>
      <c r="C1996" s="79">
        <f>'Budget by qtr'!C1996</f>
        <v>44927</v>
      </c>
      <c r="D1996">
        <f ca="1">'Budget by qtr'!M1996</f>
        <v>0</v>
      </c>
      <c r="E1996" t="str">
        <f ca="1">'Budget by qtr'!L1996</f>
        <v>2112: Operating</v>
      </c>
      <c r="I1996" s="1">
        <f ca="1">'Budget by qtr'!T1996</f>
        <v>0</v>
      </c>
    </row>
    <row r="1997" spans="1:9" hidden="1">
      <c r="A1997">
        <f ca="1">'Budget by qtr'!N1997</f>
        <v>0</v>
      </c>
      <c r="C1997" s="79">
        <f>'Budget by qtr'!C1997</f>
        <v>45017</v>
      </c>
      <c r="D1997">
        <f ca="1">'Budget by qtr'!M1997</f>
        <v>0</v>
      </c>
      <c r="E1997" t="str">
        <f ca="1">'Budget by qtr'!L1997</f>
        <v>2112: Operating</v>
      </c>
      <c r="I1997" s="1">
        <f ca="1">'Budget by qtr'!T1997</f>
        <v>0</v>
      </c>
    </row>
    <row r="1998" spans="1:9" hidden="1">
      <c r="A1998">
        <f ca="1">'Budget by qtr'!N1998</f>
        <v>0</v>
      </c>
      <c r="C1998" s="79">
        <f>'Budget by qtr'!C1998</f>
        <v>45108</v>
      </c>
      <c r="D1998">
        <f ca="1">'Budget by qtr'!M1998</f>
        <v>0</v>
      </c>
      <c r="E1998" t="str">
        <f ca="1">'Budget by qtr'!L1998</f>
        <v>2112: Operating</v>
      </c>
      <c r="I1998" s="1">
        <f ca="1">'Budget by qtr'!T1998</f>
        <v>0</v>
      </c>
    </row>
    <row r="1999" spans="1:9" hidden="1">
      <c r="A1999">
        <f ca="1">'Budget by qtr'!N1999</f>
        <v>0</v>
      </c>
      <c r="C1999" s="79">
        <f>'Budget by qtr'!C1999</f>
        <v>45200</v>
      </c>
      <c r="D1999">
        <f ca="1">'Budget by qtr'!M1999</f>
        <v>0</v>
      </c>
      <c r="E1999" t="str">
        <f ca="1">'Budget by qtr'!L1999</f>
        <v>2112: Operating</v>
      </c>
      <c r="I1999" s="1">
        <f ca="1">'Budget by qtr'!T1999</f>
        <v>0</v>
      </c>
    </row>
    <row r="2000" spans="1:9" hidden="1">
      <c r="A2000">
        <f ca="1">'Budget by qtr'!N2000</f>
        <v>0</v>
      </c>
      <c r="C2000" s="79">
        <f>'Budget by qtr'!C2000</f>
        <v>45292</v>
      </c>
      <c r="D2000">
        <f ca="1">'Budget by qtr'!M2000</f>
        <v>0</v>
      </c>
      <c r="E2000" t="str">
        <f ca="1">'Budget by qtr'!L2000</f>
        <v>2112: Operating</v>
      </c>
      <c r="I2000" s="1">
        <f ca="1">'Budget by qtr'!T2000</f>
        <v>0</v>
      </c>
    </row>
    <row r="2001" spans="1:9" hidden="1">
      <c r="A2001">
        <f ca="1">'Budget by qtr'!N2001</f>
        <v>0</v>
      </c>
      <c r="C2001" s="79">
        <f>'Budget by qtr'!C2001</f>
        <v>45383</v>
      </c>
      <c r="D2001">
        <f ca="1">'Budget by qtr'!M2001</f>
        <v>0</v>
      </c>
      <c r="E2001" t="str">
        <f ca="1">'Budget by qtr'!L2001</f>
        <v>2112: Operating</v>
      </c>
      <c r="I2001" s="1">
        <f ca="1">'Budget by qtr'!T2001</f>
        <v>0</v>
      </c>
    </row>
    <row r="2002" spans="1:9" hidden="1">
      <c r="A2002">
        <f ca="1">'Budget by qtr'!N2002</f>
        <v>0</v>
      </c>
      <c r="C2002" s="79">
        <f>'Budget by qtr'!C2002</f>
        <v>45474</v>
      </c>
      <c r="D2002">
        <f ca="1">'Budget by qtr'!M2002</f>
        <v>0</v>
      </c>
      <c r="E2002" t="str">
        <f ca="1">'Budget by qtr'!L2002</f>
        <v>2112: Operating</v>
      </c>
      <c r="I2002" s="1">
        <f ca="1">'Budget by qtr'!T2002</f>
        <v>0</v>
      </c>
    </row>
    <row r="2003" spans="1:9">
      <c r="A2003">
        <f ca="1">'Budget by qtr'!N2003</f>
        <v>0</v>
      </c>
      <c r="C2003" s="79">
        <f>'Budget by qtr'!C2003</f>
        <v>45566</v>
      </c>
      <c r="D2003">
        <f ca="1">'Budget by qtr'!M2003</f>
        <v>0</v>
      </c>
      <c r="E2003" t="str">
        <f ca="1">'Budget by qtr'!L2003</f>
        <v>2112: Operating</v>
      </c>
      <c r="I2003" s="1">
        <f ca="1">'Budget by qtr'!T2003</f>
        <v>0</v>
      </c>
    </row>
    <row r="2004" spans="1:9">
      <c r="A2004">
        <f ca="1">'Budget by qtr'!N2004</f>
        <v>0</v>
      </c>
      <c r="C2004" s="79">
        <f>'Budget by qtr'!C2004</f>
        <v>45658</v>
      </c>
      <c r="D2004">
        <f ca="1">'Budget by qtr'!M2004</f>
        <v>0</v>
      </c>
      <c r="E2004" t="str">
        <f ca="1">'Budget by qtr'!L2004</f>
        <v>2112: Operating</v>
      </c>
      <c r="I2004" s="1">
        <f ca="1">'Budget by qtr'!T2004</f>
        <v>0</v>
      </c>
    </row>
    <row r="2005" spans="1:9">
      <c r="A2005">
        <f ca="1">'Budget by qtr'!N2005</f>
        <v>0</v>
      </c>
      <c r="C2005" s="79">
        <f>'Budget by qtr'!C2005</f>
        <v>45748</v>
      </c>
      <c r="D2005">
        <f ca="1">'Budget by qtr'!M2005</f>
        <v>0</v>
      </c>
      <c r="E2005" t="str">
        <f ca="1">'Budget by qtr'!L2005</f>
        <v>2112: Operating</v>
      </c>
      <c r="I2005" s="1">
        <f ca="1">'Budget by qtr'!T2005</f>
        <v>0</v>
      </c>
    </row>
    <row r="2006" spans="1:9">
      <c r="A2006">
        <f ca="1">'Budget by qtr'!N2006</f>
        <v>0</v>
      </c>
      <c r="C2006" s="79">
        <f>'Budget by qtr'!C2006</f>
        <v>45839</v>
      </c>
      <c r="D2006">
        <f ca="1">'Budget by qtr'!M2006</f>
        <v>0</v>
      </c>
      <c r="E2006" t="str">
        <f ca="1">'Budget by qtr'!L2006</f>
        <v>2112: Operating</v>
      </c>
      <c r="I2006" s="1">
        <f ca="1">'Budget by qtr'!T2006</f>
        <v>0</v>
      </c>
    </row>
    <row r="2007" spans="1:9">
      <c r="A2007">
        <f ca="1">'Budget by qtr'!N2007</f>
        <v>0</v>
      </c>
      <c r="C2007" s="79">
        <f>'Budget by qtr'!C2007</f>
        <v>45931</v>
      </c>
      <c r="D2007">
        <f ca="1">'Budget by qtr'!M2007</f>
        <v>0</v>
      </c>
      <c r="E2007" t="str">
        <f ca="1">'Budget by qtr'!L2007</f>
        <v>2112: Operating</v>
      </c>
      <c r="I2007" s="1">
        <f ca="1">'Budget by qtr'!T2007</f>
        <v>0</v>
      </c>
    </row>
    <row r="2008" spans="1:9">
      <c r="A2008">
        <f ca="1">'Budget by qtr'!N2008</f>
        <v>0</v>
      </c>
      <c r="C2008" s="79">
        <f>'Budget by qtr'!C2008</f>
        <v>46023</v>
      </c>
      <c r="D2008">
        <f ca="1">'Budget by qtr'!M2008</f>
        <v>0</v>
      </c>
      <c r="E2008" t="str">
        <f ca="1">'Budget by qtr'!L2008</f>
        <v>2112: Operating</v>
      </c>
      <c r="I2008" s="1">
        <f ca="1">'Budget by qtr'!T2008</f>
        <v>0</v>
      </c>
    </row>
    <row r="2009" spans="1:9">
      <c r="A2009">
        <f ca="1">'Budget by qtr'!N2009</f>
        <v>0</v>
      </c>
      <c r="C2009" s="79">
        <f>'Budget by qtr'!C2009</f>
        <v>46113</v>
      </c>
      <c r="D2009">
        <f ca="1">'Budget by qtr'!M2009</f>
        <v>0</v>
      </c>
      <c r="E2009" t="str">
        <f ca="1">'Budget by qtr'!L2009</f>
        <v>2112: Operating</v>
      </c>
      <c r="I2009" s="1">
        <f ca="1">'Budget by qtr'!T2009</f>
        <v>0</v>
      </c>
    </row>
    <row r="2010" spans="1:9">
      <c r="A2010">
        <f ca="1">'Budget by qtr'!N2010</f>
        <v>0</v>
      </c>
      <c r="C2010" s="79">
        <f>'Budget by qtr'!C2010</f>
        <v>46204</v>
      </c>
      <c r="D2010">
        <f ca="1">'Budget by qtr'!M2010</f>
        <v>0</v>
      </c>
      <c r="E2010" t="str">
        <f ca="1">'Budget by qtr'!L2010</f>
        <v>2112: Operating</v>
      </c>
      <c r="I2010" s="1">
        <f ca="1">'Budget by qtr'!T2010</f>
        <v>0</v>
      </c>
    </row>
    <row r="2011" spans="1:9" hidden="1">
      <c r="A2011">
        <f ca="1">'Budget by qtr'!N2011</f>
        <v>0</v>
      </c>
      <c r="C2011" s="79">
        <f>'Budget by qtr'!C2011</f>
        <v>46296</v>
      </c>
      <c r="D2011">
        <f ca="1">'Budget by qtr'!M2011</f>
        <v>0</v>
      </c>
      <c r="E2011" t="str">
        <f ca="1">'Budget by qtr'!L2011</f>
        <v>2112: Operating</v>
      </c>
      <c r="I2011" s="1">
        <f ca="1">'Budget by qtr'!T2011</f>
        <v>0</v>
      </c>
    </row>
    <row r="2012" spans="1:9" hidden="1">
      <c r="A2012">
        <f ca="1">'Budget by qtr'!N2012</f>
        <v>0</v>
      </c>
      <c r="C2012" s="79">
        <f>'Budget by qtr'!C2012</f>
        <v>46388</v>
      </c>
      <c r="D2012">
        <f ca="1">'Budget by qtr'!M2012</f>
        <v>0</v>
      </c>
      <c r="E2012" t="str">
        <f ca="1">'Budget by qtr'!L2012</f>
        <v>2112: Operating</v>
      </c>
      <c r="I2012" s="1">
        <f ca="1">'Budget by qtr'!T2012</f>
        <v>0</v>
      </c>
    </row>
    <row r="2013" spans="1:9" hidden="1">
      <c r="A2013">
        <f ca="1">'Budget by qtr'!N2013</f>
        <v>0</v>
      </c>
      <c r="C2013" s="79">
        <f>'Budget by qtr'!C2013</f>
        <v>46478</v>
      </c>
      <c r="D2013">
        <f ca="1">'Budget by qtr'!M2013</f>
        <v>0</v>
      </c>
      <c r="E2013" t="str">
        <f ca="1">'Budget by qtr'!L2013</f>
        <v>2112: Operating</v>
      </c>
      <c r="I2013" s="1">
        <f ca="1">'Budget by qtr'!T2013</f>
        <v>0</v>
      </c>
    </row>
    <row r="2014" spans="1:9" hidden="1">
      <c r="A2014">
        <f ca="1">'Budget by qtr'!N2014</f>
        <v>0</v>
      </c>
      <c r="C2014" s="79">
        <f>'Budget by qtr'!C2014</f>
        <v>46569</v>
      </c>
      <c r="D2014">
        <f ca="1">'Budget by qtr'!M2014</f>
        <v>0</v>
      </c>
      <c r="E2014" t="str">
        <f ca="1">'Budget by qtr'!L2014</f>
        <v>2112: Operating</v>
      </c>
      <c r="I2014" s="1">
        <f ca="1">'Budget by qtr'!T2014</f>
        <v>0</v>
      </c>
    </row>
    <row r="2015" spans="1:9" hidden="1">
      <c r="A2015">
        <f ca="1">'Budget by qtr'!N2015</f>
        <v>0</v>
      </c>
      <c r="C2015" s="79">
        <f>'Budget by qtr'!C2015</f>
        <v>46661</v>
      </c>
      <c r="D2015">
        <f ca="1">'Budget by qtr'!M2015</f>
        <v>0</v>
      </c>
      <c r="E2015" t="str">
        <f ca="1">'Budget by qtr'!L2015</f>
        <v>2112: Operating</v>
      </c>
      <c r="I2015" s="1">
        <f ca="1">'Budget by qtr'!T2015</f>
        <v>0</v>
      </c>
    </row>
    <row r="2016" spans="1:9" hidden="1">
      <c r="A2016">
        <f ca="1">'Budget by qtr'!N2016</f>
        <v>0</v>
      </c>
      <c r="C2016" s="79">
        <f>'Budget by qtr'!C2016</f>
        <v>46753</v>
      </c>
      <c r="D2016">
        <f ca="1">'Budget by qtr'!M2016</f>
        <v>0</v>
      </c>
      <c r="E2016" t="str">
        <f ca="1">'Budget by qtr'!L2016</f>
        <v>2112: Operating</v>
      </c>
      <c r="I2016" s="1">
        <f ca="1">'Budget by qtr'!T2016</f>
        <v>0</v>
      </c>
    </row>
    <row r="2017" spans="1:9" hidden="1">
      <c r="A2017">
        <f ca="1">'Budget by qtr'!N2017</f>
        <v>0</v>
      </c>
      <c r="C2017" s="79">
        <f>'Budget by qtr'!C2017</f>
        <v>46844</v>
      </c>
      <c r="D2017">
        <f ca="1">'Budget by qtr'!M2017</f>
        <v>0</v>
      </c>
      <c r="E2017" t="str">
        <f ca="1">'Budget by qtr'!L2017</f>
        <v>2112: Operating</v>
      </c>
      <c r="I2017" s="1">
        <f ca="1">'Budget by qtr'!T2017</f>
        <v>0</v>
      </c>
    </row>
    <row r="2018" spans="1:9" hidden="1">
      <c r="A2018">
        <f ca="1">'Budget by qtr'!N2018</f>
        <v>0</v>
      </c>
      <c r="C2018" s="79">
        <f>'Budget by qtr'!C2018</f>
        <v>44743</v>
      </c>
      <c r="D2018">
        <f ca="1">'Budget by qtr'!M2018</f>
        <v>0</v>
      </c>
      <c r="E2018" t="str">
        <f ca="1">'Budget by qtr'!L2018</f>
        <v>2112: Operating</v>
      </c>
      <c r="I2018" s="1">
        <f ca="1">'Budget by qtr'!T2018</f>
        <v>0</v>
      </c>
    </row>
    <row r="2019" spans="1:9" hidden="1">
      <c r="A2019">
        <f ca="1">'Budget by qtr'!N2019</f>
        <v>0</v>
      </c>
      <c r="C2019" s="79">
        <f>'Budget by qtr'!C2019</f>
        <v>44835</v>
      </c>
      <c r="D2019">
        <f ca="1">'Budget by qtr'!M2019</f>
        <v>0</v>
      </c>
      <c r="E2019" t="str">
        <f ca="1">'Budget by qtr'!L2019</f>
        <v>2112: Operating</v>
      </c>
      <c r="I2019" s="1">
        <f ca="1">'Budget by qtr'!T2019</f>
        <v>0</v>
      </c>
    </row>
    <row r="2020" spans="1:9" hidden="1">
      <c r="A2020">
        <f ca="1">'Budget by qtr'!N2020</f>
        <v>0</v>
      </c>
      <c r="C2020" s="79">
        <f>'Budget by qtr'!C2020</f>
        <v>44927</v>
      </c>
      <c r="D2020">
        <f ca="1">'Budget by qtr'!M2020</f>
        <v>0</v>
      </c>
      <c r="E2020" t="str">
        <f ca="1">'Budget by qtr'!L2020</f>
        <v>2112: Operating</v>
      </c>
      <c r="I2020" s="1">
        <f ca="1">'Budget by qtr'!T2020</f>
        <v>0</v>
      </c>
    </row>
    <row r="2021" spans="1:9" hidden="1">
      <c r="A2021">
        <f ca="1">'Budget by qtr'!N2021</f>
        <v>0</v>
      </c>
      <c r="C2021" s="79">
        <f>'Budget by qtr'!C2021</f>
        <v>45017</v>
      </c>
      <c r="D2021">
        <f ca="1">'Budget by qtr'!M2021</f>
        <v>0</v>
      </c>
      <c r="E2021" t="str">
        <f ca="1">'Budget by qtr'!L2021</f>
        <v>2112: Operating</v>
      </c>
      <c r="I2021" s="1">
        <f ca="1">'Budget by qtr'!T2021</f>
        <v>0</v>
      </c>
    </row>
    <row r="2022" spans="1:9" hidden="1">
      <c r="A2022">
        <f ca="1">'Budget by qtr'!N2022</f>
        <v>0</v>
      </c>
      <c r="C2022" s="79">
        <f>'Budget by qtr'!C2022</f>
        <v>45108</v>
      </c>
      <c r="D2022">
        <f ca="1">'Budget by qtr'!M2022</f>
        <v>0</v>
      </c>
      <c r="E2022" t="str">
        <f ca="1">'Budget by qtr'!L2022</f>
        <v>2112: Operating</v>
      </c>
      <c r="I2022" s="1">
        <f ca="1">'Budget by qtr'!T2022</f>
        <v>0</v>
      </c>
    </row>
    <row r="2023" spans="1:9" hidden="1">
      <c r="A2023">
        <f ca="1">'Budget by qtr'!N2023</f>
        <v>0</v>
      </c>
      <c r="C2023" s="79">
        <f>'Budget by qtr'!C2023</f>
        <v>45200</v>
      </c>
      <c r="D2023">
        <f ca="1">'Budget by qtr'!M2023</f>
        <v>0</v>
      </c>
      <c r="E2023" t="str">
        <f ca="1">'Budget by qtr'!L2023</f>
        <v>2112: Operating</v>
      </c>
      <c r="I2023" s="1">
        <f ca="1">'Budget by qtr'!T2023</f>
        <v>0</v>
      </c>
    </row>
    <row r="2024" spans="1:9" hidden="1">
      <c r="A2024">
        <f ca="1">'Budget by qtr'!N2024</f>
        <v>0</v>
      </c>
      <c r="C2024" s="79">
        <f>'Budget by qtr'!C2024</f>
        <v>45292</v>
      </c>
      <c r="D2024">
        <f ca="1">'Budget by qtr'!M2024</f>
        <v>0</v>
      </c>
      <c r="E2024" t="str">
        <f ca="1">'Budget by qtr'!L2024</f>
        <v>2112: Operating</v>
      </c>
      <c r="I2024" s="1">
        <f ca="1">'Budget by qtr'!T2024</f>
        <v>0</v>
      </c>
    </row>
    <row r="2025" spans="1:9" hidden="1">
      <c r="A2025">
        <f ca="1">'Budget by qtr'!N2025</f>
        <v>0</v>
      </c>
      <c r="C2025" s="79">
        <f>'Budget by qtr'!C2025</f>
        <v>45383</v>
      </c>
      <c r="D2025">
        <f ca="1">'Budget by qtr'!M2025</f>
        <v>0</v>
      </c>
      <c r="E2025" t="str">
        <f ca="1">'Budget by qtr'!L2025</f>
        <v>2112: Operating</v>
      </c>
      <c r="I2025" s="1">
        <f ca="1">'Budget by qtr'!T2025</f>
        <v>0</v>
      </c>
    </row>
    <row r="2026" spans="1:9" hidden="1">
      <c r="A2026">
        <f ca="1">'Budget by qtr'!N2026</f>
        <v>0</v>
      </c>
      <c r="C2026" s="79">
        <f>'Budget by qtr'!C2026</f>
        <v>45474</v>
      </c>
      <c r="D2026">
        <f ca="1">'Budget by qtr'!M2026</f>
        <v>0</v>
      </c>
      <c r="E2026" t="str">
        <f ca="1">'Budget by qtr'!L2026</f>
        <v>2112: Operating</v>
      </c>
      <c r="I2026" s="1">
        <f ca="1">'Budget by qtr'!T2026</f>
        <v>0</v>
      </c>
    </row>
    <row r="2027" spans="1:9">
      <c r="A2027">
        <f ca="1">'Budget by qtr'!N2027</f>
        <v>0</v>
      </c>
      <c r="C2027" s="79">
        <f>'Budget by qtr'!C2027</f>
        <v>45566</v>
      </c>
      <c r="D2027">
        <f ca="1">'Budget by qtr'!M2027</f>
        <v>0</v>
      </c>
      <c r="E2027" t="str">
        <f ca="1">'Budget by qtr'!L2027</f>
        <v>2112: Operating</v>
      </c>
      <c r="I2027" s="1">
        <f ca="1">'Budget by qtr'!T2027</f>
        <v>0</v>
      </c>
    </row>
    <row r="2028" spans="1:9">
      <c r="A2028">
        <f ca="1">'Budget by qtr'!N2028</f>
        <v>0</v>
      </c>
      <c r="C2028" s="79">
        <f>'Budget by qtr'!C2028</f>
        <v>45658</v>
      </c>
      <c r="D2028">
        <f ca="1">'Budget by qtr'!M2028</f>
        <v>0</v>
      </c>
      <c r="E2028" t="str">
        <f ca="1">'Budget by qtr'!L2028</f>
        <v>2112: Operating</v>
      </c>
      <c r="I2028" s="1">
        <f ca="1">'Budget by qtr'!T2028</f>
        <v>0</v>
      </c>
    </row>
    <row r="2029" spans="1:9">
      <c r="A2029">
        <f ca="1">'Budget by qtr'!N2029</f>
        <v>0</v>
      </c>
      <c r="C2029" s="79">
        <f>'Budget by qtr'!C2029</f>
        <v>45748</v>
      </c>
      <c r="D2029">
        <f ca="1">'Budget by qtr'!M2029</f>
        <v>0</v>
      </c>
      <c r="E2029" t="str">
        <f ca="1">'Budget by qtr'!L2029</f>
        <v>2112: Operating</v>
      </c>
      <c r="I2029" s="1">
        <f ca="1">'Budget by qtr'!T2029</f>
        <v>0</v>
      </c>
    </row>
    <row r="2030" spans="1:9">
      <c r="A2030">
        <f ca="1">'Budget by qtr'!N2030</f>
        <v>0</v>
      </c>
      <c r="C2030" s="79">
        <f>'Budget by qtr'!C2030</f>
        <v>45839</v>
      </c>
      <c r="D2030">
        <f ca="1">'Budget by qtr'!M2030</f>
        <v>0</v>
      </c>
      <c r="E2030" t="str">
        <f ca="1">'Budget by qtr'!L2030</f>
        <v>2112: Operating</v>
      </c>
      <c r="I2030" s="1">
        <f ca="1">'Budget by qtr'!T2030</f>
        <v>0</v>
      </c>
    </row>
    <row r="2031" spans="1:9">
      <c r="A2031">
        <f ca="1">'Budget by qtr'!N2031</f>
        <v>0</v>
      </c>
      <c r="C2031" s="79">
        <f>'Budget by qtr'!C2031</f>
        <v>45931</v>
      </c>
      <c r="D2031">
        <f ca="1">'Budget by qtr'!M2031</f>
        <v>0</v>
      </c>
      <c r="E2031" t="str">
        <f ca="1">'Budget by qtr'!L2031</f>
        <v>2112: Operating</v>
      </c>
      <c r="I2031" s="1">
        <f ca="1">'Budget by qtr'!T2031</f>
        <v>0</v>
      </c>
    </row>
    <row r="2032" spans="1:9">
      <c r="A2032">
        <f ca="1">'Budget by qtr'!N2032</f>
        <v>0</v>
      </c>
      <c r="C2032" s="79">
        <f>'Budget by qtr'!C2032</f>
        <v>46023</v>
      </c>
      <c r="D2032">
        <f ca="1">'Budget by qtr'!M2032</f>
        <v>0</v>
      </c>
      <c r="E2032" t="str">
        <f ca="1">'Budget by qtr'!L2032</f>
        <v>2112: Operating</v>
      </c>
      <c r="I2032" s="1">
        <f ca="1">'Budget by qtr'!T2032</f>
        <v>0</v>
      </c>
    </row>
    <row r="2033" spans="1:9">
      <c r="A2033">
        <f ca="1">'Budget by qtr'!N2033</f>
        <v>0</v>
      </c>
      <c r="C2033" s="79">
        <f>'Budget by qtr'!C2033</f>
        <v>46113</v>
      </c>
      <c r="D2033">
        <f ca="1">'Budget by qtr'!M2033</f>
        <v>0</v>
      </c>
      <c r="E2033" t="str">
        <f ca="1">'Budget by qtr'!L2033</f>
        <v>2112: Operating</v>
      </c>
      <c r="I2033" s="1">
        <f ca="1">'Budget by qtr'!T2033</f>
        <v>0</v>
      </c>
    </row>
    <row r="2034" spans="1:9">
      <c r="A2034">
        <f ca="1">'Budget by qtr'!N2034</f>
        <v>0</v>
      </c>
      <c r="C2034" s="79">
        <f>'Budget by qtr'!C2034</f>
        <v>46204</v>
      </c>
      <c r="D2034">
        <f ca="1">'Budget by qtr'!M2034</f>
        <v>0</v>
      </c>
      <c r="E2034" t="str">
        <f ca="1">'Budget by qtr'!L2034</f>
        <v>2112: Operating</v>
      </c>
      <c r="I2034" s="1">
        <f ca="1">'Budget by qtr'!T2034</f>
        <v>0</v>
      </c>
    </row>
    <row r="2035" spans="1:9" hidden="1">
      <c r="A2035">
        <f ca="1">'Budget by qtr'!N2035</f>
        <v>0</v>
      </c>
      <c r="C2035" s="79">
        <f>'Budget by qtr'!C2035</f>
        <v>46296</v>
      </c>
      <c r="D2035">
        <f ca="1">'Budget by qtr'!M2035</f>
        <v>0</v>
      </c>
      <c r="E2035" t="str">
        <f ca="1">'Budget by qtr'!L2035</f>
        <v>2112: Operating</v>
      </c>
      <c r="I2035" s="1">
        <f ca="1">'Budget by qtr'!T2035</f>
        <v>0</v>
      </c>
    </row>
    <row r="2036" spans="1:9" hidden="1">
      <c r="A2036">
        <f ca="1">'Budget by qtr'!N2036</f>
        <v>0</v>
      </c>
      <c r="C2036" s="79">
        <f>'Budget by qtr'!C2036</f>
        <v>46388</v>
      </c>
      <c r="D2036">
        <f ca="1">'Budget by qtr'!M2036</f>
        <v>0</v>
      </c>
      <c r="E2036" t="str">
        <f ca="1">'Budget by qtr'!L2036</f>
        <v>2112: Operating</v>
      </c>
      <c r="I2036" s="1">
        <f ca="1">'Budget by qtr'!T2036</f>
        <v>0</v>
      </c>
    </row>
    <row r="2037" spans="1:9" hidden="1">
      <c r="A2037">
        <f ca="1">'Budget by qtr'!N2037</f>
        <v>0</v>
      </c>
      <c r="C2037" s="79">
        <f>'Budget by qtr'!C2037</f>
        <v>46478</v>
      </c>
      <c r="D2037">
        <f ca="1">'Budget by qtr'!M2037</f>
        <v>0</v>
      </c>
      <c r="E2037" t="str">
        <f ca="1">'Budget by qtr'!L2037</f>
        <v>2112: Operating</v>
      </c>
      <c r="I2037" s="1">
        <f ca="1">'Budget by qtr'!T2037</f>
        <v>0</v>
      </c>
    </row>
    <row r="2038" spans="1:9" hidden="1">
      <c r="A2038">
        <f ca="1">'Budget by qtr'!N2038</f>
        <v>0</v>
      </c>
      <c r="C2038" s="79">
        <f>'Budget by qtr'!C2038</f>
        <v>46569</v>
      </c>
      <c r="D2038">
        <f ca="1">'Budget by qtr'!M2038</f>
        <v>0</v>
      </c>
      <c r="E2038" t="str">
        <f ca="1">'Budget by qtr'!L2038</f>
        <v>2112: Operating</v>
      </c>
      <c r="I2038" s="1">
        <f ca="1">'Budget by qtr'!T2038</f>
        <v>0</v>
      </c>
    </row>
    <row r="2039" spans="1:9" hidden="1">
      <c r="A2039">
        <f ca="1">'Budget by qtr'!N2039</f>
        <v>0</v>
      </c>
      <c r="C2039" s="79">
        <f>'Budget by qtr'!C2039</f>
        <v>46661</v>
      </c>
      <c r="D2039">
        <f ca="1">'Budget by qtr'!M2039</f>
        <v>0</v>
      </c>
      <c r="E2039" t="str">
        <f ca="1">'Budget by qtr'!L2039</f>
        <v>2112: Operating</v>
      </c>
      <c r="I2039" s="1">
        <f ca="1">'Budget by qtr'!T2039</f>
        <v>0</v>
      </c>
    </row>
    <row r="2040" spans="1:9" hidden="1">
      <c r="A2040">
        <f ca="1">'Budget by qtr'!N2040</f>
        <v>0</v>
      </c>
      <c r="C2040" s="79">
        <f>'Budget by qtr'!C2040</f>
        <v>46753</v>
      </c>
      <c r="D2040">
        <f ca="1">'Budget by qtr'!M2040</f>
        <v>0</v>
      </c>
      <c r="E2040" t="str">
        <f ca="1">'Budget by qtr'!L2040</f>
        <v>2112: Operating</v>
      </c>
      <c r="I2040" s="1">
        <f ca="1">'Budget by qtr'!T2040</f>
        <v>0</v>
      </c>
    </row>
    <row r="2041" spans="1:9" hidden="1">
      <c r="A2041">
        <f ca="1">'Budget by qtr'!N2041</f>
        <v>0</v>
      </c>
      <c r="C2041" s="79">
        <f>'Budget by qtr'!C2041</f>
        <v>46844</v>
      </c>
      <c r="D2041">
        <f ca="1">'Budget by qtr'!M2041</f>
        <v>0</v>
      </c>
      <c r="E2041" t="str">
        <f ca="1">'Budget by qtr'!L2041</f>
        <v>2112: Operating</v>
      </c>
      <c r="I2041" s="1">
        <f ca="1">'Budget by qtr'!T2041</f>
        <v>0</v>
      </c>
    </row>
    <row r="2042" spans="1:9" hidden="1">
      <c r="A2042">
        <f ca="1">'Budget by qtr'!N2042</f>
        <v>0</v>
      </c>
      <c r="C2042" s="79">
        <f>'Budget by qtr'!C2042</f>
        <v>44743</v>
      </c>
      <c r="D2042">
        <f ca="1">'Budget by qtr'!M2042</f>
        <v>0</v>
      </c>
      <c r="E2042" t="str">
        <f ca="1">'Budget by qtr'!L2042</f>
        <v>2112: Operating</v>
      </c>
      <c r="I2042" s="1">
        <f ca="1">'Budget by qtr'!T2042</f>
        <v>0</v>
      </c>
    </row>
    <row r="2043" spans="1:9" hidden="1">
      <c r="A2043">
        <f ca="1">'Budget by qtr'!N2043</f>
        <v>0</v>
      </c>
      <c r="C2043" s="79">
        <f>'Budget by qtr'!C2043</f>
        <v>44835</v>
      </c>
      <c r="D2043">
        <f ca="1">'Budget by qtr'!M2043</f>
        <v>0</v>
      </c>
      <c r="E2043" t="str">
        <f ca="1">'Budget by qtr'!L2043</f>
        <v>2112: Operating</v>
      </c>
      <c r="I2043" s="1">
        <f ca="1">'Budget by qtr'!T2043</f>
        <v>0</v>
      </c>
    </row>
    <row r="2044" spans="1:9" hidden="1">
      <c r="A2044">
        <f ca="1">'Budget by qtr'!N2044</f>
        <v>0</v>
      </c>
      <c r="C2044" s="79">
        <f>'Budget by qtr'!C2044</f>
        <v>44927</v>
      </c>
      <c r="D2044">
        <f ca="1">'Budget by qtr'!M2044</f>
        <v>0</v>
      </c>
      <c r="E2044" t="str">
        <f ca="1">'Budget by qtr'!L2044</f>
        <v>2112: Operating</v>
      </c>
      <c r="I2044" s="1">
        <f ca="1">'Budget by qtr'!T2044</f>
        <v>0</v>
      </c>
    </row>
    <row r="2045" spans="1:9" hidden="1">
      <c r="A2045">
        <f ca="1">'Budget by qtr'!N2045</f>
        <v>0</v>
      </c>
      <c r="C2045" s="79">
        <f>'Budget by qtr'!C2045</f>
        <v>45017</v>
      </c>
      <c r="D2045">
        <f ca="1">'Budget by qtr'!M2045</f>
        <v>0</v>
      </c>
      <c r="E2045" t="str">
        <f ca="1">'Budget by qtr'!L2045</f>
        <v>2112: Operating</v>
      </c>
      <c r="I2045" s="1">
        <f ca="1">'Budget by qtr'!T2045</f>
        <v>0</v>
      </c>
    </row>
    <row r="2046" spans="1:9" hidden="1">
      <c r="A2046">
        <f ca="1">'Budget by qtr'!N2046</f>
        <v>0</v>
      </c>
      <c r="C2046" s="79">
        <f>'Budget by qtr'!C2046</f>
        <v>45108</v>
      </c>
      <c r="D2046">
        <f ca="1">'Budget by qtr'!M2046</f>
        <v>0</v>
      </c>
      <c r="E2046" t="str">
        <f ca="1">'Budget by qtr'!L2046</f>
        <v>2112: Operating</v>
      </c>
      <c r="I2046" s="1">
        <f ca="1">'Budget by qtr'!T2046</f>
        <v>0</v>
      </c>
    </row>
    <row r="2047" spans="1:9">
      <c r="A2047">
        <f ca="1">'Budget by qtr'!N2047</f>
        <v>0</v>
      </c>
      <c r="C2047" s="79">
        <f>'Budget by qtr'!C2047</f>
        <v>45200</v>
      </c>
      <c r="D2047">
        <f ca="1">'Budget by qtr'!M2047</f>
        <v>0</v>
      </c>
      <c r="E2047" t="str">
        <f ca="1">'Budget by qtr'!L2047</f>
        <v>2112: Operating</v>
      </c>
      <c r="I2047" s="1">
        <f ca="1">'Budget by qtr'!T2047</f>
        <v>0</v>
      </c>
    </row>
    <row r="2048" spans="1:9">
      <c r="A2048">
        <f ca="1">'Budget by qtr'!N2048</f>
        <v>0</v>
      </c>
      <c r="C2048" s="79">
        <f>'Budget by qtr'!C2048</f>
        <v>45292</v>
      </c>
      <c r="D2048">
        <f ca="1">'Budget by qtr'!M2048</f>
        <v>0</v>
      </c>
      <c r="E2048" t="str">
        <f ca="1">'Budget by qtr'!L2048</f>
        <v>2112: Operating</v>
      </c>
      <c r="I2048" s="1">
        <f ca="1">'Budget by qtr'!T2048</f>
        <v>0</v>
      </c>
    </row>
    <row r="2049" spans="1:9">
      <c r="A2049">
        <f ca="1">'Budget by qtr'!N2049</f>
        <v>0</v>
      </c>
      <c r="C2049" s="79">
        <f>'Budget by qtr'!C2049</f>
        <v>45383</v>
      </c>
      <c r="D2049">
        <f ca="1">'Budget by qtr'!M2049</f>
        <v>0</v>
      </c>
      <c r="E2049" t="str">
        <f ca="1">'Budget by qtr'!L2049</f>
        <v>2112: Operating</v>
      </c>
      <c r="I2049" s="1">
        <f ca="1">'Budget by qtr'!T2049</f>
        <v>0</v>
      </c>
    </row>
    <row r="2050" spans="1:9">
      <c r="A2050">
        <f ca="1">'Budget by qtr'!N2050</f>
        <v>0</v>
      </c>
      <c r="C2050" s="79">
        <f>'Budget by qtr'!C2050</f>
        <v>45474</v>
      </c>
      <c r="D2050">
        <f ca="1">'Budget by qtr'!M2050</f>
        <v>0</v>
      </c>
      <c r="E2050" t="str">
        <f ca="1">'Budget by qtr'!L2050</f>
        <v>2112: Operating</v>
      </c>
      <c r="I2050" s="1">
        <f ca="1">'Budget by qtr'!T2050</f>
        <v>0</v>
      </c>
    </row>
    <row r="2051" spans="1:9">
      <c r="A2051">
        <f ca="1">'Budget by qtr'!N2051</f>
        <v>0</v>
      </c>
      <c r="C2051" s="79">
        <f>'Budget by qtr'!C2051</f>
        <v>45566</v>
      </c>
      <c r="D2051">
        <f ca="1">'Budget by qtr'!M2051</f>
        <v>0</v>
      </c>
      <c r="E2051" t="str">
        <f ca="1">'Budget by qtr'!L2051</f>
        <v>2112: Operating</v>
      </c>
      <c r="I2051" s="1">
        <f ca="1">'Budget by qtr'!T2051</f>
        <v>0</v>
      </c>
    </row>
    <row r="2052" spans="1:9">
      <c r="A2052">
        <f ca="1">'Budget by qtr'!N2052</f>
        <v>0</v>
      </c>
      <c r="C2052" s="79">
        <f>'Budget by qtr'!C2052</f>
        <v>45658</v>
      </c>
      <c r="D2052">
        <f ca="1">'Budget by qtr'!M2052</f>
        <v>0</v>
      </c>
      <c r="E2052" t="str">
        <f ca="1">'Budget by qtr'!L2052</f>
        <v>2112: Operating</v>
      </c>
      <c r="I2052" s="1">
        <f ca="1">'Budget by qtr'!T2052</f>
        <v>0</v>
      </c>
    </row>
    <row r="2053" spans="1:9">
      <c r="A2053">
        <f ca="1">'Budget by qtr'!N2053</f>
        <v>0</v>
      </c>
      <c r="C2053" s="79">
        <f>'Budget by qtr'!C2053</f>
        <v>45748</v>
      </c>
      <c r="D2053">
        <f ca="1">'Budget by qtr'!M2053</f>
        <v>0</v>
      </c>
      <c r="E2053" t="str">
        <f ca="1">'Budget by qtr'!L2053</f>
        <v>2112: Operating</v>
      </c>
      <c r="I2053" s="1">
        <f ca="1">'Budget by qtr'!T2053</f>
        <v>0</v>
      </c>
    </row>
    <row r="2054" spans="1:9">
      <c r="A2054">
        <f ca="1">'Budget by qtr'!N2054</f>
        <v>0</v>
      </c>
      <c r="C2054" s="79">
        <f>'Budget by qtr'!C2054</f>
        <v>45839</v>
      </c>
      <c r="D2054">
        <f ca="1">'Budget by qtr'!M2054</f>
        <v>0</v>
      </c>
      <c r="E2054" t="str">
        <f ca="1">'Budget by qtr'!L2054</f>
        <v>2112: Operating</v>
      </c>
      <c r="I2054" s="1">
        <f ca="1">'Budget by qtr'!T2054</f>
        <v>0</v>
      </c>
    </row>
    <row r="2055" spans="1:9">
      <c r="A2055">
        <f ca="1">'Budget by qtr'!N2055</f>
        <v>0</v>
      </c>
      <c r="C2055" s="79">
        <f>'Budget by qtr'!C2055</f>
        <v>45931</v>
      </c>
      <c r="D2055">
        <f ca="1">'Budget by qtr'!M2055</f>
        <v>0</v>
      </c>
      <c r="E2055" t="str">
        <f ca="1">'Budget by qtr'!L2055</f>
        <v>2112: Operating</v>
      </c>
      <c r="I2055" s="1">
        <f ca="1">'Budget by qtr'!T2055</f>
        <v>0</v>
      </c>
    </row>
    <row r="2056" spans="1:9">
      <c r="A2056">
        <f ca="1">'Budget by qtr'!N2056</f>
        <v>0</v>
      </c>
      <c r="C2056" s="79">
        <f>'Budget by qtr'!C2056</f>
        <v>46023</v>
      </c>
      <c r="D2056">
        <f ca="1">'Budget by qtr'!M2056</f>
        <v>0</v>
      </c>
      <c r="E2056" t="str">
        <f ca="1">'Budget by qtr'!L2056</f>
        <v>2112: Operating</v>
      </c>
      <c r="I2056" s="1">
        <f ca="1">'Budget by qtr'!T2056</f>
        <v>0</v>
      </c>
    </row>
    <row r="2057" spans="1:9">
      <c r="A2057">
        <f ca="1">'Budget by qtr'!N2057</f>
        <v>0</v>
      </c>
      <c r="C2057" s="79">
        <f>'Budget by qtr'!C2057</f>
        <v>46113</v>
      </c>
      <c r="D2057">
        <f ca="1">'Budget by qtr'!M2057</f>
        <v>0</v>
      </c>
      <c r="E2057" t="str">
        <f ca="1">'Budget by qtr'!L2057</f>
        <v>2112: Operating</v>
      </c>
      <c r="I2057" s="1">
        <f ca="1">'Budget by qtr'!T2057</f>
        <v>0</v>
      </c>
    </row>
    <row r="2058" spans="1:9">
      <c r="A2058">
        <f ca="1">'Budget by qtr'!N2058</f>
        <v>0</v>
      </c>
      <c r="C2058" s="79">
        <f>'Budget by qtr'!C2058</f>
        <v>46204</v>
      </c>
      <c r="D2058">
        <f ca="1">'Budget by qtr'!M2058</f>
        <v>0</v>
      </c>
      <c r="E2058" t="str">
        <f ca="1">'Budget by qtr'!L2058</f>
        <v>2112: Operating</v>
      </c>
      <c r="I2058" s="1">
        <f ca="1">'Budget by qtr'!T2058</f>
        <v>0</v>
      </c>
    </row>
    <row r="2059" spans="1:9" hidden="1">
      <c r="A2059">
        <f ca="1">'Budget by qtr'!N2059</f>
        <v>0</v>
      </c>
      <c r="C2059" s="79">
        <f>'Budget by qtr'!C2059</f>
        <v>46296</v>
      </c>
      <c r="D2059">
        <f ca="1">'Budget by qtr'!M2059</f>
        <v>0</v>
      </c>
      <c r="E2059" t="str">
        <f ca="1">'Budget by qtr'!L2059</f>
        <v>2112: Operating</v>
      </c>
      <c r="I2059" s="1">
        <f ca="1">'Budget by qtr'!T2059</f>
        <v>0</v>
      </c>
    </row>
    <row r="2060" spans="1:9" hidden="1">
      <c r="A2060">
        <f ca="1">'Budget by qtr'!N2060</f>
        <v>0</v>
      </c>
      <c r="C2060" s="79">
        <f>'Budget by qtr'!C2060</f>
        <v>46388</v>
      </c>
      <c r="D2060">
        <f ca="1">'Budget by qtr'!M2060</f>
        <v>0</v>
      </c>
      <c r="E2060" t="str">
        <f ca="1">'Budget by qtr'!L2060</f>
        <v>2112: Operating</v>
      </c>
      <c r="I2060" s="1">
        <f ca="1">'Budget by qtr'!T2060</f>
        <v>0</v>
      </c>
    </row>
    <row r="2061" spans="1:9" hidden="1">
      <c r="A2061">
        <f ca="1">'Budget by qtr'!N2061</f>
        <v>0</v>
      </c>
      <c r="C2061" s="79">
        <f>'Budget by qtr'!C2061</f>
        <v>46478</v>
      </c>
      <c r="D2061">
        <f ca="1">'Budget by qtr'!M2061</f>
        <v>0</v>
      </c>
      <c r="E2061" t="str">
        <f ca="1">'Budget by qtr'!L2061</f>
        <v>2112: Operating</v>
      </c>
      <c r="I2061" s="1">
        <f ca="1">'Budget by qtr'!T2061</f>
        <v>0</v>
      </c>
    </row>
    <row r="2062" spans="1:9" hidden="1">
      <c r="A2062">
        <f ca="1">'Budget by qtr'!N2062</f>
        <v>0</v>
      </c>
      <c r="C2062" s="79">
        <f>'Budget by qtr'!C2062</f>
        <v>46569</v>
      </c>
      <c r="D2062">
        <f ca="1">'Budget by qtr'!M2062</f>
        <v>0</v>
      </c>
      <c r="E2062" t="str">
        <f ca="1">'Budget by qtr'!L2062</f>
        <v>2112: Operating</v>
      </c>
      <c r="I2062" s="1">
        <f ca="1">'Budget by qtr'!T2062</f>
        <v>0</v>
      </c>
    </row>
    <row r="2063" spans="1:9" hidden="1">
      <c r="A2063">
        <f ca="1">'Budget by qtr'!N2063</f>
        <v>0</v>
      </c>
      <c r="C2063" s="79">
        <f>'Budget by qtr'!C2063</f>
        <v>46661</v>
      </c>
      <c r="D2063">
        <f ca="1">'Budget by qtr'!M2063</f>
        <v>0</v>
      </c>
      <c r="E2063" t="str">
        <f ca="1">'Budget by qtr'!L2063</f>
        <v>2112: Operating</v>
      </c>
      <c r="I2063" s="1">
        <f ca="1">'Budget by qtr'!T2063</f>
        <v>0</v>
      </c>
    </row>
    <row r="2064" spans="1:9" hidden="1">
      <c r="A2064">
        <f ca="1">'Budget by qtr'!N2064</f>
        <v>0</v>
      </c>
      <c r="C2064" s="79">
        <f>'Budget by qtr'!C2064</f>
        <v>46753</v>
      </c>
      <c r="D2064">
        <f ca="1">'Budget by qtr'!M2064</f>
        <v>0</v>
      </c>
      <c r="E2064" t="str">
        <f ca="1">'Budget by qtr'!L2064</f>
        <v>2112: Operating</v>
      </c>
      <c r="I2064" s="1">
        <f ca="1">'Budget by qtr'!T2064</f>
        <v>0</v>
      </c>
    </row>
    <row r="2065" spans="1:9" hidden="1">
      <c r="A2065">
        <f ca="1">'Budget by qtr'!N2065</f>
        <v>0</v>
      </c>
      <c r="C2065" s="79">
        <f>'Budget by qtr'!C2065</f>
        <v>46844</v>
      </c>
      <c r="D2065">
        <f ca="1">'Budget by qtr'!M2065</f>
        <v>0</v>
      </c>
      <c r="E2065" t="str">
        <f ca="1">'Budget by qtr'!L2065</f>
        <v>2112: Operating</v>
      </c>
      <c r="I2065" s="1">
        <f ca="1">'Budget by qtr'!T2065</f>
        <v>0</v>
      </c>
    </row>
    <row r="2066" spans="1:9" hidden="1">
      <c r="A2066">
        <f ca="1">'Budget by qtr'!N2066</f>
        <v>0</v>
      </c>
      <c r="C2066" s="79">
        <f>'Budget by qtr'!C2066</f>
        <v>44743</v>
      </c>
      <c r="D2066">
        <f ca="1">'Budget by qtr'!M2066</f>
        <v>0</v>
      </c>
      <c r="E2066" t="str">
        <f ca="1">'Budget by qtr'!L2066</f>
        <v>2112: Operating</v>
      </c>
      <c r="I2066" s="1">
        <f ca="1">'Budget by qtr'!T2066</f>
        <v>0</v>
      </c>
    </row>
    <row r="2067" spans="1:9" hidden="1">
      <c r="A2067">
        <f ca="1">'Budget by qtr'!N2067</f>
        <v>0</v>
      </c>
      <c r="C2067" s="79">
        <f>'Budget by qtr'!C2067</f>
        <v>44835</v>
      </c>
      <c r="D2067">
        <f ca="1">'Budget by qtr'!M2067</f>
        <v>0</v>
      </c>
      <c r="E2067" t="str">
        <f ca="1">'Budget by qtr'!L2067</f>
        <v>2112: Operating</v>
      </c>
      <c r="I2067" s="1">
        <f ca="1">'Budget by qtr'!T2067</f>
        <v>0</v>
      </c>
    </row>
    <row r="2068" spans="1:9" hidden="1">
      <c r="A2068">
        <f ca="1">'Budget by qtr'!N2068</f>
        <v>0</v>
      </c>
      <c r="C2068" s="79">
        <f>'Budget by qtr'!C2068</f>
        <v>44927</v>
      </c>
      <c r="D2068">
        <f ca="1">'Budget by qtr'!M2068</f>
        <v>0</v>
      </c>
      <c r="E2068" t="str">
        <f ca="1">'Budget by qtr'!L2068</f>
        <v>2112: Operating</v>
      </c>
      <c r="I2068" s="1">
        <f ca="1">'Budget by qtr'!T2068</f>
        <v>0</v>
      </c>
    </row>
    <row r="2069" spans="1:9" hidden="1">
      <c r="A2069">
        <f ca="1">'Budget by qtr'!N2069</f>
        <v>0</v>
      </c>
      <c r="C2069" s="79">
        <f>'Budget by qtr'!C2069</f>
        <v>45017</v>
      </c>
      <c r="D2069">
        <f ca="1">'Budget by qtr'!M2069</f>
        <v>0</v>
      </c>
      <c r="E2069" t="str">
        <f ca="1">'Budget by qtr'!L2069</f>
        <v>2112: Operating</v>
      </c>
      <c r="I2069" s="1">
        <f ca="1">'Budget by qtr'!T2069</f>
        <v>0</v>
      </c>
    </row>
    <row r="2070" spans="1:9" hidden="1">
      <c r="A2070">
        <f ca="1">'Budget by qtr'!N2070</f>
        <v>0</v>
      </c>
      <c r="C2070" s="79">
        <f>'Budget by qtr'!C2070</f>
        <v>45108</v>
      </c>
      <c r="D2070">
        <f ca="1">'Budget by qtr'!M2070</f>
        <v>0</v>
      </c>
      <c r="E2070" t="str">
        <f ca="1">'Budget by qtr'!L2070</f>
        <v>2112: Operating</v>
      </c>
      <c r="I2070" s="1">
        <f ca="1">'Budget by qtr'!T2070</f>
        <v>0</v>
      </c>
    </row>
    <row r="2071" spans="1:9" hidden="1">
      <c r="A2071">
        <f ca="1">'Budget by qtr'!N2071</f>
        <v>0</v>
      </c>
      <c r="C2071" s="79">
        <f>'Budget by qtr'!C2071</f>
        <v>45200</v>
      </c>
      <c r="D2071">
        <f ca="1">'Budget by qtr'!M2071</f>
        <v>0</v>
      </c>
      <c r="E2071" t="str">
        <f ca="1">'Budget by qtr'!L2071</f>
        <v>2112: Operating</v>
      </c>
      <c r="I2071" s="1">
        <f ca="1">'Budget by qtr'!T2071</f>
        <v>0</v>
      </c>
    </row>
    <row r="2072" spans="1:9" hidden="1">
      <c r="A2072">
        <f ca="1">'Budget by qtr'!N2072</f>
        <v>0</v>
      </c>
      <c r="C2072" s="79">
        <f>'Budget by qtr'!C2072</f>
        <v>45292</v>
      </c>
      <c r="D2072">
        <f ca="1">'Budget by qtr'!M2072</f>
        <v>0</v>
      </c>
      <c r="E2072" t="str">
        <f ca="1">'Budget by qtr'!L2072</f>
        <v>2112: Operating</v>
      </c>
      <c r="I2072" s="1">
        <f ca="1">'Budget by qtr'!T2072</f>
        <v>0</v>
      </c>
    </row>
    <row r="2073" spans="1:9" hidden="1">
      <c r="A2073">
        <f ca="1">'Budget by qtr'!N2073</f>
        <v>0</v>
      </c>
      <c r="C2073" s="79">
        <f>'Budget by qtr'!C2073</f>
        <v>45383</v>
      </c>
      <c r="D2073">
        <f ca="1">'Budget by qtr'!M2073</f>
        <v>0</v>
      </c>
      <c r="E2073" t="str">
        <f ca="1">'Budget by qtr'!L2073</f>
        <v>2112: Operating</v>
      </c>
      <c r="I2073" s="1">
        <f ca="1">'Budget by qtr'!T2073</f>
        <v>0</v>
      </c>
    </row>
    <row r="2074" spans="1:9" hidden="1">
      <c r="A2074">
        <f ca="1">'Budget by qtr'!N2074</f>
        <v>0</v>
      </c>
      <c r="C2074" s="79">
        <f>'Budget by qtr'!C2074</f>
        <v>45474</v>
      </c>
      <c r="D2074">
        <f ca="1">'Budget by qtr'!M2074</f>
        <v>0</v>
      </c>
      <c r="E2074" t="str">
        <f ca="1">'Budget by qtr'!L2074</f>
        <v>2112: Operating</v>
      </c>
      <c r="I2074" s="1">
        <f ca="1">'Budget by qtr'!T2074</f>
        <v>0</v>
      </c>
    </row>
    <row r="2075" spans="1:9">
      <c r="A2075">
        <f ca="1">'Budget by qtr'!N2075</f>
        <v>0</v>
      </c>
      <c r="C2075" s="79">
        <f>'Budget by qtr'!C2075</f>
        <v>45566</v>
      </c>
      <c r="D2075">
        <f ca="1">'Budget by qtr'!M2075</f>
        <v>0</v>
      </c>
      <c r="E2075" t="str">
        <f ca="1">'Budget by qtr'!L2075</f>
        <v>2112: Operating</v>
      </c>
      <c r="I2075" s="1">
        <f ca="1">'Budget by qtr'!T2075</f>
        <v>0</v>
      </c>
    </row>
    <row r="2076" spans="1:9">
      <c r="A2076">
        <f ca="1">'Budget by qtr'!N2076</f>
        <v>0</v>
      </c>
      <c r="C2076" s="79">
        <f>'Budget by qtr'!C2076</f>
        <v>45658</v>
      </c>
      <c r="D2076">
        <f ca="1">'Budget by qtr'!M2076</f>
        <v>0</v>
      </c>
      <c r="E2076" t="str">
        <f ca="1">'Budget by qtr'!L2076</f>
        <v>2112: Operating</v>
      </c>
      <c r="I2076" s="1">
        <f ca="1">'Budget by qtr'!T2076</f>
        <v>0</v>
      </c>
    </row>
    <row r="2077" spans="1:9">
      <c r="A2077">
        <f ca="1">'Budget by qtr'!N2077</f>
        <v>0</v>
      </c>
      <c r="C2077" s="79">
        <f>'Budget by qtr'!C2077</f>
        <v>45748</v>
      </c>
      <c r="D2077">
        <f ca="1">'Budget by qtr'!M2077</f>
        <v>0</v>
      </c>
      <c r="E2077" t="str">
        <f ca="1">'Budget by qtr'!L2077</f>
        <v>2112: Operating</v>
      </c>
      <c r="I2077" s="1">
        <f ca="1">'Budget by qtr'!T2077</f>
        <v>0</v>
      </c>
    </row>
    <row r="2078" spans="1:9">
      <c r="A2078">
        <f ca="1">'Budget by qtr'!N2078</f>
        <v>0</v>
      </c>
      <c r="C2078" s="79">
        <f>'Budget by qtr'!C2078</f>
        <v>45839</v>
      </c>
      <c r="D2078">
        <f ca="1">'Budget by qtr'!M2078</f>
        <v>0</v>
      </c>
      <c r="E2078" t="str">
        <f ca="1">'Budget by qtr'!L2078</f>
        <v>2112: Operating</v>
      </c>
      <c r="I2078" s="1">
        <f ca="1">'Budget by qtr'!T2078</f>
        <v>0</v>
      </c>
    </row>
    <row r="2079" spans="1:9">
      <c r="A2079">
        <f ca="1">'Budget by qtr'!N2079</f>
        <v>0</v>
      </c>
      <c r="C2079" s="79">
        <f>'Budget by qtr'!C2079</f>
        <v>45931</v>
      </c>
      <c r="D2079">
        <f ca="1">'Budget by qtr'!M2079</f>
        <v>0</v>
      </c>
      <c r="E2079" t="str">
        <f ca="1">'Budget by qtr'!L2079</f>
        <v>2112: Operating</v>
      </c>
      <c r="I2079" s="1">
        <f ca="1">'Budget by qtr'!T2079</f>
        <v>0</v>
      </c>
    </row>
    <row r="2080" spans="1:9">
      <c r="A2080">
        <f ca="1">'Budget by qtr'!N2080</f>
        <v>0</v>
      </c>
      <c r="C2080" s="79">
        <f>'Budget by qtr'!C2080</f>
        <v>46023</v>
      </c>
      <c r="D2080">
        <f ca="1">'Budget by qtr'!M2080</f>
        <v>0</v>
      </c>
      <c r="E2080" t="str">
        <f ca="1">'Budget by qtr'!L2080</f>
        <v>2112: Operating</v>
      </c>
      <c r="I2080" s="1">
        <f ca="1">'Budget by qtr'!T2080</f>
        <v>0</v>
      </c>
    </row>
    <row r="2081" spans="1:9">
      <c r="A2081">
        <f ca="1">'Budget by qtr'!N2081</f>
        <v>0</v>
      </c>
      <c r="C2081" s="79">
        <f>'Budget by qtr'!C2081</f>
        <v>46113</v>
      </c>
      <c r="D2081">
        <f ca="1">'Budget by qtr'!M2081</f>
        <v>0</v>
      </c>
      <c r="E2081" t="str">
        <f ca="1">'Budget by qtr'!L2081</f>
        <v>2112: Operating</v>
      </c>
      <c r="I2081" s="1">
        <f ca="1">'Budget by qtr'!T2081</f>
        <v>0</v>
      </c>
    </row>
    <row r="2082" spans="1:9">
      <c r="A2082">
        <f ca="1">'Budget by qtr'!N2082</f>
        <v>0</v>
      </c>
      <c r="C2082" s="79">
        <f>'Budget by qtr'!C2082</f>
        <v>46204</v>
      </c>
      <c r="D2082">
        <f ca="1">'Budget by qtr'!M2082</f>
        <v>0</v>
      </c>
      <c r="E2082" t="str">
        <f ca="1">'Budget by qtr'!L2082</f>
        <v>2112: Operating</v>
      </c>
      <c r="I2082" s="1">
        <f ca="1">'Budget by qtr'!T2082</f>
        <v>0</v>
      </c>
    </row>
    <row r="2083" spans="1:9">
      <c r="A2083">
        <f ca="1">'Budget by qtr'!N2083</f>
        <v>0</v>
      </c>
      <c r="C2083" s="79">
        <f>'Budget by qtr'!C2083</f>
        <v>46296</v>
      </c>
      <c r="D2083">
        <f ca="1">'Budget by qtr'!M2083</f>
        <v>0</v>
      </c>
      <c r="E2083" t="str">
        <f ca="1">'Budget by qtr'!L2083</f>
        <v>2112: Operating</v>
      </c>
      <c r="I2083" s="1">
        <f ca="1">'Budget by qtr'!T2083</f>
        <v>0</v>
      </c>
    </row>
    <row r="2084" spans="1:9">
      <c r="A2084">
        <f ca="1">'Budget by qtr'!N2084</f>
        <v>0</v>
      </c>
      <c r="C2084" s="79">
        <f>'Budget by qtr'!C2084</f>
        <v>46388</v>
      </c>
      <c r="D2084">
        <f ca="1">'Budget by qtr'!M2084</f>
        <v>0</v>
      </c>
      <c r="E2084" t="str">
        <f ca="1">'Budget by qtr'!L2084</f>
        <v>2112: Operating</v>
      </c>
      <c r="I2084" s="1">
        <f ca="1">'Budget by qtr'!T2084</f>
        <v>0</v>
      </c>
    </row>
    <row r="2085" spans="1:9" hidden="1">
      <c r="A2085">
        <f ca="1">'Budget by qtr'!N2085</f>
        <v>0</v>
      </c>
      <c r="C2085" s="79">
        <f>'Budget by qtr'!C2085</f>
        <v>46478</v>
      </c>
      <c r="D2085">
        <f ca="1">'Budget by qtr'!M2085</f>
        <v>0</v>
      </c>
      <c r="E2085" t="str">
        <f ca="1">'Budget by qtr'!L2085</f>
        <v>2112: Operating</v>
      </c>
      <c r="I2085" s="1">
        <f ca="1">'Budget by qtr'!T2085</f>
        <v>0</v>
      </c>
    </row>
    <row r="2086" spans="1:9" hidden="1">
      <c r="A2086">
        <f ca="1">'Budget by qtr'!N2086</f>
        <v>0</v>
      </c>
      <c r="C2086" s="79">
        <f>'Budget by qtr'!C2086</f>
        <v>46569</v>
      </c>
      <c r="D2086">
        <f ca="1">'Budget by qtr'!M2086</f>
        <v>0</v>
      </c>
      <c r="E2086" t="str">
        <f ca="1">'Budget by qtr'!L2086</f>
        <v>2112: Operating</v>
      </c>
      <c r="I2086" s="1">
        <f ca="1">'Budget by qtr'!T2086</f>
        <v>0</v>
      </c>
    </row>
    <row r="2087" spans="1:9" hidden="1">
      <c r="A2087">
        <f ca="1">'Budget by qtr'!N2087</f>
        <v>0</v>
      </c>
      <c r="C2087" s="79">
        <f>'Budget by qtr'!C2087</f>
        <v>46661</v>
      </c>
      <c r="D2087">
        <f ca="1">'Budget by qtr'!M2087</f>
        <v>0</v>
      </c>
      <c r="E2087" t="str">
        <f ca="1">'Budget by qtr'!L2087</f>
        <v>2112: Operating</v>
      </c>
      <c r="I2087" s="1">
        <f ca="1">'Budget by qtr'!T2087</f>
        <v>0</v>
      </c>
    </row>
    <row r="2088" spans="1:9" hidden="1">
      <c r="A2088">
        <f ca="1">'Budget by qtr'!N2088</f>
        <v>0</v>
      </c>
      <c r="C2088" s="79">
        <f>'Budget by qtr'!C2088</f>
        <v>46753</v>
      </c>
      <c r="D2088">
        <f ca="1">'Budget by qtr'!M2088</f>
        <v>0</v>
      </c>
      <c r="E2088" t="str">
        <f ca="1">'Budget by qtr'!L2088</f>
        <v>2112: Operating</v>
      </c>
      <c r="I2088" s="1">
        <f ca="1">'Budget by qtr'!T2088</f>
        <v>0</v>
      </c>
    </row>
    <row r="2089" spans="1:9" hidden="1">
      <c r="A2089">
        <f ca="1">'Budget by qtr'!N2089</f>
        <v>0</v>
      </c>
      <c r="C2089" s="79">
        <f>'Budget by qtr'!C2089</f>
        <v>46844</v>
      </c>
      <c r="D2089">
        <f ca="1">'Budget by qtr'!M2089</f>
        <v>0</v>
      </c>
      <c r="E2089" t="str">
        <f ca="1">'Budget by qtr'!L2089</f>
        <v>2112: Operating</v>
      </c>
      <c r="I2089" s="1">
        <f ca="1">'Budget by qtr'!T2089</f>
        <v>0</v>
      </c>
    </row>
    <row r="2090" spans="1:9" hidden="1">
      <c r="A2090">
        <f ca="1">'Budget by qtr'!N2090</f>
        <v>0</v>
      </c>
      <c r="C2090" s="79">
        <f>'Budget by qtr'!C2090</f>
        <v>44743</v>
      </c>
      <c r="D2090">
        <f ca="1">'Budget by qtr'!M2090</f>
        <v>0</v>
      </c>
      <c r="E2090" t="str">
        <f ca="1">'Budget by qtr'!L2090</f>
        <v>2112: Operating</v>
      </c>
      <c r="I2090" s="1">
        <f ca="1">'Budget by qtr'!T2090</f>
        <v>0</v>
      </c>
    </row>
    <row r="2091" spans="1:9" hidden="1">
      <c r="A2091">
        <f ca="1">'Budget by qtr'!N2091</f>
        <v>0</v>
      </c>
      <c r="C2091" s="79">
        <f>'Budget by qtr'!C2091</f>
        <v>44835</v>
      </c>
      <c r="D2091">
        <f ca="1">'Budget by qtr'!M2091</f>
        <v>0</v>
      </c>
      <c r="E2091" t="str">
        <f ca="1">'Budget by qtr'!L2091</f>
        <v>2112: Operating</v>
      </c>
      <c r="I2091" s="1">
        <f ca="1">'Budget by qtr'!T2091</f>
        <v>0</v>
      </c>
    </row>
    <row r="2092" spans="1:9" hidden="1">
      <c r="A2092">
        <f ca="1">'Budget by qtr'!N2092</f>
        <v>0</v>
      </c>
      <c r="C2092" s="79">
        <f>'Budget by qtr'!C2092</f>
        <v>44927</v>
      </c>
      <c r="D2092">
        <f ca="1">'Budget by qtr'!M2092</f>
        <v>0</v>
      </c>
      <c r="E2092" t="str">
        <f ca="1">'Budget by qtr'!L2092</f>
        <v>2112: Operating</v>
      </c>
      <c r="I2092" s="1">
        <f ca="1">'Budget by qtr'!T2092</f>
        <v>0</v>
      </c>
    </row>
    <row r="2093" spans="1:9" hidden="1">
      <c r="A2093">
        <f ca="1">'Budget by qtr'!N2093</f>
        <v>0</v>
      </c>
      <c r="C2093" s="79">
        <f>'Budget by qtr'!C2093</f>
        <v>45017</v>
      </c>
      <c r="D2093">
        <f ca="1">'Budget by qtr'!M2093</f>
        <v>0</v>
      </c>
      <c r="E2093" t="str">
        <f ca="1">'Budget by qtr'!L2093</f>
        <v>2112: Operating</v>
      </c>
      <c r="I2093" s="1">
        <f ca="1">'Budget by qtr'!T2093</f>
        <v>0</v>
      </c>
    </row>
    <row r="2094" spans="1:9" hidden="1">
      <c r="A2094">
        <f ca="1">'Budget by qtr'!N2094</f>
        <v>0</v>
      </c>
      <c r="C2094" s="79">
        <f>'Budget by qtr'!C2094</f>
        <v>45108</v>
      </c>
      <c r="D2094">
        <f ca="1">'Budget by qtr'!M2094</f>
        <v>0</v>
      </c>
      <c r="E2094" t="str">
        <f ca="1">'Budget by qtr'!L2094</f>
        <v>2112: Operating</v>
      </c>
      <c r="I2094" s="1">
        <f ca="1">'Budget by qtr'!T2094</f>
        <v>0</v>
      </c>
    </row>
    <row r="2095" spans="1:9" hidden="1">
      <c r="A2095">
        <f ca="1">'Budget by qtr'!N2095</f>
        <v>0</v>
      </c>
      <c r="C2095" s="79">
        <f>'Budget by qtr'!C2095</f>
        <v>45200</v>
      </c>
      <c r="D2095">
        <f ca="1">'Budget by qtr'!M2095</f>
        <v>0</v>
      </c>
      <c r="E2095" t="str">
        <f ca="1">'Budget by qtr'!L2095</f>
        <v>2112: Operating</v>
      </c>
      <c r="I2095" s="1">
        <f ca="1">'Budget by qtr'!T2095</f>
        <v>0</v>
      </c>
    </row>
    <row r="2096" spans="1:9" hidden="1">
      <c r="A2096">
        <f ca="1">'Budget by qtr'!N2096</f>
        <v>0</v>
      </c>
      <c r="C2096" s="79">
        <f>'Budget by qtr'!C2096</f>
        <v>45292</v>
      </c>
      <c r="D2096">
        <f ca="1">'Budget by qtr'!M2096</f>
        <v>0</v>
      </c>
      <c r="E2096" t="str">
        <f ca="1">'Budget by qtr'!L2096</f>
        <v>2112: Operating</v>
      </c>
      <c r="I2096" s="1">
        <f ca="1">'Budget by qtr'!T2096</f>
        <v>0</v>
      </c>
    </row>
    <row r="2097" spans="1:9" hidden="1">
      <c r="A2097">
        <f ca="1">'Budget by qtr'!N2097</f>
        <v>0</v>
      </c>
      <c r="C2097" s="79">
        <f>'Budget by qtr'!C2097</f>
        <v>45383</v>
      </c>
      <c r="D2097">
        <f ca="1">'Budget by qtr'!M2097</f>
        <v>0</v>
      </c>
      <c r="E2097" t="str">
        <f ca="1">'Budget by qtr'!L2097</f>
        <v>2112: Operating</v>
      </c>
      <c r="I2097" s="1">
        <f ca="1">'Budget by qtr'!T2097</f>
        <v>0</v>
      </c>
    </row>
    <row r="2098" spans="1:9" hidden="1">
      <c r="A2098">
        <f ca="1">'Budget by qtr'!N2098</f>
        <v>0</v>
      </c>
      <c r="C2098" s="79">
        <f>'Budget by qtr'!C2098</f>
        <v>45474</v>
      </c>
      <c r="D2098">
        <f ca="1">'Budget by qtr'!M2098</f>
        <v>0</v>
      </c>
      <c r="E2098" t="str">
        <f ca="1">'Budget by qtr'!L2098</f>
        <v>2112: Operating</v>
      </c>
      <c r="I2098" s="1">
        <f ca="1">'Budget by qtr'!T2098</f>
        <v>0</v>
      </c>
    </row>
    <row r="2099" spans="1:9" hidden="1">
      <c r="A2099">
        <f ca="1">'Budget by qtr'!N2099</f>
        <v>0</v>
      </c>
      <c r="C2099" s="79">
        <f>'Budget by qtr'!C2099</f>
        <v>45566</v>
      </c>
      <c r="D2099">
        <f ca="1">'Budget by qtr'!M2099</f>
        <v>0</v>
      </c>
      <c r="E2099" t="str">
        <f ca="1">'Budget by qtr'!L2099</f>
        <v>2112: Operating</v>
      </c>
      <c r="I2099" s="1">
        <f ca="1">'Budget by qtr'!T2099</f>
        <v>0</v>
      </c>
    </row>
    <row r="2100" spans="1:9" hidden="1">
      <c r="A2100">
        <f ca="1">'Budget by qtr'!N2100</f>
        <v>0</v>
      </c>
      <c r="C2100" s="79">
        <f>'Budget by qtr'!C2100</f>
        <v>45658</v>
      </c>
      <c r="D2100">
        <f ca="1">'Budget by qtr'!M2100</f>
        <v>0</v>
      </c>
      <c r="E2100" t="str">
        <f ca="1">'Budget by qtr'!L2100</f>
        <v>2112: Operating</v>
      </c>
      <c r="I2100" s="1">
        <f ca="1">'Budget by qtr'!T2100</f>
        <v>0</v>
      </c>
    </row>
    <row r="2101" spans="1:9" hidden="1">
      <c r="A2101">
        <f ca="1">'Budget by qtr'!N2101</f>
        <v>0</v>
      </c>
      <c r="C2101" s="79">
        <f>'Budget by qtr'!C2101</f>
        <v>45748</v>
      </c>
      <c r="D2101">
        <f ca="1">'Budget by qtr'!M2101</f>
        <v>0</v>
      </c>
      <c r="E2101" t="str">
        <f ca="1">'Budget by qtr'!L2101</f>
        <v>2112: Operating</v>
      </c>
      <c r="I2101" s="1">
        <f ca="1">'Budget by qtr'!T2101</f>
        <v>0</v>
      </c>
    </row>
    <row r="2102" spans="1:9" hidden="1">
      <c r="A2102">
        <f ca="1">'Budget by qtr'!N2102</f>
        <v>0</v>
      </c>
      <c r="C2102" s="79">
        <f>'Budget by qtr'!C2102</f>
        <v>45839</v>
      </c>
      <c r="D2102">
        <f ca="1">'Budget by qtr'!M2102</f>
        <v>0</v>
      </c>
      <c r="E2102" t="str">
        <f ca="1">'Budget by qtr'!L2102</f>
        <v>2112: Operating</v>
      </c>
      <c r="I2102" s="1">
        <f ca="1">'Budget by qtr'!T2102</f>
        <v>0</v>
      </c>
    </row>
    <row r="2103" spans="1:9" hidden="1">
      <c r="A2103">
        <f ca="1">'Budget by qtr'!N2103</f>
        <v>0</v>
      </c>
      <c r="C2103" s="79">
        <f>'Budget by qtr'!C2103</f>
        <v>45931</v>
      </c>
      <c r="D2103">
        <f ca="1">'Budget by qtr'!M2103</f>
        <v>0</v>
      </c>
      <c r="E2103" t="str">
        <f ca="1">'Budget by qtr'!L2103</f>
        <v>2112: Operating</v>
      </c>
      <c r="I2103" s="1">
        <f ca="1">'Budget by qtr'!T2103</f>
        <v>0</v>
      </c>
    </row>
    <row r="2104" spans="1:9" hidden="1">
      <c r="A2104">
        <f ca="1">'Budget by qtr'!N2104</f>
        <v>0</v>
      </c>
      <c r="C2104" s="79">
        <f>'Budget by qtr'!C2104</f>
        <v>46023</v>
      </c>
      <c r="D2104">
        <f ca="1">'Budget by qtr'!M2104</f>
        <v>0</v>
      </c>
      <c r="E2104" t="str">
        <f ca="1">'Budget by qtr'!L2104</f>
        <v>2112: Operating</v>
      </c>
      <c r="I2104" s="1">
        <f ca="1">'Budget by qtr'!T2104</f>
        <v>0</v>
      </c>
    </row>
    <row r="2105" spans="1:9" hidden="1">
      <c r="A2105">
        <f ca="1">'Budget by qtr'!N2105</f>
        <v>0</v>
      </c>
      <c r="C2105" s="79">
        <f>'Budget by qtr'!C2105</f>
        <v>46113</v>
      </c>
      <c r="D2105">
        <f ca="1">'Budget by qtr'!M2105</f>
        <v>0</v>
      </c>
      <c r="E2105" t="str">
        <f ca="1">'Budget by qtr'!L2105</f>
        <v>2112: Operating</v>
      </c>
      <c r="I2105" s="1">
        <f ca="1">'Budget by qtr'!T2105</f>
        <v>0</v>
      </c>
    </row>
    <row r="2106" spans="1:9" hidden="1">
      <c r="A2106">
        <f ca="1">'Budget by qtr'!N2106</f>
        <v>0</v>
      </c>
      <c r="C2106" s="79">
        <f>'Budget by qtr'!C2106</f>
        <v>46204</v>
      </c>
      <c r="D2106">
        <f ca="1">'Budget by qtr'!M2106</f>
        <v>0</v>
      </c>
      <c r="E2106" t="str">
        <f ca="1">'Budget by qtr'!L2106</f>
        <v>2112: Operating</v>
      </c>
      <c r="I2106" s="1">
        <f ca="1">'Budget by qtr'!T2106</f>
        <v>0</v>
      </c>
    </row>
    <row r="2107" spans="1:9" hidden="1">
      <c r="A2107">
        <f ca="1">'Budget by qtr'!N2107</f>
        <v>0</v>
      </c>
      <c r="C2107" s="79">
        <f>'Budget by qtr'!C2107</f>
        <v>46296</v>
      </c>
      <c r="D2107">
        <f ca="1">'Budget by qtr'!M2107</f>
        <v>0</v>
      </c>
      <c r="E2107" t="str">
        <f ca="1">'Budget by qtr'!L2107</f>
        <v>2112: Operating</v>
      </c>
      <c r="I2107" s="1">
        <f ca="1">'Budget by qtr'!T2107</f>
        <v>0</v>
      </c>
    </row>
    <row r="2108" spans="1:9" hidden="1">
      <c r="A2108">
        <f ca="1">'Budget by qtr'!N2108</f>
        <v>0</v>
      </c>
      <c r="C2108" s="79">
        <f>'Budget by qtr'!C2108</f>
        <v>46388</v>
      </c>
      <c r="D2108">
        <f ca="1">'Budget by qtr'!M2108</f>
        <v>0</v>
      </c>
      <c r="E2108" t="str">
        <f ca="1">'Budget by qtr'!L2108</f>
        <v>2112: Operating</v>
      </c>
      <c r="I2108" s="1">
        <f ca="1">'Budget by qtr'!T2108</f>
        <v>0</v>
      </c>
    </row>
    <row r="2109" spans="1:9" hidden="1">
      <c r="A2109">
        <f ca="1">'Budget by qtr'!N2109</f>
        <v>0</v>
      </c>
      <c r="C2109" s="79">
        <f>'Budget by qtr'!C2109</f>
        <v>46478</v>
      </c>
      <c r="D2109">
        <f ca="1">'Budget by qtr'!M2109</f>
        <v>0</v>
      </c>
      <c r="E2109" t="str">
        <f ca="1">'Budget by qtr'!L2109</f>
        <v>2112: Operating</v>
      </c>
      <c r="I2109" s="1">
        <f ca="1">'Budget by qtr'!T2109</f>
        <v>0</v>
      </c>
    </row>
    <row r="2110" spans="1:9" hidden="1">
      <c r="A2110">
        <f ca="1">'Budget by qtr'!N2110</f>
        <v>0</v>
      </c>
      <c r="C2110" s="79">
        <f>'Budget by qtr'!C2110</f>
        <v>46569</v>
      </c>
      <c r="D2110">
        <f ca="1">'Budget by qtr'!M2110</f>
        <v>0</v>
      </c>
      <c r="E2110" t="str">
        <f ca="1">'Budget by qtr'!L2110</f>
        <v>2112: Operating</v>
      </c>
      <c r="I2110" s="1">
        <f ca="1">'Budget by qtr'!T2110</f>
        <v>0</v>
      </c>
    </row>
    <row r="2111" spans="1:9" hidden="1">
      <c r="A2111">
        <f ca="1">'Budget by qtr'!N2111</f>
        <v>0</v>
      </c>
      <c r="C2111" s="79">
        <f>'Budget by qtr'!C2111</f>
        <v>46661</v>
      </c>
      <c r="D2111">
        <f ca="1">'Budget by qtr'!M2111</f>
        <v>0</v>
      </c>
      <c r="E2111" t="str">
        <f ca="1">'Budget by qtr'!L2111</f>
        <v>2112: Operating</v>
      </c>
      <c r="I2111" s="1">
        <f ca="1">'Budget by qtr'!T2111</f>
        <v>0</v>
      </c>
    </row>
    <row r="2112" spans="1:9" hidden="1">
      <c r="A2112">
        <f ca="1">'Budget by qtr'!N2112</f>
        <v>0</v>
      </c>
      <c r="C2112" s="79">
        <f>'Budget by qtr'!C2112</f>
        <v>46753</v>
      </c>
      <c r="D2112">
        <f ca="1">'Budget by qtr'!M2112</f>
        <v>0</v>
      </c>
      <c r="E2112" t="str">
        <f ca="1">'Budget by qtr'!L2112</f>
        <v>2112: Operating</v>
      </c>
      <c r="I2112" s="1">
        <f ca="1">'Budget by qtr'!T2112</f>
        <v>0</v>
      </c>
    </row>
    <row r="2113" spans="1:9" hidden="1">
      <c r="A2113">
        <f ca="1">'Budget by qtr'!N2113</f>
        <v>0</v>
      </c>
      <c r="C2113" s="79">
        <f>'Budget by qtr'!C2113</f>
        <v>46844</v>
      </c>
      <c r="D2113">
        <f ca="1">'Budget by qtr'!M2113</f>
        <v>0</v>
      </c>
      <c r="E2113" t="str">
        <f ca="1">'Budget by qtr'!L2113</f>
        <v>2112: Operating</v>
      </c>
      <c r="I2113" s="1">
        <f ca="1">'Budget by qtr'!T2113</f>
        <v>0</v>
      </c>
    </row>
    <row r="2114" spans="1:9" hidden="1">
      <c r="A2114">
        <f ca="1">'Budget by qtr'!N2114</f>
        <v>0</v>
      </c>
      <c r="C2114" s="79">
        <f>'Budget by qtr'!C2114</f>
        <v>44743</v>
      </c>
      <c r="D2114">
        <f ca="1">'Budget by qtr'!M2114</f>
        <v>0</v>
      </c>
      <c r="E2114" t="str">
        <f ca="1">'Budget by qtr'!L2114</f>
        <v>2112: Operating</v>
      </c>
      <c r="I2114" s="1">
        <f ca="1">'Budget by qtr'!T2114</f>
        <v>0</v>
      </c>
    </row>
    <row r="2115" spans="1:9" hidden="1">
      <c r="A2115">
        <f ca="1">'Budget by qtr'!N2115</f>
        <v>0</v>
      </c>
      <c r="C2115" s="79">
        <f>'Budget by qtr'!C2115</f>
        <v>44835</v>
      </c>
      <c r="D2115">
        <f ca="1">'Budget by qtr'!M2115</f>
        <v>0</v>
      </c>
      <c r="E2115" t="str">
        <f ca="1">'Budget by qtr'!L2115</f>
        <v>2112: Operating</v>
      </c>
      <c r="I2115" s="1">
        <f ca="1">'Budget by qtr'!T2115</f>
        <v>0</v>
      </c>
    </row>
    <row r="2116" spans="1:9" hidden="1">
      <c r="A2116">
        <f ca="1">'Budget by qtr'!N2116</f>
        <v>0</v>
      </c>
      <c r="C2116" s="79">
        <f>'Budget by qtr'!C2116</f>
        <v>44927</v>
      </c>
      <c r="D2116">
        <f ca="1">'Budget by qtr'!M2116</f>
        <v>0</v>
      </c>
      <c r="E2116" t="str">
        <f ca="1">'Budget by qtr'!L2116</f>
        <v>2112: Operating</v>
      </c>
      <c r="I2116" s="1">
        <f ca="1">'Budget by qtr'!T2116</f>
        <v>0</v>
      </c>
    </row>
    <row r="2117" spans="1:9" hidden="1">
      <c r="A2117">
        <f ca="1">'Budget by qtr'!N2117</f>
        <v>0</v>
      </c>
      <c r="C2117" s="79">
        <f>'Budget by qtr'!C2117</f>
        <v>45017</v>
      </c>
      <c r="D2117">
        <f ca="1">'Budget by qtr'!M2117</f>
        <v>0</v>
      </c>
      <c r="E2117" t="str">
        <f ca="1">'Budget by qtr'!L2117</f>
        <v>2112: Operating</v>
      </c>
      <c r="I2117" s="1">
        <f ca="1">'Budget by qtr'!T2117</f>
        <v>0</v>
      </c>
    </row>
    <row r="2118" spans="1:9" hidden="1">
      <c r="A2118">
        <f ca="1">'Budget by qtr'!N2118</f>
        <v>0</v>
      </c>
      <c r="C2118" s="79">
        <f>'Budget by qtr'!C2118</f>
        <v>45108</v>
      </c>
      <c r="D2118">
        <f ca="1">'Budget by qtr'!M2118</f>
        <v>0</v>
      </c>
      <c r="E2118" t="str">
        <f ca="1">'Budget by qtr'!L2118</f>
        <v>2112: Operating</v>
      </c>
      <c r="I2118" s="1">
        <f ca="1">'Budget by qtr'!T2118</f>
        <v>0</v>
      </c>
    </row>
    <row r="2119" spans="1:9" hidden="1">
      <c r="A2119">
        <f ca="1">'Budget by qtr'!N2119</f>
        <v>0</v>
      </c>
      <c r="C2119" s="79">
        <f>'Budget by qtr'!C2119</f>
        <v>45200</v>
      </c>
      <c r="D2119">
        <f ca="1">'Budget by qtr'!M2119</f>
        <v>0</v>
      </c>
      <c r="E2119" t="str">
        <f ca="1">'Budget by qtr'!L2119</f>
        <v>2112: Operating</v>
      </c>
      <c r="I2119" s="1">
        <f ca="1">'Budget by qtr'!T2119</f>
        <v>0</v>
      </c>
    </row>
    <row r="2120" spans="1:9" hidden="1">
      <c r="A2120">
        <f ca="1">'Budget by qtr'!N2120</f>
        <v>0</v>
      </c>
      <c r="C2120" s="79">
        <f>'Budget by qtr'!C2120</f>
        <v>45292</v>
      </c>
      <c r="D2120">
        <f ca="1">'Budget by qtr'!M2120</f>
        <v>0</v>
      </c>
      <c r="E2120" t="str">
        <f ca="1">'Budget by qtr'!L2120</f>
        <v>2112: Operating</v>
      </c>
      <c r="I2120" s="1">
        <f ca="1">'Budget by qtr'!T2120</f>
        <v>0</v>
      </c>
    </row>
    <row r="2121" spans="1:9" hidden="1">
      <c r="A2121">
        <f ca="1">'Budget by qtr'!N2121</f>
        <v>0</v>
      </c>
      <c r="C2121" s="79">
        <f>'Budget by qtr'!C2121</f>
        <v>45383</v>
      </c>
      <c r="D2121">
        <f ca="1">'Budget by qtr'!M2121</f>
        <v>0</v>
      </c>
      <c r="E2121" t="str">
        <f ca="1">'Budget by qtr'!L2121</f>
        <v>2112: Operating</v>
      </c>
      <c r="I2121" s="1">
        <f ca="1">'Budget by qtr'!T2121</f>
        <v>0</v>
      </c>
    </row>
    <row r="2122" spans="1:9" hidden="1">
      <c r="A2122">
        <f ca="1">'Budget by qtr'!N2122</f>
        <v>0</v>
      </c>
      <c r="C2122" s="79">
        <f>'Budget by qtr'!C2122</f>
        <v>45474</v>
      </c>
      <c r="D2122">
        <f ca="1">'Budget by qtr'!M2122</f>
        <v>0</v>
      </c>
      <c r="E2122" t="str">
        <f ca="1">'Budget by qtr'!L2122</f>
        <v>2112: Operating</v>
      </c>
      <c r="I2122" s="1">
        <f ca="1">'Budget by qtr'!T2122</f>
        <v>0</v>
      </c>
    </row>
    <row r="2123" spans="1:9" hidden="1">
      <c r="A2123">
        <f ca="1">'Budget by qtr'!N2123</f>
        <v>0</v>
      </c>
      <c r="C2123" s="79">
        <f>'Budget by qtr'!C2123</f>
        <v>45566</v>
      </c>
      <c r="D2123">
        <f ca="1">'Budget by qtr'!M2123</f>
        <v>0</v>
      </c>
      <c r="E2123" t="str">
        <f ca="1">'Budget by qtr'!L2123</f>
        <v>2112: Operating</v>
      </c>
      <c r="I2123" s="1">
        <f ca="1">'Budget by qtr'!T2123</f>
        <v>0</v>
      </c>
    </row>
    <row r="2124" spans="1:9" hidden="1">
      <c r="A2124">
        <f ca="1">'Budget by qtr'!N2124</f>
        <v>0</v>
      </c>
      <c r="C2124" s="79">
        <f>'Budget by qtr'!C2124</f>
        <v>45658</v>
      </c>
      <c r="D2124">
        <f ca="1">'Budget by qtr'!M2124</f>
        <v>0</v>
      </c>
      <c r="E2124" t="str">
        <f ca="1">'Budget by qtr'!L2124</f>
        <v>2112: Operating</v>
      </c>
      <c r="I2124" s="1">
        <f ca="1">'Budget by qtr'!T2124</f>
        <v>0</v>
      </c>
    </row>
    <row r="2125" spans="1:9" hidden="1">
      <c r="A2125">
        <f ca="1">'Budget by qtr'!N2125</f>
        <v>0</v>
      </c>
      <c r="C2125" s="79">
        <f>'Budget by qtr'!C2125</f>
        <v>45748</v>
      </c>
      <c r="D2125">
        <f ca="1">'Budget by qtr'!M2125</f>
        <v>0</v>
      </c>
      <c r="E2125" t="str">
        <f ca="1">'Budget by qtr'!L2125</f>
        <v>2112: Operating</v>
      </c>
      <c r="I2125" s="1">
        <f ca="1">'Budget by qtr'!T2125</f>
        <v>0</v>
      </c>
    </row>
    <row r="2126" spans="1:9" hidden="1">
      <c r="A2126">
        <f ca="1">'Budget by qtr'!N2126</f>
        <v>0</v>
      </c>
      <c r="C2126" s="79">
        <f>'Budget by qtr'!C2126</f>
        <v>45839</v>
      </c>
      <c r="D2126">
        <f ca="1">'Budget by qtr'!M2126</f>
        <v>0</v>
      </c>
      <c r="E2126" t="str">
        <f ca="1">'Budget by qtr'!L2126</f>
        <v>2112: Operating</v>
      </c>
      <c r="I2126" s="1">
        <f ca="1">'Budget by qtr'!T2126</f>
        <v>0</v>
      </c>
    </row>
    <row r="2127" spans="1:9" hidden="1">
      <c r="A2127">
        <f ca="1">'Budget by qtr'!N2127</f>
        <v>0</v>
      </c>
      <c r="C2127" s="79">
        <f>'Budget by qtr'!C2127</f>
        <v>45931</v>
      </c>
      <c r="D2127">
        <f ca="1">'Budget by qtr'!M2127</f>
        <v>0</v>
      </c>
      <c r="E2127" t="str">
        <f ca="1">'Budget by qtr'!L2127</f>
        <v>2112: Operating</v>
      </c>
      <c r="I2127" s="1">
        <f ca="1">'Budget by qtr'!T2127</f>
        <v>0</v>
      </c>
    </row>
    <row r="2128" spans="1:9" hidden="1">
      <c r="A2128">
        <f ca="1">'Budget by qtr'!N2128</f>
        <v>0</v>
      </c>
      <c r="C2128" s="79">
        <f>'Budget by qtr'!C2128</f>
        <v>46023</v>
      </c>
      <c r="D2128">
        <f ca="1">'Budget by qtr'!M2128</f>
        <v>0</v>
      </c>
      <c r="E2128" t="str">
        <f ca="1">'Budget by qtr'!L2128</f>
        <v>2112: Operating</v>
      </c>
      <c r="I2128" s="1">
        <f ca="1">'Budget by qtr'!T2128</f>
        <v>0</v>
      </c>
    </row>
    <row r="2129" spans="1:9" hidden="1">
      <c r="A2129">
        <f ca="1">'Budget by qtr'!N2129</f>
        <v>0</v>
      </c>
      <c r="C2129" s="79">
        <f>'Budget by qtr'!C2129</f>
        <v>46113</v>
      </c>
      <c r="D2129">
        <f ca="1">'Budget by qtr'!M2129</f>
        <v>0</v>
      </c>
      <c r="E2129" t="str">
        <f ca="1">'Budget by qtr'!L2129</f>
        <v>2112: Operating</v>
      </c>
      <c r="I2129" s="1">
        <f ca="1">'Budget by qtr'!T2129</f>
        <v>0</v>
      </c>
    </row>
    <row r="2130" spans="1:9" hidden="1">
      <c r="A2130">
        <f ca="1">'Budget by qtr'!N2130</f>
        <v>0</v>
      </c>
      <c r="C2130" s="79">
        <f>'Budget by qtr'!C2130</f>
        <v>46204</v>
      </c>
      <c r="D2130">
        <f ca="1">'Budget by qtr'!M2130</f>
        <v>0</v>
      </c>
      <c r="E2130" t="str">
        <f ca="1">'Budget by qtr'!L2130</f>
        <v>2112: Operating</v>
      </c>
      <c r="I2130" s="1">
        <f ca="1">'Budget by qtr'!T2130</f>
        <v>0</v>
      </c>
    </row>
    <row r="2131" spans="1:9" hidden="1">
      <c r="A2131">
        <f ca="1">'Budget by qtr'!N2131</f>
        <v>0</v>
      </c>
      <c r="C2131" s="79">
        <f>'Budget by qtr'!C2131</f>
        <v>46296</v>
      </c>
      <c r="D2131">
        <f ca="1">'Budget by qtr'!M2131</f>
        <v>0</v>
      </c>
      <c r="E2131" t="str">
        <f ca="1">'Budget by qtr'!L2131</f>
        <v>2112: Operating</v>
      </c>
      <c r="I2131" s="1">
        <f ca="1">'Budget by qtr'!T2131</f>
        <v>0</v>
      </c>
    </row>
    <row r="2132" spans="1:9" hidden="1">
      <c r="A2132">
        <f ca="1">'Budget by qtr'!N2132</f>
        <v>0</v>
      </c>
      <c r="C2132" s="79">
        <f>'Budget by qtr'!C2132</f>
        <v>46388</v>
      </c>
      <c r="D2132">
        <f ca="1">'Budget by qtr'!M2132</f>
        <v>0</v>
      </c>
      <c r="E2132" t="str">
        <f ca="1">'Budget by qtr'!L2132</f>
        <v>2112: Operating</v>
      </c>
      <c r="I2132" s="1">
        <f ca="1">'Budget by qtr'!T2132</f>
        <v>0</v>
      </c>
    </row>
    <row r="2133" spans="1:9" hidden="1">
      <c r="A2133">
        <f ca="1">'Budget by qtr'!N2133</f>
        <v>0</v>
      </c>
      <c r="C2133" s="79">
        <f>'Budget by qtr'!C2133</f>
        <v>46478</v>
      </c>
      <c r="D2133">
        <f ca="1">'Budget by qtr'!M2133</f>
        <v>0</v>
      </c>
      <c r="E2133" t="str">
        <f ca="1">'Budget by qtr'!L2133</f>
        <v>2112: Operating</v>
      </c>
      <c r="I2133" s="1">
        <f ca="1">'Budget by qtr'!T2133</f>
        <v>0</v>
      </c>
    </row>
    <row r="2134" spans="1:9" hidden="1">
      <c r="A2134">
        <f ca="1">'Budget by qtr'!N2134</f>
        <v>0</v>
      </c>
      <c r="C2134" s="79">
        <f>'Budget by qtr'!C2134</f>
        <v>46569</v>
      </c>
      <c r="D2134">
        <f ca="1">'Budget by qtr'!M2134</f>
        <v>0</v>
      </c>
      <c r="E2134" t="str">
        <f ca="1">'Budget by qtr'!L2134</f>
        <v>2112: Operating</v>
      </c>
      <c r="I2134" s="1">
        <f ca="1">'Budget by qtr'!T2134</f>
        <v>0</v>
      </c>
    </row>
    <row r="2135" spans="1:9" hidden="1">
      <c r="A2135">
        <f ca="1">'Budget by qtr'!N2135</f>
        <v>0</v>
      </c>
      <c r="C2135" s="79">
        <f>'Budget by qtr'!C2135</f>
        <v>46661</v>
      </c>
      <c r="D2135">
        <f ca="1">'Budget by qtr'!M2135</f>
        <v>0</v>
      </c>
      <c r="E2135" t="str">
        <f ca="1">'Budget by qtr'!L2135</f>
        <v>2112: Operating</v>
      </c>
      <c r="I2135" s="1">
        <f ca="1">'Budget by qtr'!T2135</f>
        <v>0</v>
      </c>
    </row>
    <row r="2136" spans="1:9" hidden="1">
      <c r="A2136">
        <f ca="1">'Budget by qtr'!N2136</f>
        <v>0</v>
      </c>
      <c r="C2136" s="79">
        <f>'Budget by qtr'!C2136</f>
        <v>46753</v>
      </c>
      <c r="D2136">
        <f ca="1">'Budget by qtr'!M2136</f>
        <v>0</v>
      </c>
      <c r="E2136" t="str">
        <f ca="1">'Budget by qtr'!L2136</f>
        <v>2112: Operating</v>
      </c>
      <c r="I2136" s="1">
        <f ca="1">'Budget by qtr'!T2136</f>
        <v>0</v>
      </c>
    </row>
    <row r="2137" spans="1:9" hidden="1">
      <c r="A2137">
        <f ca="1">'Budget by qtr'!N2137</f>
        <v>0</v>
      </c>
      <c r="C2137" s="79">
        <f>'Budget by qtr'!C2137</f>
        <v>46844</v>
      </c>
      <c r="D2137">
        <f ca="1">'Budget by qtr'!M2137</f>
        <v>0</v>
      </c>
      <c r="E2137" t="str">
        <f ca="1">'Budget by qtr'!L2137</f>
        <v>2112: Operating</v>
      </c>
      <c r="I2137" s="1">
        <f ca="1">'Budget by qtr'!T2137</f>
        <v>0</v>
      </c>
    </row>
    <row r="2138" spans="1:9" hidden="1">
      <c r="A2138">
        <f ca="1">'Budget by qtr'!N2138</f>
        <v>0</v>
      </c>
      <c r="C2138" s="79">
        <f>'Budget by qtr'!C2138</f>
        <v>44743</v>
      </c>
      <c r="D2138">
        <f ca="1">'Budget by qtr'!M2138</f>
        <v>0</v>
      </c>
      <c r="E2138" t="str">
        <f ca="1">'Budget by qtr'!L2138</f>
        <v>2112: Operating</v>
      </c>
      <c r="I2138" s="1">
        <f ca="1">'Budget by qtr'!T2138</f>
        <v>0</v>
      </c>
    </row>
    <row r="2139" spans="1:9" hidden="1">
      <c r="A2139">
        <f ca="1">'Budget by qtr'!N2139</f>
        <v>0</v>
      </c>
      <c r="C2139" s="79">
        <f>'Budget by qtr'!C2139</f>
        <v>44835</v>
      </c>
      <c r="D2139">
        <f ca="1">'Budget by qtr'!M2139</f>
        <v>0</v>
      </c>
      <c r="E2139" t="str">
        <f ca="1">'Budget by qtr'!L2139</f>
        <v>2112: Operating</v>
      </c>
      <c r="I2139" s="1">
        <f ca="1">'Budget by qtr'!T2139</f>
        <v>0</v>
      </c>
    </row>
    <row r="2140" spans="1:9" hidden="1">
      <c r="A2140">
        <f ca="1">'Budget by qtr'!N2140</f>
        <v>0</v>
      </c>
      <c r="C2140" s="79">
        <f>'Budget by qtr'!C2140</f>
        <v>44927</v>
      </c>
      <c r="D2140">
        <f ca="1">'Budget by qtr'!M2140</f>
        <v>0</v>
      </c>
      <c r="E2140" t="str">
        <f ca="1">'Budget by qtr'!L2140</f>
        <v>2112: Operating</v>
      </c>
      <c r="I2140" s="1">
        <f ca="1">'Budget by qtr'!T2140</f>
        <v>0</v>
      </c>
    </row>
    <row r="2141" spans="1:9" hidden="1">
      <c r="A2141">
        <f ca="1">'Budget by qtr'!N2141</f>
        <v>0</v>
      </c>
      <c r="C2141" s="79">
        <f>'Budget by qtr'!C2141</f>
        <v>45017</v>
      </c>
      <c r="D2141">
        <f ca="1">'Budget by qtr'!M2141</f>
        <v>0</v>
      </c>
      <c r="E2141" t="str">
        <f ca="1">'Budget by qtr'!L2141</f>
        <v>2112: Operating</v>
      </c>
      <c r="I2141" s="1">
        <f ca="1">'Budget by qtr'!T2141</f>
        <v>0</v>
      </c>
    </row>
    <row r="2142" spans="1:9" hidden="1">
      <c r="A2142">
        <f ca="1">'Budget by qtr'!N2142</f>
        <v>0</v>
      </c>
      <c r="C2142" s="79">
        <f>'Budget by qtr'!C2142</f>
        <v>45108</v>
      </c>
      <c r="D2142">
        <f ca="1">'Budget by qtr'!M2142</f>
        <v>0</v>
      </c>
      <c r="E2142" t="str">
        <f ca="1">'Budget by qtr'!L2142</f>
        <v>2112: Operating</v>
      </c>
      <c r="I2142" s="1">
        <f ca="1">'Budget by qtr'!T2142</f>
        <v>0</v>
      </c>
    </row>
    <row r="2143" spans="1:9" hidden="1">
      <c r="A2143">
        <f ca="1">'Budget by qtr'!N2143</f>
        <v>0</v>
      </c>
      <c r="C2143" s="79">
        <f>'Budget by qtr'!C2143</f>
        <v>45200</v>
      </c>
      <c r="D2143">
        <f ca="1">'Budget by qtr'!M2143</f>
        <v>0</v>
      </c>
      <c r="E2143" t="str">
        <f ca="1">'Budget by qtr'!L2143</f>
        <v>2112: Operating</v>
      </c>
      <c r="I2143" s="1">
        <f ca="1">'Budget by qtr'!T2143</f>
        <v>0</v>
      </c>
    </row>
    <row r="2144" spans="1:9" hidden="1">
      <c r="A2144">
        <f ca="1">'Budget by qtr'!N2144</f>
        <v>0</v>
      </c>
      <c r="C2144" s="79">
        <f>'Budget by qtr'!C2144</f>
        <v>45292</v>
      </c>
      <c r="D2144">
        <f ca="1">'Budget by qtr'!M2144</f>
        <v>0</v>
      </c>
      <c r="E2144" t="str">
        <f ca="1">'Budget by qtr'!L2144</f>
        <v>2112: Operating</v>
      </c>
      <c r="I2144" s="1">
        <f ca="1">'Budget by qtr'!T2144</f>
        <v>0</v>
      </c>
    </row>
    <row r="2145" spans="1:9" hidden="1">
      <c r="A2145">
        <f ca="1">'Budget by qtr'!N2145</f>
        <v>0</v>
      </c>
      <c r="C2145" s="79">
        <f>'Budget by qtr'!C2145</f>
        <v>45383</v>
      </c>
      <c r="D2145">
        <f ca="1">'Budget by qtr'!M2145</f>
        <v>0</v>
      </c>
      <c r="E2145" t="str">
        <f ca="1">'Budget by qtr'!L2145</f>
        <v>2112: Operating</v>
      </c>
      <c r="I2145" s="1">
        <f ca="1">'Budget by qtr'!T2145</f>
        <v>0</v>
      </c>
    </row>
    <row r="2146" spans="1:9" hidden="1">
      <c r="A2146">
        <f ca="1">'Budget by qtr'!N2146</f>
        <v>0</v>
      </c>
      <c r="C2146" s="79">
        <f>'Budget by qtr'!C2146</f>
        <v>45474</v>
      </c>
      <c r="D2146">
        <f ca="1">'Budget by qtr'!M2146</f>
        <v>0</v>
      </c>
      <c r="E2146" t="str">
        <f ca="1">'Budget by qtr'!L2146</f>
        <v>2112: Operating</v>
      </c>
      <c r="I2146" s="1">
        <f ca="1">'Budget by qtr'!T2146</f>
        <v>0</v>
      </c>
    </row>
    <row r="2147" spans="1:9" hidden="1">
      <c r="A2147">
        <f ca="1">'Budget by qtr'!N2147</f>
        <v>0</v>
      </c>
      <c r="C2147" s="79">
        <f>'Budget by qtr'!C2147</f>
        <v>45566</v>
      </c>
      <c r="D2147">
        <f ca="1">'Budget by qtr'!M2147</f>
        <v>0</v>
      </c>
      <c r="E2147" t="str">
        <f ca="1">'Budget by qtr'!L2147</f>
        <v>2112: Operating</v>
      </c>
      <c r="I2147" s="1">
        <f ca="1">'Budget by qtr'!T2147</f>
        <v>0</v>
      </c>
    </row>
    <row r="2148" spans="1:9" hidden="1">
      <c r="A2148">
        <f ca="1">'Budget by qtr'!N2148</f>
        <v>0</v>
      </c>
      <c r="C2148" s="79">
        <f>'Budget by qtr'!C2148</f>
        <v>45658</v>
      </c>
      <c r="D2148">
        <f ca="1">'Budget by qtr'!M2148</f>
        <v>0</v>
      </c>
      <c r="E2148" t="str">
        <f ca="1">'Budget by qtr'!L2148</f>
        <v>2112: Operating</v>
      </c>
      <c r="I2148" s="1">
        <f ca="1">'Budget by qtr'!T2148</f>
        <v>0</v>
      </c>
    </row>
    <row r="2149" spans="1:9" hidden="1">
      <c r="A2149">
        <f ca="1">'Budget by qtr'!N2149</f>
        <v>0</v>
      </c>
      <c r="C2149" s="79">
        <f>'Budget by qtr'!C2149</f>
        <v>45748</v>
      </c>
      <c r="D2149">
        <f ca="1">'Budget by qtr'!M2149</f>
        <v>0</v>
      </c>
      <c r="E2149" t="str">
        <f ca="1">'Budget by qtr'!L2149</f>
        <v>2112: Operating</v>
      </c>
      <c r="I2149" s="1">
        <f ca="1">'Budget by qtr'!T2149</f>
        <v>0</v>
      </c>
    </row>
    <row r="2150" spans="1:9" hidden="1">
      <c r="A2150">
        <f ca="1">'Budget by qtr'!N2150</f>
        <v>0</v>
      </c>
      <c r="C2150" s="79">
        <f>'Budget by qtr'!C2150</f>
        <v>45839</v>
      </c>
      <c r="D2150">
        <f ca="1">'Budget by qtr'!M2150</f>
        <v>0</v>
      </c>
      <c r="E2150" t="str">
        <f ca="1">'Budget by qtr'!L2150</f>
        <v>2112: Operating</v>
      </c>
      <c r="I2150" s="1">
        <f ca="1">'Budget by qtr'!T2150</f>
        <v>0</v>
      </c>
    </row>
    <row r="2151" spans="1:9" hidden="1">
      <c r="A2151">
        <f ca="1">'Budget by qtr'!N2151</f>
        <v>0</v>
      </c>
      <c r="C2151" s="79">
        <f>'Budget by qtr'!C2151</f>
        <v>45931</v>
      </c>
      <c r="D2151">
        <f ca="1">'Budget by qtr'!M2151</f>
        <v>0</v>
      </c>
      <c r="E2151" t="str">
        <f ca="1">'Budget by qtr'!L2151</f>
        <v>2112: Operating</v>
      </c>
      <c r="I2151" s="1">
        <f ca="1">'Budget by qtr'!T2151</f>
        <v>0</v>
      </c>
    </row>
    <row r="2152" spans="1:9" hidden="1">
      <c r="A2152">
        <f ca="1">'Budget by qtr'!N2152</f>
        <v>0</v>
      </c>
      <c r="C2152" s="79">
        <f>'Budget by qtr'!C2152</f>
        <v>46023</v>
      </c>
      <c r="D2152">
        <f ca="1">'Budget by qtr'!M2152</f>
        <v>0</v>
      </c>
      <c r="E2152" t="str">
        <f ca="1">'Budget by qtr'!L2152</f>
        <v>2112: Operating</v>
      </c>
      <c r="I2152" s="1">
        <f ca="1">'Budget by qtr'!T2152</f>
        <v>0</v>
      </c>
    </row>
    <row r="2153" spans="1:9" hidden="1">
      <c r="A2153">
        <f ca="1">'Budget by qtr'!N2153</f>
        <v>0</v>
      </c>
      <c r="C2153" s="79">
        <f>'Budget by qtr'!C2153</f>
        <v>46113</v>
      </c>
      <c r="D2153">
        <f ca="1">'Budget by qtr'!M2153</f>
        <v>0</v>
      </c>
      <c r="E2153" t="str">
        <f ca="1">'Budget by qtr'!L2153</f>
        <v>2112: Operating</v>
      </c>
      <c r="I2153" s="1">
        <f ca="1">'Budget by qtr'!T2153</f>
        <v>0</v>
      </c>
    </row>
    <row r="2154" spans="1:9" hidden="1">
      <c r="A2154">
        <f ca="1">'Budget by qtr'!N2154</f>
        <v>0</v>
      </c>
      <c r="C2154" s="79">
        <f>'Budget by qtr'!C2154</f>
        <v>46204</v>
      </c>
      <c r="D2154">
        <f ca="1">'Budget by qtr'!M2154</f>
        <v>0</v>
      </c>
      <c r="E2154" t="str">
        <f ca="1">'Budget by qtr'!L2154</f>
        <v>2112: Operating</v>
      </c>
      <c r="I2154" s="1">
        <f ca="1">'Budget by qtr'!T2154</f>
        <v>0</v>
      </c>
    </row>
    <row r="2155" spans="1:9" hidden="1">
      <c r="A2155">
        <f ca="1">'Budget by qtr'!N2155</f>
        <v>0</v>
      </c>
      <c r="C2155" s="79">
        <f>'Budget by qtr'!C2155</f>
        <v>46296</v>
      </c>
      <c r="D2155">
        <f ca="1">'Budget by qtr'!M2155</f>
        <v>0</v>
      </c>
      <c r="E2155" t="str">
        <f ca="1">'Budget by qtr'!L2155</f>
        <v>2112: Operating</v>
      </c>
      <c r="I2155" s="1">
        <f ca="1">'Budget by qtr'!T2155</f>
        <v>0</v>
      </c>
    </row>
    <row r="2156" spans="1:9" hidden="1">
      <c r="A2156">
        <f ca="1">'Budget by qtr'!N2156</f>
        <v>0</v>
      </c>
      <c r="C2156" s="79">
        <f>'Budget by qtr'!C2156</f>
        <v>46388</v>
      </c>
      <c r="D2156">
        <f ca="1">'Budget by qtr'!M2156</f>
        <v>0</v>
      </c>
      <c r="E2156" t="str">
        <f ca="1">'Budget by qtr'!L2156</f>
        <v>2112: Operating</v>
      </c>
      <c r="I2156" s="1">
        <f ca="1">'Budget by qtr'!T2156</f>
        <v>0</v>
      </c>
    </row>
    <row r="2157" spans="1:9" hidden="1">
      <c r="A2157">
        <f ca="1">'Budget by qtr'!N2157</f>
        <v>0</v>
      </c>
      <c r="C2157" s="79">
        <f>'Budget by qtr'!C2157</f>
        <v>46478</v>
      </c>
      <c r="D2157">
        <f ca="1">'Budget by qtr'!M2157</f>
        <v>0</v>
      </c>
      <c r="E2157" t="str">
        <f ca="1">'Budget by qtr'!L2157</f>
        <v>2112: Operating</v>
      </c>
      <c r="I2157" s="1">
        <f ca="1">'Budget by qtr'!T2157</f>
        <v>0</v>
      </c>
    </row>
    <row r="2158" spans="1:9" hidden="1">
      <c r="A2158">
        <f ca="1">'Budget by qtr'!N2158</f>
        <v>0</v>
      </c>
      <c r="C2158" s="79">
        <f>'Budget by qtr'!C2158</f>
        <v>46569</v>
      </c>
      <c r="D2158">
        <f ca="1">'Budget by qtr'!M2158</f>
        <v>0</v>
      </c>
      <c r="E2158" t="str">
        <f ca="1">'Budget by qtr'!L2158</f>
        <v>2112: Operating</v>
      </c>
      <c r="I2158" s="1">
        <f ca="1">'Budget by qtr'!T2158</f>
        <v>0</v>
      </c>
    </row>
    <row r="2159" spans="1:9" hidden="1">
      <c r="A2159">
        <f ca="1">'Budget by qtr'!N2159</f>
        <v>0</v>
      </c>
      <c r="C2159" s="79">
        <f>'Budget by qtr'!C2159</f>
        <v>46661</v>
      </c>
      <c r="D2159">
        <f ca="1">'Budget by qtr'!M2159</f>
        <v>0</v>
      </c>
      <c r="E2159" t="str">
        <f ca="1">'Budget by qtr'!L2159</f>
        <v>2112: Operating</v>
      </c>
      <c r="I2159" s="1">
        <f ca="1">'Budget by qtr'!T2159</f>
        <v>0</v>
      </c>
    </row>
    <row r="2160" spans="1:9" hidden="1">
      <c r="A2160">
        <f ca="1">'Budget by qtr'!N2160</f>
        <v>0</v>
      </c>
      <c r="C2160" s="79">
        <f>'Budget by qtr'!C2160</f>
        <v>46753</v>
      </c>
      <c r="D2160">
        <f ca="1">'Budget by qtr'!M2160</f>
        <v>0</v>
      </c>
      <c r="E2160" t="str">
        <f ca="1">'Budget by qtr'!L2160</f>
        <v>2112: Operating</v>
      </c>
      <c r="I2160" s="1">
        <f ca="1">'Budget by qtr'!T2160</f>
        <v>0</v>
      </c>
    </row>
    <row r="2161" spans="1:9" hidden="1">
      <c r="A2161">
        <f ca="1">'Budget by qtr'!N2161</f>
        <v>0</v>
      </c>
      <c r="C2161" s="79">
        <f>'Budget by qtr'!C2161</f>
        <v>46844</v>
      </c>
      <c r="D2161">
        <f ca="1">'Budget by qtr'!M2161</f>
        <v>0</v>
      </c>
      <c r="E2161" t="str">
        <f ca="1">'Budget by qtr'!L2161</f>
        <v>2112: Operating</v>
      </c>
      <c r="I2161" s="1">
        <f ca="1">'Budget by qtr'!T2161</f>
        <v>0</v>
      </c>
    </row>
    <row r="2162" spans="1:9" hidden="1">
      <c r="A2162">
        <f ca="1">'Budget by qtr'!N2162</f>
        <v>0</v>
      </c>
      <c r="C2162" s="79">
        <f>'Budget by qtr'!C2162</f>
        <v>44743</v>
      </c>
      <c r="D2162">
        <f ca="1">'Budget by qtr'!M2162</f>
        <v>0</v>
      </c>
      <c r="E2162" t="str">
        <f ca="1">'Budget by qtr'!L2162</f>
        <v>2112: Operating</v>
      </c>
      <c r="I2162" s="1">
        <f ca="1">'Budget by qtr'!T2162</f>
        <v>0</v>
      </c>
    </row>
    <row r="2163" spans="1:9" hidden="1">
      <c r="A2163">
        <f ca="1">'Budget by qtr'!N2163</f>
        <v>0</v>
      </c>
      <c r="C2163" s="79">
        <f>'Budget by qtr'!C2163</f>
        <v>44835</v>
      </c>
      <c r="D2163">
        <f ca="1">'Budget by qtr'!M2163</f>
        <v>0</v>
      </c>
      <c r="E2163" t="str">
        <f ca="1">'Budget by qtr'!L2163</f>
        <v>2112: Operating</v>
      </c>
      <c r="I2163" s="1">
        <f ca="1">'Budget by qtr'!T2163</f>
        <v>0</v>
      </c>
    </row>
    <row r="2164" spans="1:9" hidden="1">
      <c r="A2164">
        <f ca="1">'Budget by qtr'!N2164</f>
        <v>0</v>
      </c>
      <c r="C2164" s="79">
        <f>'Budget by qtr'!C2164</f>
        <v>44927</v>
      </c>
      <c r="D2164">
        <f ca="1">'Budget by qtr'!M2164</f>
        <v>0</v>
      </c>
      <c r="E2164" t="str">
        <f ca="1">'Budget by qtr'!L2164</f>
        <v>2112: Operating</v>
      </c>
      <c r="I2164" s="1">
        <f ca="1">'Budget by qtr'!T2164</f>
        <v>0</v>
      </c>
    </row>
    <row r="2165" spans="1:9" hidden="1">
      <c r="A2165">
        <f ca="1">'Budget by qtr'!N2165</f>
        <v>0</v>
      </c>
      <c r="C2165" s="79">
        <f>'Budget by qtr'!C2165</f>
        <v>45017</v>
      </c>
      <c r="D2165">
        <f ca="1">'Budget by qtr'!M2165</f>
        <v>0</v>
      </c>
      <c r="E2165" t="str">
        <f ca="1">'Budget by qtr'!L2165</f>
        <v>2112: Operating</v>
      </c>
      <c r="I2165" s="1">
        <f ca="1">'Budget by qtr'!T2165</f>
        <v>0</v>
      </c>
    </row>
    <row r="2166" spans="1:9" hidden="1">
      <c r="A2166">
        <f ca="1">'Budget by qtr'!N2166</f>
        <v>0</v>
      </c>
      <c r="C2166" s="79">
        <f>'Budget by qtr'!C2166</f>
        <v>45108</v>
      </c>
      <c r="D2166">
        <f ca="1">'Budget by qtr'!M2166</f>
        <v>0</v>
      </c>
      <c r="E2166" t="str">
        <f ca="1">'Budget by qtr'!L2166</f>
        <v>2112: Operating</v>
      </c>
      <c r="I2166" s="1">
        <f ca="1">'Budget by qtr'!T2166</f>
        <v>0</v>
      </c>
    </row>
    <row r="2167" spans="1:9" hidden="1">
      <c r="A2167">
        <f ca="1">'Budget by qtr'!N2167</f>
        <v>0</v>
      </c>
      <c r="C2167" s="79">
        <f>'Budget by qtr'!C2167</f>
        <v>45200</v>
      </c>
      <c r="D2167">
        <f ca="1">'Budget by qtr'!M2167</f>
        <v>0</v>
      </c>
      <c r="E2167" t="str">
        <f ca="1">'Budget by qtr'!L2167</f>
        <v>2112: Operating</v>
      </c>
      <c r="I2167" s="1">
        <f ca="1">'Budget by qtr'!T2167</f>
        <v>0</v>
      </c>
    </row>
    <row r="2168" spans="1:9" hidden="1">
      <c r="A2168">
        <f ca="1">'Budget by qtr'!N2168</f>
        <v>0</v>
      </c>
      <c r="C2168" s="79">
        <f>'Budget by qtr'!C2168</f>
        <v>45292</v>
      </c>
      <c r="D2168">
        <f ca="1">'Budget by qtr'!M2168</f>
        <v>0</v>
      </c>
      <c r="E2168" t="str">
        <f ca="1">'Budget by qtr'!L2168</f>
        <v>2112: Operating</v>
      </c>
      <c r="I2168" s="1">
        <f ca="1">'Budget by qtr'!T2168</f>
        <v>0</v>
      </c>
    </row>
    <row r="2169" spans="1:9" hidden="1">
      <c r="A2169">
        <f ca="1">'Budget by qtr'!N2169</f>
        <v>0</v>
      </c>
      <c r="C2169" s="79">
        <f>'Budget by qtr'!C2169</f>
        <v>45383</v>
      </c>
      <c r="D2169">
        <f ca="1">'Budget by qtr'!M2169</f>
        <v>0</v>
      </c>
      <c r="E2169" t="str">
        <f ca="1">'Budget by qtr'!L2169</f>
        <v>2112: Operating</v>
      </c>
      <c r="I2169" s="1">
        <f ca="1">'Budget by qtr'!T2169</f>
        <v>0</v>
      </c>
    </row>
    <row r="2170" spans="1:9" hidden="1">
      <c r="A2170">
        <f ca="1">'Budget by qtr'!N2170</f>
        <v>0</v>
      </c>
      <c r="C2170" s="79">
        <f>'Budget by qtr'!C2170</f>
        <v>45474</v>
      </c>
      <c r="D2170">
        <f ca="1">'Budget by qtr'!M2170</f>
        <v>0</v>
      </c>
      <c r="E2170" t="str">
        <f ca="1">'Budget by qtr'!L2170</f>
        <v>2112: Operating</v>
      </c>
      <c r="I2170" s="1">
        <f ca="1">'Budget by qtr'!T2170</f>
        <v>0</v>
      </c>
    </row>
    <row r="2171" spans="1:9" hidden="1">
      <c r="A2171">
        <f ca="1">'Budget by qtr'!N2171</f>
        <v>0</v>
      </c>
      <c r="C2171" s="79">
        <f>'Budget by qtr'!C2171</f>
        <v>45566</v>
      </c>
      <c r="D2171">
        <f ca="1">'Budget by qtr'!M2171</f>
        <v>0</v>
      </c>
      <c r="E2171" t="str">
        <f ca="1">'Budget by qtr'!L2171</f>
        <v>2112: Operating</v>
      </c>
      <c r="I2171" s="1">
        <f ca="1">'Budget by qtr'!T2171</f>
        <v>0</v>
      </c>
    </row>
    <row r="2172" spans="1:9" hidden="1">
      <c r="A2172">
        <f ca="1">'Budget by qtr'!N2172</f>
        <v>0</v>
      </c>
      <c r="C2172" s="79">
        <f>'Budget by qtr'!C2172</f>
        <v>45658</v>
      </c>
      <c r="D2172">
        <f ca="1">'Budget by qtr'!M2172</f>
        <v>0</v>
      </c>
      <c r="E2172" t="str">
        <f ca="1">'Budget by qtr'!L2172</f>
        <v>2112: Operating</v>
      </c>
      <c r="I2172" s="1">
        <f ca="1">'Budget by qtr'!T2172</f>
        <v>0</v>
      </c>
    </row>
    <row r="2173" spans="1:9" hidden="1">
      <c r="A2173">
        <f ca="1">'Budget by qtr'!N2173</f>
        <v>0</v>
      </c>
      <c r="C2173" s="79">
        <f>'Budget by qtr'!C2173</f>
        <v>45748</v>
      </c>
      <c r="D2173">
        <f ca="1">'Budget by qtr'!M2173</f>
        <v>0</v>
      </c>
      <c r="E2173" t="str">
        <f ca="1">'Budget by qtr'!L2173</f>
        <v>2112: Operating</v>
      </c>
      <c r="I2173" s="1">
        <f ca="1">'Budget by qtr'!T2173</f>
        <v>0</v>
      </c>
    </row>
    <row r="2174" spans="1:9" hidden="1">
      <c r="A2174">
        <f ca="1">'Budget by qtr'!N2174</f>
        <v>0</v>
      </c>
      <c r="C2174" s="79">
        <f>'Budget by qtr'!C2174</f>
        <v>45839</v>
      </c>
      <c r="D2174">
        <f ca="1">'Budget by qtr'!M2174</f>
        <v>0</v>
      </c>
      <c r="E2174" t="str">
        <f ca="1">'Budget by qtr'!L2174</f>
        <v>2112: Operating</v>
      </c>
      <c r="I2174" s="1">
        <f ca="1">'Budget by qtr'!T2174</f>
        <v>0</v>
      </c>
    </row>
    <row r="2175" spans="1:9" hidden="1">
      <c r="A2175">
        <f ca="1">'Budget by qtr'!N2175</f>
        <v>0</v>
      </c>
      <c r="C2175" s="79">
        <f>'Budget by qtr'!C2175</f>
        <v>45931</v>
      </c>
      <c r="D2175">
        <f ca="1">'Budget by qtr'!M2175</f>
        <v>0</v>
      </c>
      <c r="E2175" t="str">
        <f ca="1">'Budget by qtr'!L2175</f>
        <v>2112: Operating</v>
      </c>
      <c r="I2175" s="1">
        <f ca="1">'Budget by qtr'!T2175</f>
        <v>0</v>
      </c>
    </row>
    <row r="2176" spans="1:9" hidden="1">
      <c r="A2176">
        <f ca="1">'Budget by qtr'!N2176</f>
        <v>0</v>
      </c>
      <c r="C2176" s="79">
        <f>'Budget by qtr'!C2176</f>
        <v>46023</v>
      </c>
      <c r="D2176">
        <f ca="1">'Budget by qtr'!M2176</f>
        <v>0</v>
      </c>
      <c r="E2176" t="str">
        <f ca="1">'Budget by qtr'!L2176</f>
        <v>2112: Operating</v>
      </c>
      <c r="I2176" s="1">
        <f ca="1">'Budget by qtr'!T2176</f>
        <v>0</v>
      </c>
    </row>
    <row r="2177" spans="1:9" hidden="1">
      <c r="A2177">
        <f ca="1">'Budget by qtr'!N2177</f>
        <v>0</v>
      </c>
      <c r="C2177" s="79">
        <f>'Budget by qtr'!C2177</f>
        <v>46113</v>
      </c>
      <c r="D2177">
        <f ca="1">'Budget by qtr'!M2177</f>
        <v>0</v>
      </c>
      <c r="E2177" t="str">
        <f ca="1">'Budget by qtr'!L2177</f>
        <v>2112: Operating</v>
      </c>
      <c r="I2177" s="1">
        <f ca="1">'Budget by qtr'!T2177</f>
        <v>0</v>
      </c>
    </row>
    <row r="2178" spans="1:9" hidden="1">
      <c r="A2178">
        <f ca="1">'Budget by qtr'!N2178</f>
        <v>0</v>
      </c>
      <c r="C2178" s="79">
        <f>'Budget by qtr'!C2178</f>
        <v>46204</v>
      </c>
      <c r="D2178">
        <f ca="1">'Budget by qtr'!M2178</f>
        <v>0</v>
      </c>
      <c r="E2178" t="str">
        <f ca="1">'Budget by qtr'!L2178</f>
        <v>2112: Operating</v>
      </c>
      <c r="I2178" s="1">
        <f ca="1">'Budget by qtr'!T2178</f>
        <v>0</v>
      </c>
    </row>
    <row r="2179" spans="1:9" hidden="1">
      <c r="A2179">
        <f ca="1">'Budget by qtr'!N2179</f>
        <v>0</v>
      </c>
      <c r="C2179" s="79">
        <f>'Budget by qtr'!C2179</f>
        <v>46296</v>
      </c>
      <c r="D2179">
        <f ca="1">'Budget by qtr'!M2179</f>
        <v>0</v>
      </c>
      <c r="E2179" t="str">
        <f ca="1">'Budget by qtr'!L2179</f>
        <v>2112: Operating</v>
      </c>
      <c r="I2179" s="1">
        <f ca="1">'Budget by qtr'!T2179</f>
        <v>0</v>
      </c>
    </row>
    <row r="2180" spans="1:9" hidden="1">
      <c r="A2180">
        <f ca="1">'Budget by qtr'!N2180</f>
        <v>0</v>
      </c>
      <c r="C2180" s="79">
        <f>'Budget by qtr'!C2180</f>
        <v>46388</v>
      </c>
      <c r="D2180">
        <f ca="1">'Budget by qtr'!M2180</f>
        <v>0</v>
      </c>
      <c r="E2180" t="str">
        <f ca="1">'Budget by qtr'!L2180</f>
        <v>2112: Operating</v>
      </c>
      <c r="I2180" s="1">
        <f ca="1">'Budget by qtr'!T2180</f>
        <v>0</v>
      </c>
    </row>
    <row r="2181" spans="1:9" hidden="1">
      <c r="A2181">
        <f ca="1">'Budget by qtr'!N2181</f>
        <v>0</v>
      </c>
      <c r="C2181" s="79">
        <f>'Budget by qtr'!C2181</f>
        <v>46478</v>
      </c>
      <c r="D2181">
        <f ca="1">'Budget by qtr'!M2181</f>
        <v>0</v>
      </c>
      <c r="E2181" t="str">
        <f ca="1">'Budget by qtr'!L2181</f>
        <v>2112: Operating</v>
      </c>
      <c r="I2181" s="1">
        <f ca="1">'Budget by qtr'!T2181</f>
        <v>0</v>
      </c>
    </row>
    <row r="2182" spans="1:9" hidden="1">
      <c r="A2182">
        <f ca="1">'Budget by qtr'!N2182</f>
        <v>0</v>
      </c>
      <c r="C2182" s="79">
        <f>'Budget by qtr'!C2182</f>
        <v>46569</v>
      </c>
      <c r="D2182">
        <f ca="1">'Budget by qtr'!M2182</f>
        <v>0</v>
      </c>
      <c r="E2182" t="str">
        <f ca="1">'Budget by qtr'!L2182</f>
        <v>2112: Operating</v>
      </c>
      <c r="I2182" s="1">
        <f ca="1">'Budget by qtr'!T2182</f>
        <v>0</v>
      </c>
    </row>
    <row r="2183" spans="1:9" hidden="1">
      <c r="A2183">
        <f ca="1">'Budget by qtr'!N2183</f>
        <v>0</v>
      </c>
      <c r="C2183" s="79">
        <f>'Budget by qtr'!C2183</f>
        <v>46661</v>
      </c>
      <c r="D2183">
        <f ca="1">'Budget by qtr'!M2183</f>
        <v>0</v>
      </c>
      <c r="E2183" t="str">
        <f ca="1">'Budget by qtr'!L2183</f>
        <v>2112: Operating</v>
      </c>
      <c r="I2183" s="1">
        <f ca="1">'Budget by qtr'!T2183</f>
        <v>0</v>
      </c>
    </row>
    <row r="2184" spans="1:9" hidden="1">
      <c r="A2184">
        <f ca="1">'Budget by qtr'!N2184</f>
        <v>0</v>
      </c>
      <c r="C2184" s="79">
        <f>'Budget by qtr'!C2184</f>
        <v>46753</v>
      </c>
      <c r="D2184">
        <f ca="1">'Budget by qtr'!M2184</f>
        <v>0</v>
      </c>
      <c r="E2184" t="str">
        <f ca="1">'Budget by qtr'!L2184</f>
        <v>2112: Operating</v>
      </c>
      <c r="I2184" s="1">
        <f ca="1">'Budget by qtr'!T2184</f>
        <v>0</v>
      </c>
    </row>
    <row r="2185" spans="1:9" hidden="1">
      <c r="A2185">
        <f ca="1">'Budget by qtr'!N2185</f>
        <v>0</v>
      </c>
      <c r="C2185" s="79">
        <f>'Budget by qtr'!C2185</f>
        <v>46844</v>
      </c>
      <c r="D2185">
        <f ca="1">'Budget by qtr'!M2185</f>
        <v>0</v>
      </c>
      <c r="E2185" t="str">
        <f ca="1">'Budget by qtr'!L2185</f>
        <v>2112: Operating</v>
      </c>
      <c r="I2185" s="1">
        <f ca="1">'Budget by qtr'!T2185</f>
        <v>0</v>
      </c>
    </row>
    <row r="2186" spans="1:9" hidden="1">
      <c r="A2186">
        <f ca="1">'Budget by qtr'!N2186</f>
        <v>0</v>
      </c>
      <c r="C2186" s="79">
        <f>'Budget by qtr'!C2186</f>
        <v>44743</v>
      </c>
      <c r="D2186">
        <f ca="1">'Budget by qtr'!M2186</f>
        <v>0</v>
      </c>
      <c r="E2186" t="str">
        <f ca="1">'Budget by qtr'!L2186</f>
        <v>2112: Operating</v>
      </c>
      <c r="I2186" s="1">
        <f ca="1">'Budget by qtr'!T2186</f>
        <v>0</v>
      </c>
    </row>
    <row r="2187" spans="1:9" hidden="1">
      <c r="A2187">
        <f ca="1">'Budget by qtr'!N2187</f>
        <v>0</v>
      </c>
      <c r="C2187" s="79">
        <f>'Budget by qtr'!C2187</f>
        <v>44835</v>
      </c>
      <c r="D2187">
        <f ca="1">'Budget by qtr'!M2187</f>
        <v>0</v>
      </c>
      <c r="E2187" t="str">
        <f ca="1">'Budget by qtr'!L2187</f>
        <v>2112: Operating</v>
      </c>
      <c r="I2187" s="1">
        <f ca="1">'Budget by qtr'!T2187</f>
        <v>0</v>
      </c>
    </row>
    <row r="2188" spans="1:9" hidden="1">
      <c r="A2188">
        <f ca="1">'Budget by qtr'!N2188</f>
        <v>0</v>
      </c>
      <c r="C2188" s="79">
        <f>'Budget by qtr'!C2188</f>
        <v>44927</v>
      </c>
      <c r="D2188">
        <f ca="1">'Budget by qtr'!M2188</f>
        <v>0</v>
      </c>
      <c r="E2188" t="str">
        <f ca="1">'Budget by qtr'!L2188</f>
        <v>2112: Operating</v>
      </c>
      <c r="I2188" s="1">
        <f ca="1">'Budget by qtr'!T2188</f>
        <v>0</v>
      </c>
    </row>
    <row r="2189" spans="1:9" hidden="1">
      <c r="A2189">
        <f ca="1">'Budget by qtr'!N2189</f>
        <v>0</v>
      </c>
      <c r="C2189" s="79">
        <f>'Budget by qtr'!C2189</f>
        <v>45017</v>
      </c>
      <c r="D2189">
        <f ca="1">'Budget by qtr'!M2189</f>
        <v>0</v>
      </c>
      <c r="E2189" t="str">
        <f ca="1">'Budget by qtr'!L2189</f>
        <v>2112: Operating</v>
      </c>
      <c r="I2189" s="1">
        <f ca="1">'Budget by qtr'!T2189</f>
        <v>0</v>
      </c>
    </row>
    <row r="2190" spans="1:9" hidden="1">
      <c r="A2190">
        <f ca="1">'Budget by qtr'!N2190</f>
        <v>0</v>
      </c>
      <c r="C2190" s="79">
        <f>'Budget by qtr'!C2190</f>
        <v>45108</v>
      </c>
      <c r="D2190">
        <f ca="1">'Budget by qtr'!M2190</f>
        <v>0</v>
      </c>
      <c r="E2190" t="str">
        <f ca="1">'Budget by qtr'!L2190</f>
        <v>2112: Operating</v>
      </c>
      <c r="I2190" s="1">
        <f ca="1">'Budget by qtr'!T2190</f>
        <v>0</v>
      </c>
    </row>
    <row r="2191" spans="1:9" hidden="1">
      <c r="A2191">
        <f ca="1">'Budget by qtr'!N2191</f>
        <v>0</v>
      </c>
      <c r="C2191" s="79">
        <f>'Budget by qtr'!C2191</f>
        <v>45200</v>
      </c>
      <c r="D2191">
        <f ca="1">'Budget by qtr'!M2191</f>
        <v>0</v>
      </c>
      <c r="E2191" t="str">
        <f ca="1">'Budget by qtr'!L2191</f>
        <v>2112: Operating</v>
      </c>
      <c r="I2191" s="1">
        <f ca="1">'Budget by qtr'!T2191</f>
        <v>0</v>
      </c>
    </row>
    <row r="2192" spans="1:9" hidden="1">
      <c r="A2192">
        <f ca="1">'Budget by qtr'!N2192</f>
        <v>0</v>
      </c>
      <c r="C2192" s="79">
        <f>'Budget by qtr'!C2192</f>
        <v>45292</v>
      </c>
      <c r="D2192">
        <f ca="1">'Budget by qtr'!M2192</f>
        <v>0</v>
      </c>
      <c r="E2192" t="str">
        <f ca="1">'Budget by qtr'!L2192</f>
        <v>2112: Operating</v>
      </c>
      <c r="I2192" s="1">
        <f ca="1">'Budget by qtr'!T2192</f>
        <v>0</v>
      </c>
    </row>
    <row r="2193" spans="1:9" hidden="1">
      <c r="A2193">
        <f ca="1">'Budget by qtr'!N2193</f>
        <v>0</v>
      </c>
      <c r="C2193" s="79">
        <f>'Budget by qtr'!C2193</f>
        <v>45383</v>
      </c>
      <c r="D2193">
        <f ca="1">'Budget by qtr'!M2193</f>
        <v>0</v>
      </c>
      <c r="E2193" t="str">
        <f ca="1">'Budget by qtr'!L2193</f>
        <v>2112: Operating</v>
      </c>
      <c r="I2193" s="1">
        <f ca="1">'Budget by qtr'!T2193</f>
        <v>0</v>
      </c>
    </row>
    <row r="2194" spans="1:9" hidden="1">
      <c r="A2194">
        <f ca="1">'Budget by qtr'!N2194</f>
        <v>0</v>
      </c>
      <c r="C2194" s="79">
        <f>'Budget by qtr'!C2194</f>
        <v>45474</v>
      </c>
      <c r="D2194">
        <f ca="1">'Budget by qtr'!M2194</f>
        <v>0</v>
      </c>
      <c r="E2194" t="str">
        <f ca="1">'Budget by qtr'!L2194</f>
        <v>2112: Operating</v>
      </c>
      <c r="I2194" s="1">
        <f ca="1">'Budget by qtr'!T2194</f>
        <v>0</v>
      </c>
    </row>
    <row r="2195" spans="1:9" hidden="1">
      <c r="A2195">
        <f ca="1">'Budget by qtr'!N2195</f>
        <v>0</v>
      </c>
      <c r="C2195" s="79">
        <f>'Budget by qtr'!C2195</f>
        <v>45566</v>
      </c>
      <c r="D2195">
        <f ca="1">'Budget by qtr'!M2195</f>
        <v>0</v>
      </c>
      <c r="E2195" t="str">
        <f ca="1">'Budget by qtr'!L2195</f>
        <v>2112: Operating</v>
      </c>
      <c r="I2195" s="1">
        <f ca="1">'Budget by qtr'!T2195</f>
        <v>0</v>
      </c>
    </row>
    <row r="2196" spans="1:9" hidden="1">
      <c r="A2196">
        <f ca="1">'Budget by qtr'!N2196</f>
        <v>0</v>
      </c>
      <c r="C2196" s="79">
        <f>'Budget by qtr'!C2196</f>
        <v>45658</v>
      </c>
      <c r="D2196">
        <f ca="1">'Budget by qtr'!M2196</f>
        <v>0</v>
      </c>
      <c r="E2196" t="str">
        <f ca="1">'Budget by qtr'!L2196</f>
        <v>2112: Operating</v>
      </c>
      <c r="I2196" s="1">
        <f ca="1">'Budget by qtr'!T2196</f>
        <v>0</v>
      </c>
    </row>
    <row r="2197" spans="1:9" hidden="1">
      <c r="A2197">
        <f ca="1">'Budget by qtr'!N2197</f>
        <v>0</v>
      </c>
      <c r="C2197" s="79">
        <f>'Budget by qtr'!C2197</f>
        <v>45748</v>
      </c>
      <c r="D2197">
        <f ca="1">'Budget by qtr'!M2197</f>
        <v>0</v>
      </c>
      <c r="E2197" t="str">
        <f ca="1">'Budget by qtr'!L2197</f>
        <v>2112: Operating</v>
      </c>
      <c r="I2197" s="1">
        <f ca="1">'Budget by qtr'!T2197</f>
        <v>0</v>
      </c>
    </row>
    <row r="2198" spans="1:9" hidden="1">
      <c r="A2198">
        <f ca="1">'Budget by qtr'!N2198</f>
        <v>0</v>
      </c>
      <c r="C2198" s="79">
        <f>'Budget by qtr'!C2198</f>
        <v>45839</v>
      </c>
      <c r="D2198">
        <f ca="1">'Budget by qtr'!M2198</f>
        <v>0</v>
      </c>
      <c r="E2198" t="str">
        <f ca="1">'Budget by qtr'!L2198</f>
        <v>2112: Operating</v>
      </c>
      <c r="I2198" s="1">
        <f ca="1">'Budget by qtr'!T2198</f>
        <v>0</v>
      </c>
    </row>
    <row r="2199" spans="1:9" hidden="1">
      <c r="A2199">
        <f ca="1">'Budget by qtr'!N2199</f>
        <v>0</v>
      </c>
      <c r="C2199" s="79">
        <f>'Budget by qtr'!C2199</f>
        <v>45931</v>
      </c>
      <c r="D2199">
        <f ca="1">'Budget by qtr'!M2199</f>
        <v>0</v>
      </c>
      <c r="E2199" t="str">
        <f ca="1">'Budget by qtr'!L2199</f>
        <v>2112: Operating</v>
      </c>
      <c r="I2199" s="1">
        <f ca="1">'Budget by qtr'!T2199</f>
        <v>0</v>
      </c>
    </row>
    <row r="2200" spans="1:9" hidden="1">
      <c r="A2200">
        <f ca="1">'Budget by qtr'!N2200</f>
        <v>0</v>
      </c>
      <c r="C2200" s="79">
        <f>'Budget by qtr'!C2200</f>
        <v>46023</v>
      </c>
      <c r="D2200">
        <f ca="1">'Budget by qtr'!M2200</f>
        <v>0</v>
      </c>
      <c r="E2200" t="str">
        <f ca="1">'Budget by qtr'!L2200</f>
        <v>2112: Operating</v>
      </c>
      <c r="I2200" s="1">
        <f ca="1">'Budget by qtr'!T2200</f>
        <v>0</v>
      </c>
    </row>
    <row r="2201" spans="1:9" hidden="1">
      <c r="A2201">
        <f ca="1">'Budget by qtr'!N2201</f>
        <v>0</v>
      </c>
      <c r="C2201" s="79">
        <f>'Budget by qtr'!C2201</f>
        <v>46113</v>
      </c>
      <c r="D2201">
        <f ca="1">'Budget by qtr'!M2201</f>
        <v>0</v>
      </c>
      <c r="E2201" t="str">
        <f ca="1">'Budget by qtr'!L2201</f>
        <v>2112: Operating</v>
      </c>
      <c r="I2201" s="1">
        <f ca="1">'Budget by qtr'!T2201</f>
        <v>0</v>
      </c>
    </row>
    <row r="2202" spans="1:9" hidden="1">
      <c r="A2202">
        <f ca="1">'Budget by qtr'!N2202</f>
        <v>0</v>
      </c>
      <c r="C2202" s="79">
        <f>'Budget by qtr'!C2202</f>
        <v>46204</v>
      </c>
      <c r="D2202">
        <f ca="1">'Budget by qtr'!M2202</f>
        <v>0</v>
      </c>
      <c r="E2202" t="str">
        <f ca="1">'Budget by qtr'!L2202</f>
        <v>2112: Operating</v>
      </c>
      <c r="I2202" s="1">
        <f ca="1">'Budget by qtr'!T2202</f>
        <v>0</v>
      </c>
    </row>
    <row r="2203" spans="1:9" hidden="1">
      <c r="A2203">
        <f ca="1">'Budget by qtr'!N2203</f>
        <v>0</v>
      </c>
      <c r="C2203" s="79">
        <f>'Budget by qtr'!C2203</f>
        <v>46296</v>
      </c>
      <c r="D2203">
        <f ca="1">'Budget by qtr'!M2203</f>
        <v>0</v>
      </c>
      <c r="E2203" t="str">
        <f ca="1">'Budget by qtr'!L2203</f>
        <v>2112: Operating</v>
      </c>
      <c r="I2203" s="1">
        <f ca="1">'Budget by qtr'!T2203</f>
        <v>0</v>
      </c>
    </row>
    <row r="2204" spans="1:9" hidden="1">
      <c r="A2204">
        <f ca="1">'Budget by qtr'!N2204</f>
        <v>0</v>
      </c>
      <c r="C2204" s="79">
        <f>'Budget by qtr'!C2204</f>
        <v>46388</v>
      </c>
      <c r="D2204">
        <f ca="1">'Budget by qtr'!M2204</f>
        <v>0</v>
      </c>
      <c r="E2204" t="str">
        <f ca="1">'Budget by qtr'!L2204</f>
        <v>2112: Operating</v>
      </c>
      <c r="I2204" s="1">
        <f ca="1">'Budget by qtr'!T2204</f>
        <v>0</v>
      </c>
    </row>
    <row r="2205" spans="1:9" hidden="1">
      <c r="A2205">
        <f ca="1">'Budget by qtr'!N2205</f>
        <v>0</v>
      </c>
      <c r="C2205" s="79">
        <f>'Budget by qtr'!C2205</f>
        <v>46478</v>
      </c>
      <c r="D2205">
        <f ca="1">'Budget by qtr'!M2205</f>
        <v>0</v>
      </c>
      <c r="E2205" t="str">
        <f ca="1">'Budget by qtr'!L2205</f>
        <v>2112: Operating</v>
      </c>
      <c r="I2205" s="1">
        <f ca="1">'Budget by qtr'!T2205</f>
        <v>0</v>
      </c>
    </row>
    <row r="2206" spans="1:9" hidden="1">
      <c r="A2206">
        <f ca="1">'Budget by qtr'!N2206</f>
        <v>0</v>
      </c>
      <c r="C2206" s="79">
        <f>'Budget by qtr'!C2206</f>
        <v>46569</v>
      </c>
      <c r="D2206">
        <f ca="1">'Budget by qtr'!M2206</f>
        <v>0</v>
      </c>
      <c r="E2206" t="str">
        <f ca="1">'Budget by qtr'!L2206</f>
        <v>2112: Operating</v>
      </c>
      <c r="I2206" s="1">
        <f ca="1">'Budget by qtr'!T2206</f>
        <v>0</v>
      </c>
    </row>
    <row r="2207" spans="1:9" hidden="1">
      <c r="A2207">
        <f ca="1">'Budget by qtr'!N2207</f>
        <v>0</v>
      </c>
      <c r="C2207" s="79">
        <f>'Budget by qtr'!C2207</f>
        <v>46661</v>
      </c>
      <c r="D2207">
        <f ca="1">'Budget by qtr'!M2207</f>
        <v>0</v>
      </c>
      <c r="E2207" t="str">
        <f ca="1">'Budget by qtr'!L2207</f>
        <v>2112: Operating</v>
      </c>
      <c r="I2207" s="1">
        <f ca="1">'Budget by qtr'!T2207</f>
        <v>0</v>
      </c>
    </row>
    <row r="2208" spans="1:9" hidden="1">
      <c r="A2208">
        <f ca="1">'Budget by qtr'!N2208</f>
        <v>0</v>
      </c>
      <c r="C2208" s="79">
        <f>'Budget by qtr'!C2208</f>
        <v>46753</v>
      </c>
      <c r="D2208">
        <f ca="1">'Budget by qtr'!M2208</f>
        <v>0</v>
      </c>
      <c r="E2208" t="str">
        <f ca="1">'Budget by qtr'!L2208</f>
        <v>2112: Operating</v>
      </c>
      <c r="I2208" s="1">
        <f ca="1">'Budget by qtr'!T2208</f>
        <v>0</v>
      </c>
    </row>
    <row r="2209" spans="1:9" hidden="1">
      <c r="A2209">
        <f ca="1">'Budget by qtr'!N2209</f>
        <v>0</v>
      </c>
      <c r="C2209" s="79">
        <f>'Budget by qtr'!C2209</f>
        <v>46844</v>
      </c>
      <c r="D2209">
        <f ca="1">'Budget by qtr'!M2209</f>
        <v>0</v>
      </c>
      <c r="E2209" t="str">
        <f ca="1">'Budget by qtr'!L2209</f>
        <v>2112: Operating</v>
      </c>
      <c r="I2209" s="1">
        <f ca="1">'Budget by qtr'!T2209</f>
        <v>0</v>
      </c>
    </row>
    <row r="2210" spans="1:9" hidden="1">
      <c r="A2210">
        <f ca="1">'Budget by qtr'!N2210</f>
        <v>0</v>
      </c>
      <c r="C2210" s="79">
        <f>'Budget by qtr'!C2210</f>
        <v>44743</v>
      </c>
      <c r="D2210">
        <f ca="1">'Budget by qtr'!M2210</f>
        <v>0</v>
      </c>
      <c r="E2210" t="str">
        <f ca="1">'Budget by qtr'!L2210</f>
        <v>2112: Operating</v>
      </c>
      <c r="I2210" s="1">
        <f ca="1">'Budget by qtr'!T2210</f>
        <v>0</v>
      </c>
    </row>
    <row r="2211" spans="1:9" hidden="1">
      <c r="A2211">
        <f ca="1">'Budget by qtr'!N2211</f>
        <v>0</v>
      </c>
      <c r="C2211" s="79">
        <f>'Budget by qtr'!C2211</f>
        <v>44835</v>
      </c>
      <c r="D2211">
        <f ca="1">'Budget by qtr'!M2211</f>
        <v>0</v>
      </c>
      <c r="E2211" t="str">
        <f ca="1">'Budget by qtr'!L2211</f>
        <v>2112: Operating</v>
      </c>
      <c r="I2211" s="1">
        <f ca="1">'Budget by qtr'!T2211</f>
        <v>0</v>
      </c>
    </row>
    <row r="2212" spans="1:9" hidden="1">
      <c r="A2212">
        <f ca="1">'Budget by qtr'!N2212</f>
        <v>0</v>
      </c>
      <c r="C2212" s="79">
        <f>'Budget by qtr'!C2212</f>
        <v>44927</v>
      </c>
      <c r="D2212">
        <f ca="1">'Budget by qtr'!M2212</f>
        <v>0</v>
      </c>
      <c r="E2212" t="str">
        <f ca="1">'Budget by qtr'!L2212</f>
        <v>2112: Operating</v>
      </c>
      <c r="I2212" s="1">
        <f ca="1">'Budget by qtr'!T2212</f>
        <v>0</v>
      </c>
    </row>
    <row r="2213" spans="1:9" hidden="1">
      <c r="A2213">
        <f ca="1">'Budget by qtr'!N2213</f>
        <v>0</v>
      </c>
      <c r="C2213" s="79">
        <f>'Budget by qtr'!C2213</f>
        <v>45017</v>
      </c>
      <c r="D2213">
        <f ca="1">'Budget by qtr'!M2213</f>
        <v>0</v>
      </c>
      <c r="E2213" t="str">
        <f ca="1">'Budget by qtr'!L2213</f>
        <v>2112: Operating</v>
      </c>
      <c r="I2213" s="1">
        <f ca="1">'Budget by qtr'!T2213</f>
        <v>0</v>
      </c>
    </row>
    <row r="2214" spans="1:9" hidden="1">
      <c r="A2214">
        <f ca="1">'Budget by qtr'!N2214</f>
        <v>0</v>
      </c>
      <c r="C2214" s="79">
        <f>'Budget by qtr'!C2214</f>
        <v>45108</v>
      </c>
      <c r="D2214">
        <f ca="1">'Budget by qtr'!M2214</f>
        <v>0</v>
      </c>
      <c r="E2214" t="str">
        <f ca="1">'Budget by qtr'!L2214</f>
        <v>2112: Operating</v>
      </c>
      <c r="I2214" s="1">
        <f ca="1">'Budget by qtr'!T2214</f>
        <v>0</v>
      </c>
    </row>
    <row r="2215" spans="1:9" hidden="1">
      <c r="A2215">
        <f ca="1">'Budget by qtr'!N2215</f>
        <v>0</v>
      </c>
      <c r="C2215" s="79">
        <f>'Budget by qtr'!C2215</f>
        <v>45200</v>
      </c>
      <c r="D2215">
        <f ca="1">'Budget by qtr'!M2215</f>
        <v>0</v>
      </c>
      <c r="E2215" t="str">
        <f ca="1">'Budget by qtr'!L2215</f>
        <v>2112: Operating</v>
      </c>
      <c r="I2215" s="1">
        <f ca="1">'Budget by qtr'!T2215</f>
        <v>0</v>
      </c>
    </row>
    <row r="2216" spans="1:9" hidden="1">
      <c r="A2216">
        <f ca="1">'Budget by qtr'!N2216</f>
        <v>0</v>
      </c>
      <c r="C2216" s="79">
        <f>'Budget by qtr'!C2216</f>
        <v>45292</v>
      </c>
      <c r="D2216">
        <f ca="1">'Budget by qtr'!M2216</f>
        <v>0</v>
      </c>
      <c r="E2216" t="str">
        <f ca="1">'Budget by qtr'!L2216</f>
        <v>2112: Operating</v>
      </c>
      <c r="I2216" s="1">
        <f ca="1">'Budget by qtr'!T2216</f>
        <v>0</v>
      </c>
    </row>
    <row r="2217" spans="1:9" hidden="1">
      <c r="A2217">
        <f ca="1">'Budget by qtr'!N2217</f>
        <v>0</v>
      </c>
      <c r="C2217" s="79">
        <f>'Budget by qtr'!C2217</f>
        <v>45383</v>
      </c>
      <c r="D2217">
        <f ca="1">'Budget by qtr'!M2217</f>
        <v>0</v>
      </c>
      <c r="E2217" t="str">
        <f ca="1">'Budget by qtr'!L2217</f>
        <v>2112: Operating</v>
      </c>
      <c r="I2217" s="1">
        <f ca="1">'Budget by qtr'!T2217</f>
        <v>0</v>
      </c>
    </row>
    <row r="2218" spans="1:9" hidden="1">
      <c r="A2218">
        <f ca="1">'Budget by qtr'!N2218</f>
        <v>0</v>
      </c>
      <c r="C2218" s="79">
        <f>'Budget by qtr'!C2218</f>
        <v>45474</v>
      </c>
      <c r="D2218">
        <f ca="1">'Budget by qtr'!M2218</f>
        <v>0</v>
      </c>
      <c r="E2218" t="str">
        <f ca="1">'Budget by qtr'!L2218</f>
        <v>2112: Operating</v>
      </c>
      <c r="I2218" s="1">
        <f ca="1">'Budget by qtr'!T2218</f>
        <v>0</v>
      </c>
    </row>
    <row r="2219" spans="1:9" hidden="1">
      <c r="A2219">
        <f ca="1">'Budget by qtr'!N2219</f>
        <v>0</v>
      </c>
      <c r="C2219" s="79">
        <f>'Budget by qtr'!C2219</f>
        <v>45566</v>
      </c>
      <c r="D2219">
        <f ca="1">'Budget by qtr'!M2219</f>
        <v>0</v>
      </c>
      <c r="E2219" t="str">
        <f ca="1">'Budget by qtr'!L2219</f>
        <v>2112: Operating</v>
      </c>
      <c r="I2219" s="1">
        <f ca="1">'Budget by qtr'!T2219</f>
        <v>0</v>
      </c>
    </row>
    <row r="2220" spans="1:9" hidden="1">
      <c r="A2220">
        <f ca="1">'Budget by qtr'!N2220</f>
        <v>0</v>
      </c>
      <c r="C2220" s="79">
        <f>'Budget by qtr'!C2220</f>
        <v>45658</v>
      </c>
      <c r="D2220">
        <f ca="1">'Budget by qtr'!M2220</f>
        <v>0</v>
      </c>
      <c r="E2220" t="str">
        <f ca="1">'Budget by qtr'!L2220</f>
        <v>2112: Operating</v>
      </c>
      <c r="I2220" s="1">
        <f ca="1">'Budget by qtr'!T2220</f>
        <v>0</v>
      </c>
    </row>
    <row r="2221" spans="1:9" hidden="1">
      <c r="A2221">
        <f ca="1">'Budget by qtr'!N2221</f>
        <v>0</v>
      </c>
      <c r="C2221" s="79">
        <f>'Budget by qtr'!C2221</f>
        <v>45748</v>
      </c>
      <c r="D2221">
        <f ca="1">'Budget by qtr'!M2221</f>
        <v>0</v>
      </c>
      <c r="E2221" t="str">
        <f ca="1">'Budget by qtr'!L2221</f>
        <v>2112: Operating</v>
      </c>
      <c r="I2221" s="1">
        <f ca="1">'Budget by qtr'!T2221</f>
        <v>0</v>
      </c>
    </row>
    <row r="2222" spans="1:9" hidden="1">
      <c r="A2222">
        <f ca="1">'Budget by qtr'!N2222</f>
        <v>0</v>
      </c>
      <c r="C2222" s="79">
        <f>'Budget by qtr'!C2222</f>
        <v>45839</v>
      </c>
      <c r="D2222">
        <f ca="1">'Budget by qtr'!M2222</f>
        <v>0</v>
      </c>
      <c r="E2222" t="str">
        <f ca="1">'Budget by qtr'!L2222</f>
        <v>2112: Operating</v>
      </c>
      <c r="I2222" s="1">
        <f ca="1">'Budget by qtr'!T2222</f>
        <v>0</v>
      </c>
    </row>
    <row r="2223" spans="1:9" hidden="1">
      <c r="A2223">
        <f ca="1">'Budget by qtr'!N2223</f>
        <v>0</v>
      </c>
      <c r="C2223" s="79">
        <f>'Budget by qtr'!C2223</f>
        <v>45931</v>
      </c>
      <c r="D2223">
        <f ca="1">'Budget by qtr'!M2223</f>
        <v>0</v>
      </c>
      <c r="E2223" t="str">
        <f ca="1">'Budget by qtr'!L2223</f>
        <v>2112: Operating</v>
      </c>
      <c r="I2223" s="1">
        <f ca="1">'Budget by qtr'!T2223</f>
        <v>0</v>
      </c>
    </row>
    <row r="2224" spans="1:9" hidden="1">
      <c r="A2224">
        <f ca="1">'Budget by qtr'!N2224</f>
        <v>0</v>
      </c>
      <c r="C2224" s="79">
        <f>'Budget by qtr'!C2224</f>
        <v>46023</v>
      </c>
      <c r="D2224">
        <f ca="1">'Budget by qtr'!M2224</f>
        <v>0</v>
      </c>
      <c r="E2224" t="str">
        <f ca="1">'Budget by qtr'!L2224</f>
        <v>2112: Operating</v>
      </c>
      <c r="I2224" s="1">
        <f ca="1">'Budget by qtr'!T2224</f>
        <v>0</v>
      </c>
    </row>
    <row r="2225" spans="1:9" hidden="1">
      <c r="A2225">
        <f ca="1">'Budget by qtr'!N2225</f>
        <v>0</v>
      </c>
      <c r="C2225" s="79">
        <f>'Budget by qtr'!C2225</f>
        <v>46113</v>
      </c>
      <c r="D2225">
        <f ca="1">'Budget by qtr'!M2225</f>
        <v>0</v>
      </c>
      <c r="E2225" t="str">
        <f ca="1">'Budget by qtr'!L2225</f>
        <v>2112: Operating</v>
      </c>
      <c r="I2225" s="1">
        <f ca="1">'Budget by qtr'!T2225</f>
        <v>0</v>
      </c>
    </row>
    <row r="2226" spans="1:9" hidden="1">
      <c r="A2226">
        <f ca="1">'Budget by qtr'!N2226</f>
        <v>0</v>
      </c>
      <c r="C2226" s="79">
        <f>'Budget by qtr'!C2226</f>
        <v>46204</v>
      </c>
      <c r="D2226">
        <f ca="1">'Budget by qtr'!M2226</f>
        <v>0</v>
      </c>
      <c r="E2226" t="str">
        <f ca="1">'Budget by qtr'!L2226</f>
        <v>2112: Operating</v>
      </c>
      <c r="I2226" s="1">
        <f ca="1">'Budget by qtr'!T2226</f>
        <v>0</v>
      </c>
    </row>
    <row r="2227" spans="1:9" hidden="1">
      <c r="A2227">
        <f ca="1">'Budget by qtr'!N2227</f>
        <v>0</v>
      </c>
      <c r="C2227" s="79">
        <f>'Budget by qtr'!C2227</f>
        <v>46296</v>
      </c>
      <c r="D2227">
        <f ca="1">'Budget by qtr'!M2227</f>
        <v>0</v>
      </c>
      <c r="E2227" t="str">
        <f ca="1">'Budget by qtr'!L2227</f>
        <v>2112: Operating</v>
      </c>
      <c r="I2227" s="1">
        <f ca="1">'Budget by qtr'!T2227</f>
        <v>0</v>
      </c>
    </row>
    <row r="2228" spans="1:9" hidden="1">
      <c r="A2228">
        <f ca="1">'Budget by qtr'!N2228</f>
        <v>0</v>
      </c>
      <c r="C2228" s="79">
        <f>'Budget by qtr'!C2228</f>
        <v>46388</v>
      </c>
      <c r="D2228">
        <f ca="1">'Budget by qtr'!M2228</f>
        <v>0</v>
      </c>
      <c r="E2228" t="str">
        <f ca="1">'Budget by qtr'!L2228</f>
        <v>2112: Operating</v>
      </c>
      <c r="I2228" s="1">
        <f ca="1">'Budget by qtr'!T2228</f>
        <v>0</v>
      </c>
    </row>
    <row r="2229" spans="1:9" hidden="1">
      <c r="A2229">
        <f ca="1">'Budget by qtr'!N2229</f>
        <v>0</v>
      </c>
      <c r="C2229" s="79">
        <f>'Budget by qtr'!C2229</f>
        <v>46478</v>
      </c>
      <c r="D2229">
        <f ca="1">'Budget by qtr'!M2229</f>
        <v>0</v>
      </c>
      <c r="E2229" t="str">
        <f ca="1">'Budget by qtr'!L2229</f>
        <v>2112: Operating</v>
      </c>
      <c r="I2229" s="1">
        <f ca="1">'Budget by qtr'!T2229</f>
        <v>0</v>
      </c>
    </row>
    <row r="2230" spans="1:9" hidden="1">
      <c r="A2230">
        <f ca="1">'Budget by qtr'!N2230</f>
        <v>0</v>
      </c>
      <c r="C2230" s="79">
        <f>'Budget by qtr'!C2230</f>
        <v>46569</v>
      </c>
      <c r="D2230">
        <f ca="1">'Budget by qtr'!M2230</f>
        <v>0</v>
      </c>
      <c r="E2230" t="str">
        <f ca="1">'Budget by qtr'!L2230</f>
        <v>2112: Operating</v>
      </c>
      <c r="I2230" s="1">
        <f ca="1">'Budget by qtr'!T2230</f>
        <v>0</v>
      </c>
    </row>
    <row r="2231" spans="1:9" hidden="1">
      <c r="A2231">
        <f ca="1">'Budget by qtr'!N2231</f>
        <v>0</v>
      </c>
      <c r="C2231" s="79">
        <f>'Budget by qtr'!C2231</f>
        <v>46661</v>
      </c>
      <c r="D2231">
        <f ca="1">'Budget by qtr'!M2231</f>
        <v>0</v>
      </c>
      <c r="E2231" t="str">
        <f ca="1">'Budget by qtr'!L2231</f>
        <v>2112: Operating</v>
      </c>
      <c r="I2231" s="1">
        <f ca="1">'Budget by qtr'!T2231</f>
        <v>0</v>
      </c>
    </row>
    <row r="2232" spans="1:9" hidden="1">
      <c r="A2232">
        <f ca="1">'Budget by qtr'!N2232</f>
        <v>0</v>
      </c>
      <c r="C2232" s="79">
        <f>'Budget by qtr'!C2232</f>
        <v>46753</v>
      </c>
      <c r="D2232">
        <f ca="1">'Budget by qtr'!M2232</f>
        <v>0</v>
      </c>
      <c r="E2232" t="str">
        <f ca="1">'Budget by qtr'!L2232</f>
        <v>2112: Operating</v>
      </c>
      <c r="I2232" s="1">
        <f ca="1">'Budget by qtr'!T2232</f>
        <v>0</v>
      </c>
    </row>
    <row r="2233" spans="1:9" hidden="1">
      <c r="A2233">
        <f ca="1">'Budget by qtr'!N2233</f>
        <v>0</v>
      </c>
      <c r="C2233" s="79">
        <f>'Budget by qtr'!C2233</f>
        <v>46844</v>
      </c>
      <c r="D2233">
        <f ca="1">'Budget by qtr'!M2233</f>
        <v>0</v>
      </c>
      <c r="E2233" t="str">
        <f ca="1">'Budget by qtr'!L2233</f>
        <v>2112: Operating</v>
      </c>
      <c r="I2233" s="1">
        <f ca="1">'Budget by qtr'!T2233</f>
        <v>0</v>
      </c>
    </row>
    <row r="2234" spans="1:9" hidden="1">
      <c r="A2234">
        <f ca="1">'Budget by qtr'!N2234</f>
        <v>0</v>
      </c>
      <c r="C2234" s="79">
        <f>'Budget by qtr'!C2234</f>
        <v>44743</v>
      </c>
      <c r="D2234">
        <f ca="1">'Budget by qtr'!M2234</f>
        <v>0</v>
      </c>
      <c r="E2234" t="str">
        <f ca="1">'Budget by qtr'!L2234</f>
        <v>2112: Operating</v>
      </c>
      <c r="I2234" s="1">
        <f ca="1">'Budget by qtr'!T2234</f>
        <v>0</v>
      </c>
    </row>
    <row r="2235" spans="1:9" hidden="1">
      <c r="A2235">
        <f ca="1">'Budget by qtr'!N2235</f>
        <v>0</v>
      </c>
      <c r="C2235" s="79">
        <f>'Budget by qtr'!C2235</f>
        <v>44835</v>
      </c>
      <c r="D2235">
        <f ca="1">'Budget by qtr'!M2235</f>
        <v>0</v>
      </c>
      <c r="E2235" t="str">
        <f ca="1">'Budget by qtr'!L2235</f>
        <v>2112: Operating</v>
      </c>
      <c r="I2235" s="1">
        <f ca="1">'Budget by qtr'!T2235</f>
        <v>0</v>
      </c>
    </row>
    <row r="2236" spans="1:9" hidden="1">
      <c r="A2236">
        <f ca="1">'Budget by qtr'!N2236</f>
        <v>0</v>
      </c>
      <c r="C2236" s="79">
        <f>'Budget by qtr'!C2236</f>
        <v>44927</v>
      </c>
      <c r="D2236">
        <f ca="1">'Budget by qtr'!M2236</f>
        <v>0</v>
      </c>
      <c r="E2236" t="str">
        <f ca="1">'Budget by qtr'!L2236</f>
        <v>2112: Operating</v>
      </c>
      <c r="I2236" s="1">
        <f ca="1">'Budget by qtr'!T2236</f>
        <v>0</v>
      </c>
    </row>
    <row r="2237" spans="1:9" hidden="1">
      <c r="A2237">
        <f ca="1">'Budget by qtr'!N2237</f>
        <v>0</v>
      </c>
      <c r="C2237" s="79">
        <f>'Budget by qtr'!C2237</f>
        <v>45017</v>
      </c>
      <c r="D2237">
        <f ca="1">'Budget by qtr'!M2237</f>
        <v>0</v>
      </c>
      <c r="E2237" t="str">
        <f ca="1">'Budget by qtr'!L2237</f>
        <v>2112: Operating</v>
      </c>
      <c r="I2237" s="1">
        <f ca="1">'Budget by qtr'!T2237</f>
        <v>0</v>
      </c>
    </row>
    <row r="2238" spans="1:9" hidden="1">
      <c r="A2238">
        <f ca="1">'Budget by qtr'!N2238</f>
        <v>0</v>
      </c>
      <c r="C2238" s="79">
        <f>'Budget by qtr'!C2238</f>
        <v>45108</v>
      </c>
      <c r="D2238">
        <f ca="1">'Budget by qtr'!M2238</f>
        <v>0</v>
      </c>
      <c r="E2238" t="str">
        <f ca="1">'Budget by qtr'!L2238</f>
        <v>2112: Operating</v>
      </c>
      <c r="I2238" s="1">
        <f ca="1">'Budget by qtr'!T2238</f>
        <v>0</v>
      </c>
    </row>
    <row r="2239" spans="1:9" hidden="1">
      <c r="A2239">
        <f ca="1">'Budget by qtr'!N2239</f>
        <v>0</v>
      </c>
      <c r="C2239" s="79">
        <f>'Budget by qtr'!C2239</f>
        <v>45200</v>
      </c>
      <c r="D2239">
        <f ca="1">'Budget by qtr'!M2239</f>
        <v>0</v>
      </c>
      <c r="E2239" t="str">
        <f ca="1">'Budget by qtr'!L2239</f>
        <v>2112: Operating</v>
      </c>
      <c r="I2239" s="1">
        <f ca="1">'Budget by qtr'!T2239</f>
        <v>0</v>
      </c>
    </row>
    <row r="2240" spans="1:9" hidden="1">
      <c r="A2240">
        <f ca="1">'Budget by qtr'!N2240</f>
        <v>0</v>
      </c>
      <c r="C2240" s="79">
        <f>'Budget by qtr'!C2240</f>
        <v>45292</v>
      </c>
      <c r="D2240">
        <f ca="1">'Budget by qtr'!M2240</f>
        <v>0</v>
      </c>
      <c r="E2240" t="str">
        <f ca="1">'Budget by qtr'!L2240</f>
        <v>2112: Operating</v>
      </c>
      <c r="I2240" s="1">
        <f ca="1">'Budget by qtr'!T2240</f>
        <v>0</v>
      </c>
    </row>
    <row r="2241" spans="1:9" hidden="1">
      <c r="A2241">
        <f ca="1">'Budget by qtr'!N2241</f>
        <v>0</v>
      </c>
      <c r="C2241" s="79">
        <f>'Budget by qtr'!C2241</f>
        <v>45383</v>
      </c>
      <c r="D2241">
        <f ca="1">'Budget by qtr'!M2241</f>
        <v>0</v>
      </c>
      <c r="E2241" t="str">
        <f ca="1">'Budget by qtr'!L2241</f>
        <v>2112: Operating</v>
      </c>
      <c r="I2241" s="1">
        <f ca="1">'Budget by qtr'!T2241</f>
        <v>0</v>
      </c>
    </row>
    <row r="2242" spans="1:9" hidden="1">
      <c r="A2242">
        <f ca="1">'Budget by qtr'!N2242</f>
        <v>0</v>
      </c>
      <c r="C2242" s="79">
        <f>'Budget by qtr'!C2242</f>
        <v>45474</v>
      </c>
      <c r="D2242">
        <f ca="1">'Budget by qtr'!M2242</f>
        <v>0</v>
      </c>
      <c r="E2242" t="str">
        <f ca="1">'Budget by qtr'!L2242</f>
        <v>2112: Operating</v>
      </c>
      <c r="I2242" s="1">
        <f ca="1">'Budget by qtr'!T2242</f>
        <v>0</v>
      </c>
    </row>
    <row r="2243" spans="1:9" hidden="1">
      <c r="A2243">
        <f ca="1">'Budget by qtr'!N2243</f>
        <v>0</v>
      </c>
      <c r="C2243" s="79">
        <f>'Budget by qtr'!C2243</f>
        <v>45566</v>
      </c>
      <c r="D2243">
        <f ca="1">'Budget by qtr'!M2243</f>
        <v>0</v>
      </c>
      <c r="E2243" t="str">
        <f ca="1">'Budget by qtr'!L2243</f>
        <v>2112: Operating</v>
      </c>
      <c r="I2243" s="1">
        <f ca="1">'Budget by qtr'!T2243</f>
        <v>0</v>
      </c>
    </row>
    <row r="2244" spans="1:9" hidden="1">
      <c r="A2244">
        <f ca="1">'Budget by qtr'!N2244</f>
        <v>0</v>
      </c>
      <c r="C2244" s="79">
        <f>'Budget by qtr'!C2244</f>
        <v>45658</v>
      </c>
      <c r="D2244">
        <f ca="1">'Budget by qtr'!M2244</f>
        <v>0</v>
      </c>
      <c r="E2244" t="str">
        <f ca="1">'Budget by qtr'!L2244</f>
        <v>2112: Operating</v>
      </c>
      <c r="I2244" s="1">
        <f ca="1">'Budget by qtr'!T2244</f>
        <v>0</v>
      </c>
    </row>
    <row r="2245" spans="1:9" hidden="1">
      <c r="A2245">
        <f ca="1">'Budget by qtr'!N2245</f>
        <v>0</v>
      </c>
      <c r="C2245" s="79">
        <f>'Budget by qtr'!C2245</f>
        <v>45748</v>
      </c>
      <c r="D2245">
        <f ca="1">'Budget by qtr'!M2245</f>
        <v>0</v>
      </c>
      <c r="E2245" t="str">
        <f ca="1">'Budget by qtr'!L2245</f>
        <v>2112: Operating</v>
      </c>
      <c r="I2245" s="1">
        <f ca="1">'Budget by qtr'!T2245</f>
        <v>0</v>
      </c>
    </row>
    <row r="2246" spans="1:9" hidden="1">
      <c r="A2246">
        <f ca="1">'Budget by qtr'!N2246</f>
        <v>0</v>
      </c>
      <c r="C2246" s="79">
        <f>'Budget by qtr'!C2246</f>
        <v>45839</v>
      </c>
      <c r="D2246">
        <f ca="1">'Budget by qtr'!M2246</f>
        <v>0</v>
      </c>
      <c r="E2246" t="str">
        <f ca="1">'Budget by qtr'!L2246</f>
        <v>2112: Operating</v>
      </c>
      <c r="I2246" s="1">
        <f ca="1">'Budget by qtr'!T2246</f>
        <v>0</v>
      </c>
    </row>
    <row r="2247" spans="1:9" hidden="1">
      <c r="A2247">
        <f ca="1">'Budget by qtr'!N2247</f>
        <v>0</v>
      </c>
      <c r="C2247" s="79">
        <f>'Budget by qtr'!C2247</f>
        <v>45931</v>
      </c>
      <c r="D2247">
        <f ca="1">'Budget by qtr'!M2247</f>
        <v>0</v>
      </c>
      <c r="E2247" t="str">
        <f ca="1">'Budget by qtr'!L2247</f>
        <v>2112: Operating</v>
      </c>
      <c r="I2247" s="1">
        <f ca="1">'Budget by qtr'!T2247</f>
        <v>0</v>
      </c>
    </row>
    <row r="2248" spans="1:9" hidden="1">
      <c r="A2248">
        <f ca="1">'Budget by qtr'!N2248</f>
        <v>0</v>
      </c>
      <c r="C2248" s="79">
        <f>'Budget by qtr'!C2248</f>
        <v>46023</v>
      </c>
      <c r="D2248">
        <f ca="1">'Budget by qtr'!M2248</f>
        <v>0</v>
      </c>
      <c r="E2248" t="str">
        <f ca="1">'Budget by qtr'!L2248</f>
        <v>2112: Operating</v>
      </c>
      <c r="I2248" s="1">
        <f ca="1">'Budget by qtr'!T2248</f>
        <v>0</v>
      </c>
    </row>
    <row r="2249" spans="1:9" hidden="1">
      <c r="A2249">
        <f ca="1">'Budget by qtr'!N2249</f>
        <v>0</v>
      </c>
      <c r="C2249" s="79">
        <f>'Budget by qtr'!C2249</f>
        <v>46113</v>
      </c>
      <c r="D2249">
        <f ca="1">'Budget by qtr'!M2249</f>
        <v>0</v>
      </c>
      <c r="E2249" t="str">
        <f ca="1">'Budget by qtr'!L2249</f>
        <v>2112: Operating</v>
      </c>
      <c r="I2249" s="1">
        <f ca="1">'Budget by qtr'!T2249</f>
        <v>0</v>
      </c>
    </row>
    <row r="2250" spans="1:9" hidden="1">
      <c r="A2250">
        <f ca="1">'Budget by qtr'!N2250</f>
        <v>0</v>
      </c>
      <c r="C2250" s="79">
        <f>'Budget by qtr'!C2250</f>
        <v>46204</v>
      </c>
      <c r="D2250">
        <f ca="1">'Budget by qtr'!M2250</f>
        <v>0</v>
      </c>
      <c r="E2250" t="str">
        <f ca="1">'Budget by qtr'!L2250</f>
        <v>2112: Operating</v>
      </c>
      <c r="I2250" s="1">
        <f ca="1">'Budget by qtr'!T2250</f>
        <v>0</v>
      </c>
    </row>
    <row r="2251" spans="1:9" hidden="1">
      <c r="A2251">
        <f ca="1">'Budget by qtr'!N2251</f>
        <v>0</v>
      </c>
      <c r="C2251" s="79">
        <f>'Budget by qtr'!C2251</f>
        <v>46296</v>
      </c>
      <c r="D2251">
        <f ca="1">'Budget by qtr'!M2251</f>
        <v>0</v>
      </c>
      <c r="E2251" t="str">
        <f ca="1">'Budget by qtr'!L2251</f>
        <v>2112: Operating</v>
      </c>
      <c r="I2251" s="1">
        <f ca="1">'Budget by qtr'!T2251</f>
        <v>0</v>
      </c>
    </row>
    <row r="2252" spans="1:9" hidden="1">
      <c r="A2252">
        <f ca="1">'Budget by qtr'!N2252</f>
        <v>0</v>
      </c>
      <c r="C2252" s="79">
        <f>'Budget by qtr'!C2252</f>
        <v>46388</v>
      </c>
      <c r="D2252">
        <f ca="1">'Budget by qtr'!M2252</f>
        <v>0</v>
      </c>
      <c r="E2252" t="str">
        <f ca="1">'Budget by qtr'!L2252</f>
        <v>2112: Operating</v>
      </c>
      <c r="I2252" s="1">
        <f ca="1">'Budget by qtr'!T2252</f>
        <v>0</v>
      </c>
    </row>
    <row r="2253" spans="1:9" hidden="1">
      <c r="A2253">
        <f ca="1">'Budget by qtr'!N2253</f>
        <v>0</v>
      </c>
      <c r="C2253" s="79">
        <f>'Budget by qtr'!C2253</f>
        <v>46478</v>
      </c>
      <c r="D2253">
        <f ca="1">'Budget by qtr'!M2253</f>
        <v>0</v>
      </c>
      <c r="E2253" t="str">
        <f ca="1">'Budget by qtr'!L2253</f>
        <v>2112: Operating</v>
      </c>
      <c r="I2253" s="1">
        <f ca="1">'Budget by qtr'!T2253</f>
        <v>0</v>
      </c>
    </row>
    <row r="2254" spans="1:9" hidden="1">
      <c r="A2254">
        <f ca="1">'Budget by qtr'!N2254</f>
        <v>0</v>
      </c>
      <c r="C2254" s="79">
        <f>'Budget by qtr'!C2254</f>
        <v>46569</v>
      </c>
      <c r="D2254">
        <f ca="1">'Budget by qtr'!M2254</f>
        <v>0</v>
      </c>
      <c r="E2254" t="str">
        <f ca="1">'Budget by qtr'!L2254</f>
        <v>2112: Operating</v>
      </c>
      <c r="I2254" s="1">
        <f ca="1">'Budget by qtr'!T2254</f>
        <v>0</v>
      </c>
    </row>
    <row r="2255" spans="1:9" hidden="1">
      <c r="A2255">
        <f ca="1">'Budget by qtr'!N2255</f>
        <v>0</v>
      </c>
      <c r="C2255" s="79">
        <f>'Budget by qtr'!C2255</f>
        <v>46661</v>
      </c>
      <c r="D2255">
        <f ca="1">'Budget by qtr'!M2255</f>
        <v>0</v>
      </c>
      <c r="E2255" t="str">
        <f ca="1">'Budget by qtr'!L2255</f>
        <v>2112: Operating</v>
      </c>
      <c r="I2255" s="1">
        <f ca="1">'Budget by qtr'!T2255</f>
        <v>0</v>
      </c>
    </row>
    <row r="2256" spans="1:9" hidden="1">
      <c r="A2256">
        <f ca="1">'Budget by qtr'!N2256</f>
        <v>0</v>
      </c>
      <c r="C2256" s="79">
        <f>'Budget by qtr'!C2256</f>
        <v>46753</v>
      </c>
      <c r="D2256">
        <f ca="1">'Budget by qtr'!M2256</f>
        <v>0</v>
      </c>
      <c r="E2256" t="str">
        <f ca="1">'Budget by qtr'!L2256</f>
        <v>2112: Operating</v>
      </c>
      <c r="I2256" s="1">
        <f ca="1">'Budget by qtr'!T2256</f>
        <v>0</v>
      </c>
    </row>
    <row r="2257" spans="1:9" hidden="1">
      <c r="A2257">
        <f ca="1">'Budget by qtr'!N2257</f>
        <v>0</v>
      </c>
      <c r="C2257" s="79">
        <f>'Budget by qtr'!C2257</f>
        <v>46844</v>
      </c>
      <c r="D2257">
        <f ca="1">'Budget by qtr'!M2257</f>
        <v>0</v>
      </c>
      <c r="E2257" t="str">
        <f ca="1">'Budget by qtr'!L2257</f>
        <v>2112: Operating</v>
      </c>
      <c r="I2257" s="1">
        <f ca="1">'Budget by qtr'!T2257</f>
        <v>0</v>
      </c>
    </row>
    <row r="2258" spans="1:9" hidden="1">
      <c r="A2258">
        <f ca="1">'Budget by qtr'!N2258</f>
        <v>0</v>
      </c>
      <c r="C2258" s="79">
        <f>'Budget by qtr'!C2258</f>
        <v>44743</v>
      </c>
      <c r="D2258">
        <f ca="1">'Budget by qtr'!M2258</f>
        <v>0</v>
      </c>
      <c r="E2258" t="str">
        <f ca="1">'Budget by qtr'!L2258</f>
        <v>2112: Operating</v>
      </c>
      <c r="I2258" s="1">
        <f ca="1">'Budget by qtr'!T2258</f>
        <v>0</v>
      </c>
    </row>
    <row r="2259" spans="1:9" hidden="1">
      <c r="A2259">
        <f ca="1">'Budget by qtr'!N2259</f>
        <v>0</v>
      </c>
      <c r="C2259" s="79">
        <f>'Budget by qtr'!C2259</f>
        <v>44835</v>
      </c>
      <c r="D2259">
        <f ca="1">'Budget by qtr'!M2259</f>
        <v>0</v>
      </c>
      <c r="E2259" t="str">
        <f ca="1">'Budget by qtr'!L2259</f>
        <v>2112: Operating</v>
      </c>
      <c r="I2259" s="1">
        <f ca="1">'Budget by qtr'!T2259</f>
        <v>0</v>
      </c>
    </row>
    <row r="2260" spans="1:9" hidden="1">
      <c r="A2260">
        <f ca="1">'Budget by qtr'!N2260</f>
        <v>0</v>
      </c>
      <c r="C2260" s="79">
        <f>'Budget by qtr'!C2260</f>
        <v>44927</v>
      </c>
      <c r="D2260">
        <f ca="1">'Budget by qtr'!M2260</f>
        <v>0</v>
      </c>
      <c r="E2260" t="str">
        <f ca="1">'Budget by qtr'!L2260</f>
        <v>2112: Operating</v>
      </c>
      <c r="I2260" s="1">
        <f ca="1">'Budget by qtr'!T2260</f>
        <v>0</v>
      </c>
    </row>
    <row r="2261" spans="1:9" hidden="1">
      <c r="A2261">
        <f ca="1">'Budget by qtr'!N2261</f>
        <v>0</v>
      </c>
      <c r="C2261" s="79">
        <f>'Budget by qtr'!C2261</f>
        <v>45017</v>
      </c>
      <c r="D2261">
        <f ca="1">'Budget by qtr'!M2261</f>
        <v>0</v>
      </c>
      <c r="E2261" t="str">
        <f ca="1">'Budget by qtr'!L2261</f>
        <v>2112: Operating</v>
      </c>
      <c r="I2261" s="1">
        <f ca="1">'Budget by qtr'!T2261</f>
        <v>0</v>
      </c>
    </row>
    <row r="2262" spans="1:9" hidden="1">
      <c r="A2262">
        <f ca="1">'Budget by qtr'!N2262</f>
        <v>0</v>
      </c>
      <c r="C2262" s="79">
        <f>'Budget by qtr'!C2262</f>
        <v>45108</v>
      </c>
      <c r="D2262">
        <f ca="1">'Budget by qtr'!M2262</f>
        <v>0</v>
      </c>
      <c r="E2262" t="str">
        <f ca="1">'Budget by qtr'!L2262</f>
        <v>2112: Operating</v>
      </c>
      <c r="I2262" s="1">
        <f ca="1">'Budget by qtr'!T2262</f>
        <v>0</v>
      </c>
    </row>
    <row r="2263" spans="1:9" hidden="1">
      <c r="A2263">
        <f ca="1">'Budget by qtr'!N2263</f>
        <v>0</v>
      </c>
      <c r="C2263" s="79">
        <f>'Budget by qtr'!C2263</f>
        <v>45200</v>
      </c>
      <c r="D2263">
        <f ca="1">'Budget by qtr'!M2263</f>
        <v>0</v>
      </c>
      <c r="E2263" t="str">
        <f ca="1">'Budget by qtr'!L2263</f>
        <v>2112: Operating</v>
      </c>
      <c r="I2263" s="1">
        <f ca="1">'Budget by qtr'!T2263</f>
        <v>0</v>
      </c>
    </row>
    <row r="2264" spans="1:9" hidden="1">
      <c r="A2264">
        <f ca="1">'Budget by qtr'!N2264</f>
        <v>0</v>
      </c>
      <c r="C2264" s="79">
        <f>'Budget by qtr'!C2264</f>
        <v>45292</v>
      </c>
      <c r="D2264">
        <f ca="1">'Budget by qtr'!M2264</f>
        <v>0</v>
      </c>
      <c r="E2264" t="str">
        <f ca="1">'Budget by qtr'!L2264</f>
        <v>2112: Operating</v>
      </c>
      <c r="I2264" s="1">
        <f ca="1">'Budget by qtr'!T2264</f>
        <v>0</v>
      </c>
    </row>
    <row r="2265" spans="1:9" hidden="1">
      <c r="A2265">
        <f ca="1">'Budget by qtr'!N2265</f>
        <v>0</v>
      </c>
      <c r="C2265" s="79">
        <f>'Budget by qtr'!C2265</f>
        <v>45383</v>
      </c>
      <c r="D2265">
        <f ca="1">'Budget by qtr'!M2265</f>
        <v>0</v>
      </c>
      <c r="E2265" t="str">
        <f ca="1">'Budget by qtr'!L2265</f>
        <v>2112: Operating</v>
      </c>
      <c r="I2265" s="1">
        <f ca="1">'Budget by qtr'!T2265</f>
        <v>0</v>
      </c>
    </row>
    <row r="2266" spans="1:9" hidden="1">
      <c r="A2266">
        <f ca="1">'Budget by qtr'!N2266</f>
        <v>0</v>
      </c>
      <c r="C2266" s="79">
        <f>'Budget by qtr'!C2266</f>
        <v>45474</v>
      </c>
      <c r="D2266">
        <f ca="1">'Budget by qtr'!M2266</f>
        <v>0</v>
      </c>
      <c r="E2266" t="str">
        <f ca="1">'Budget by qtr'!L2266</f>
        <v>2112: Operating</v>
      </c>
      <c r="I2266" s="1">
        <f ca="1">'Budget by qtr'!T2266</f>
        <v>0</v>
      </c>
    </row>
    <row r="2267" spans="1:9" hidden="1">
      <c r="A2267">
        <f ca="1">'Budget by qtr'!N2267</f>
        <v>0</v>
      </c>
      <c r="C2267" s="79">
        <f>'Budget by qtr'!C2267</f>
        <v>45566</v>
      </c>
      <c r="D2267">
        <f ca="1">'Budget by qtr'!M2267</f>
        <v>0</v>
      </c>
      <c r="E2267" t="str">
        <f ca="1">'Budget by qtr'!L2267</f>
        <v>2112: Operating</v>
      </c>
      <c r="I2267" s="1">
        <f ca="1">'Budget by qtr'!T2267</f>
        <v>0</v>
      </c>
    </row>
    <row r="2268" spans="1:9" hidden="1">
      <c r="A2268">
        <f ca="1">'Budget by qtr'!N2268</f>
        <v>0</v>
      </c>
      <c r="C2268" s="79">
        <f>'Budget by qtr'!C2268</f>
        <v>45658</v>
      </c>
      <c r="D2268">
        <f ca="1">'Budget by qtr'!M2268</f>
        <v>0</v>
      </c>
      <c r="E2268" t="str">
        <f ca="1">'Budget by qtr'!L2268</f>
        <v>2112: Operating</v>
      </c>
      <c r="I2268" s="1">
        <f ca="1">'Budget by qtr'!T2268</f>
        <v>0</v>
      </c>
    </row>
    <row r="2269" spans="1:9" hidden="1">
      <c r="A2269">
        <f ca="1">'Budget by qtr'!N2269</f>
        <v>0</v>
      </c>
      <c r="C2269" s="79">
        <f>'Budget by qtr'!C2269</f>
        <v>45748</v>
      </c>
      <c r="D2269">
        <f ca="1">'Budget by qtr'!M2269</f>
        <v>0</v>
      </c>
      <c r="E2269" t="str">
        <f ca="1">'Budget by qtr'!L2269</f>
        <v>2112: Operating</v>
      </c>
      <c r="I2269" s="1">
        <f ca="1">'Budget by qtr'!T2269</f>
        <v>0</v>
      </c>
    </row>
    <row r="2270" spans="1:9" hidden="1">
      <c r="A2270">
        <f ca="1">'Budget by qtr'!N2270</f>
        <v>0</v>
      </c>
      <c r="C2270" s="79">
        <f>'Budget by qtr'!C2270</f>
        <v>45839</v>
      </c>
      <c r="D2270">
        <f ca="1">'Budget by qtr'!M2270</f>
        <v>0</v>
      </c>
      <c r="E2270" t="str">
        <f ca="1">'Budget by qtr'!L2270</f>
        <v>2112: Operating</v>
      </c>
      <c r="I2270" s="1">
        <f ca="1">'Budget by qtr'!T2270</f>
        <v>0</v>
      </c>
    </row>
    <row r="2271" spans="1:9" hidden="1">
      <c r="A2271">
        <f ca="1">'Budget by qtr'!N2271</f>
        <v>0</v>
      </c>
      <c r="C2271" s="79">
        <f>'Budget by qtr'!C2271</f>
        <v>45931</v>
      </c>
      <c r="D2271">
        <f ca="1">'Budget by qtr'!M2271</f>
        <v>0</v>
      </c>
      <c r="E2271" t="str">
        <f ca="1">'Budget by qtr'!L2271</f>
        <v>2112: Operating</v>
      </c>
      <c r="I2271" s="1">
        <f ca="1">'Budget by qtr'!T2271</f>
        <v>0</v>
      </c>
    </row>
    <row r="2272" spans="1:9" hidden="1">
      <c r="A2272">
        <f ca="1">'Budget by qtr'!N2272</f>
        <v>0</v>
      </c>
      <c r="C2272" s="79">
        <f>'Budget by qtr'!C2272</f>
        <v>46023</v>
      </c>
      <c r="D2272">
        <f ca="1">'Budget by qtr'!M2272</f>
        <v>0</v>
      </c>
      <c r="E2272" t="str">
        <f ca="1">'Budget by qtr'!L2272</f>
        <v>2112: Operating</v>
      </c>
      <c r="I2272" s="1">
        <f ca="1">'Budget by qtr'!T2272</f>
        <v>0</v>
      </c>
    </row>
    <row r="2273" spans="1:9" hidden="1">
      <c r="A2273">
        <f ca="1">'Budget by qtr'!N2273</f>
        <v>0</v>
      </c>
      <c r="C2273" s="79">
        <f>'Budget by qtr'!C2273</f>
        <v>46113</v>
      </c>
      <c r="D2273">
        <f ca="1">'Budget by qtr'!M2273</f>
        <v>0</v>
      </c>
      <c r="E2273" t="str">
        <f ca="1">'Budget by qtr'!L2273</f>
        <v>2112: Operating</v>
      </c>
      <c r="I2273" s="1">
        <f ca="1">'Budget by qtr'!T2273</f>
        <v>0</v>
      </c>
    </row>
    <row r="2274" spans="1:9" hidden="1">
      <c r="A2274">
        <f ca="1">'Budget by qtr'!N2274</f>
        <v>0</v>
      </c>
      <c r="C2274" s="79">
        <f>'Budget by qtr'!C2274</f>
        <v>46204</v>
      </c>
      <c r="D2274">
        <f ca="1">'Budget by qtr'!M2274</f>
        <v>0</v>
      </c>
      <c r="E2274" t="str">
        <f ca="1">'Budget by qtr'!L2274</f>
        <v>2112: Operating</v>
      </c>
      <c r="I2274" s="1">
        <f ca="1">'Budget by qtr'!T2274</f>
        <v>0</v>
      </c>
    </row>
    <row r="2275" spans="1:9" hidden="1">
      <c r="A2275">
        <f ca="1">'Budget by qtr'!N2275</f>
        <v>0</v>
      </c>
      <c r="C2275" s="79">
        <f>'Budget by qtr'!C2275</f>
        <v>46296</v>
      </c>
      <c r="D2275">
        <f ca="1">'Budget by qtr'!M2275</f>
        <v>0</v>
      </c>
      <c r="E2275" t="str">
        <f ca="1">'Budget by qtr'!L2275</f>
        <v>2112: Operating</v>
      </c>
      <c r="I2275" s="1">
        <f ca="1">'Budget by qtr'!T2275</f>
        <v>0</v>
      </c>
    </row>
    <row r="2276" spans="1:9" hidden="1">
      <c r="A2276">
        <f ca="1">'Budget by qtr'!N2276</f>
        <v>0</v>
      </c>
      <c r="C2276" s="79">
        <f>'Budget by qtr'!C2276</f>
        <v>46388</v>
      </c>
      <c r="D2276">
        <f ca="1">'Budget by qtr'!M2276</f>
        <v>0</v>
      </c>
      <c r="E2276" t="str">
        <f ca="1">'Budget by qtr'!L2276</f>
        <v>2112: Operating</v>
      </c>
      <c r="I2276" s="1">
        <f ca="1">'Budget by qtr'!T2276</f>
        <v>0</v>
      </c>
    </row>
    <row r="2277" spans="1:9" hidden="1">
      <c r="A2277">
        <f ca="1">'Budget by qtr'!N2277</f>
        <v>0</v>
      </c>
      <c r="C2277" s="79">
        <f>'Budget by qtr'!C2277</f>
        <v>46478</v>
      </c>
      <c r="D2277">
        <f ca="1">'Budget by qtr'!M2277</f>
        <v>0</v>
      </c>
      <c r="E2277" t="str">
        <f ca="1">'Budget by qtr'!L2277</f>
        <v>2112: Operating</v>
      </c>
      <c r="I2277" s="1">
        <f ca="1">'Budget by qtr'!T2277</f>
        <v>0</v>
      </c>
    </row>
    <row r="2278" spans="1:9" hidden="1">
      <c r="A2278">
        <f ca="1">'Budget by qtr'!N2278</f>
        <v>0</v>
      </c>
      <c r="C2278" s="79">
        <f>'Budget by qtr'!C2278</f>
        <v>46569</v>
      </c>
      <c r="D2278">
        <f ca="1">'Budget by qtr'!M2278</f>
        <v>0</v>
      </c>
      <c r="E2278" t="str">
        <f ca="1">'Budget by qtr'!L2278</f>
        <v>2112: Operating</v>
      </c>
      <c r="I2278" s="1">
        <f ca="1">'Budget by qtr'!T2278</f>
        <v>0</v>
      </c>
    </row>
    <row r="2279" spans="1:9" hidden="1">
      <c r="A2279">
        <f ca="1">'Budget by qtr'!N2279</f>
        <v>0</v>
      </c>
      <c r="C2279" s="79">
        <f>'Budget by qtr'!C2279</f>
        <v>46661</v>
      </c>
      <c r="D2279">
        <f ca="1">'Budget by qtr'!M2279</f>
        <v>0</v>
      </c>
      <c r="E2279" t="str">
        <f ca="1">'Budget by qtr'!L2279</f>
        <v>2112: Operating</v>
      </c>
      <c r="I2279" s="1">
        <f ca="1">'Budget by qtr'!T2279</f>
        <v>0</v>
      </c>
    </row>
    <row r="2280" spans="1:9" hidden="1">
      <c r="A2280">
        <f ca="1">'Budget by qtr'!N2280</f>
        <v>0</v>
      </c>
      <c r="C2280" s="79">
        <f>'Budget by qtr'!C2280</f>
        <v>46753</v>
      </c>
      <c r="D2280">
        <f ca="1">'Budget by qtr'!M2280</f>
        <v>0</v>
      </c>
      <c r="E2280" t="str">
        <f ca="1">'Budget by qtr'!L2280</f>
        <v>2112: Operating</v>
      </c>
      <c r="I2280" s="1">
        <f ca="1">'Budget by qtr'!T2280</f>
        <v>0</v>
      </c>
    </row>
    <row r="2281" spans="1:9" hidden="1">
      <c r="A2281">
        <f ca="1">'Budget by qtr'!N2281</f>
        <v>0</v>
      </c>
      <c r="C2281" s="79">
        <f>'Budget by qtr'!C2281</f>
        <v>46844</v>
      </c>
      <c r="D2281">
        <f ca="1">'Budget by qtr'!M2281</f>
        <v>0</v>
      </c>
      <c r="E2281" t="str">
        <f ca="1">'Budget by qtr'!L2281</f>
        <v>2112: Operating</v>
      </c>
      <c r="I2281" s="1">
        <f ca="1">'Budget by qtr'!T2281</f>
        <v>0</v>
      </c>
    </row>
    <row r="2282" spans="1:9" hidden="1">
      <c r="A2282">
        <f ca="1">'Budget by qtr'!N2282</f>
        <v>0</v>
      </c>
      <c r="C2282" s="79">
        <f>'Budget by qtr'!C2282</f>
        <v>44743</v>
      </c>
      <c r="D2282">
        <f ca="1">'Budget by qtr'!M2282</f>
        <v>0</v>
      </c>
      <c r="E2282" t="str">
        <f ca="1">'Budget by qtr'!L2282</f>
        <v>2112: Operating</v>
      </c>
      <c r="I2282" s="1">
        <f ca="1">'Budget by qtr'!T2282</f>
        <v>0</v>
      </c>
    </row>
    <row r="2283" spans="1:9" hidden="1">
      <c r="A2283">
        <f ca="1">'Budget by qtr'!N2283</f>
        <v>0</v>
      </c>
      <c r="C2283" s="79">
        <f>'Budget by qtr'!C2283</f>
        <v>44835</v>
      </c>
      <c r="D2283">
        <f ca="1">'Budget by qtr'!M2283</f>
        <v>0</v>
      </c>
      <c r="E2283" t="str">
        <f ca="1">'Budget by qtr'!L2283</f>
        <v>2112: Operating</v>
      </c>
      <c r="I2283" s="1">
        <f ca="1">'Budget by qtr'!T2283</f>
        <v>0</v>
      </c>
    </row>
    <row r="2284" spans="1:9" hidden="1">
      <c r="A2284">
        <f ca="1">'Budget by qtr'!N2284</f>
        <v>0</v>
      </c>
      <c r="C2284" s="79">
        <f>'Budget by qtr'!C2284</f>
        <v>44927</v>
      </c>
      <c r="D2284">
        <f ca="1">'Budget by qtr'!M2284</f>
        <v>0</v>
      </c>
      <c r="E2284" t="str">
        <f ca="1">'Budget by qtr'!L2284</f>
        <v>2112: Operating</v>
      </c>
      <c r="I2284" s="1">
        <f ca="1">'Budget by qtr'!T2284</f>
        <v>0</v>
      </c>
    </row>
    <row r="2285" spans="1:9" hidden="1">
      <c r="A2285">
        <f ca="1">'Budget by qtr'!N2285</f>
        <v>0</v>
      </c>
      <c r="C2285" s="79">
        <f>'Budget by qtr'!C2285</f>
        <v>45017</v>
      </c>
      <c r="D2285">
        <f ca="1">'Budget by qtr'!M2285</f>
        <v>0</v>
      </c>
      <c r="E2285" t="str">
        <f ca="1">'Budget by qtr'!L2285</f>
        <v>2112: Operating</v>
      </c>
      <c r="I2285" s="1">
        <f ca="1">'Budget by qtr'!T2285</f>
        <v>0</v>
      </c>
    </row>
    <row r="2286" spans="1:9" hidden="1">
      <c r="A2286">
        <f ca="1">'Budget by qtr'!N2286</f>
        <v>0</v>
      </c>
      <c r="C2286" s="79">
        <f>'Budget by qtr'!C2286</f>
        <v>45108</v>
      </c>
      <c r="D2286">
        <f ca="1">'Budget by qtr'!M2286</f>
        <v>0</v>
      </c>
      <c r="E2286" t="str">
        <f ca="1">'Budget by qtr'!L2286</f>
        <v>2112: Operating</v>
      </c>
      <c r="I2286" s="1">
        <f ca="1">'Budget by qtr'!T2286</f>
        <v>0</v>
      </c>
    </row>
    <row r="2287" spans="1:9" hidden="1">
      <c r="A2287">
        <f ca="1">'Budget by qtr'!N2287</f>
        <v>0</v>
      </c>
      <c r="C2287" s="79">
        <f>'Budget by qtr'!C2287</f>
        <v>45200</v>
      </c>
      <c r="D2287">
        <f ca="1">'Budget by qtr'!M2287</f>
        <v>0</v>
      </c>
      <c r="E2287" t="str">
        <f ca="1">'Budget by qtr'!L2287</f>
        <v>2112: Operating</v>
      </c>
      <c r="I2287" s="1">
        <f ca="1">'Budget by qtr'!T2287</f>
        <v>0</v>
      </c>
    </row>
    <row r="2288" spans="1:9" hidden="1">
      <c r="A2288">
        <f ca="1">'Budget by qtr'!N2288</f>
        <v>0</v>
      </c>
      <c r="C2288" s="79">
        <f>'Budget by qtr'!C2288</f>
        <v>45292</v>
      </c>
      <c r="D2288">
        <f ca="1">'Budget by qtr'!M2288</f>
        <v>0</v>
      </c>
      <c r="E2288" t="str">
        <f ca="1">'Budget by qtr'!L2288</f>
        <v>2112: Operating</v>
      </c>
      <c r="I2288" s="1">
        <f ca="1">'Budget by qtr'!T2288</f>
        <v>0</v>
      </c>
    </row>
    <row r="2289" spans="1:9" hidden="1">
      <c r="A2289">
        <f ca="1">'Budget by qtr'!N2289</f>
        <v>0</v>
      </c>
      <c r="C2289" s="79">
        <f>'Budget by qtr'!C2289</f>
        <v>45383</v>
      </c>
      <c r="D2289">
        <f ca="1">'Budget by qtr'!M2289</f>
        <v>0</v>
      </c>
      <c r="E2289" t="str">
        <f ca="1">'Budget by qtr'!L2289</f>
        <v>2112: Operating</v>
      </c>
      <c r="I2289" s="1">
        <f ca="1">'Budget by qtr'!T2289</f>
        <v>0</v>
      </c>
    </row>
    <row r="2290" spans="1:9" hidden="1">
      <c r="A2290">
        <f ca="1">'Budget by qtr'!N2290</f>
        <v>0</v>
      </c>
      <c r="C2290" s="79">
        <f>'Budget by qtr'!C2290</f>
        <v>45474</v>
      </c>
      <c r="D2290">
        <f ca="1">'Budget by qtr'!M2290</f>
        <v>0</v>
      </c>
      <c r="E2290" t="str">
        <f ca="1">'Budget by qtr'!L2290</f>
        <v>2112: Operating</v>
      </c>
      <c r="I2290" s="1">
        <f ca="1">'Budget by qtr'!T2290</f>
        <v>0</v>
      </c>
    </row>
    <row r="2291" spans="1:9" hidden="1">
      <c r="A2291">
        <f ca="1">'Budget by qtr'!N2291</f>
        <v>0</v>
      </c>
      <c r="C2291" s="79">
        <f>'Budget by qtr'!C2291</f>
        <v>45566</v>
      </c>
      <c r="D2291">
        <f ca="1">'Budget by qtr'!M2291</f>
        <v>0</v>
      </c>
      <c r="E2291" t="str">
        <f ca="1">'Budget by qtr'!L2291</f>
        <v>2112: Operating</v>
      </c>
      <c r="I2291" s="1">
        <f ca="1">'Budget by qtr'!T2291</f>
        <v>0</v>
      </c>
    </row>
    <row r="2292" spans="1:9" hidden="1">
      <c r="A2292">
        <f ca="1">'Budget by qtr'!N2292</f>
        <v>0</v>
      </c>
      <c r="C2292" s="79">
        <f>'Budget by qtr'!C2292</f>
        <v>45658</v>
      </c>
      <c r="D2292">
        <f ca="1">'Budget by qtr'!M2292</f>
        <v>0</v>
      </c>
      <c r="E2292" t="str">
        <f ca="1">'Budget by qtr'!L2292</f>
        <v>2112: Operating</v>
      </c>
      <c r="I2292" s="1">
        <f ca="1">'Budget by qtr'!T2292</f>
        <v>0</v>
      </c>
    </row>
    <row r="2293" spans="1:9" hidden="1">
      <c r="A2293">
        <f ca="1">'Budget by qtr'!N2293</f>
        <v>0</v>
      </c>
      <c r="C2293" s="79">
        <f>'Budget by qtr'!C2293</f>
        <v>45748</v>
      </c>
      <c r="D2293">
        <f ca="1">'Budget by qtr'!M2293</f>
        <v>0</v>
      </c>
      <c r="E2293" t="str">
        <f ca="1">'Budget by qtr'!L2293</f>
        <v>2112: Operating</v>
      </c>
      <c r="I2293" s="1">
        <f ca="1">'Budget by qtr'!T2293</f>
        <v>0</v>
      </c>
    </row>
    <row r="2294" spans="1:9" hidden="1">
      <c r="A2294">
        <f ca="1">'Budget by qtr'!N2294</f>
        <v>0</v>
      </c>
      <c r="C2294" s="79">
        <f>'Budget by qtr'!C2294</f>
        <v>45839</v>
      </c>
      <c r="D2294">
        <f ca="1">'Budget by qtr'!M2294</f>
        <v>0</v>
      </c>
      <c r="E2294" t="str">
        <f ca="1">'Budget by qtr'!L2294</f>
        <v>2112: Operating</v>
      </c>
      <c r="I2294" s="1">
        <f ca="1">'Budget by qtr'!T2294</f>
        <v>0</v>
      </c>
    </row>
    <row r="2295" spans="1:9" hidden="1">
      <c r="A2295">
        <f ca="1">'Budget by qtr'!N2295</f>
        <v>0</v>
      </c>
      <c r="C2295" s="79">
        <f>'Budget by qtr'!C2295</f>
        <v>45931</v>
      </c>
      <c r="D2295">
        <f ca="1">'Budget by qtr'!M2295</f>
        <v>0</v>
      </c>
      <c r="E2295" t="str">
        <f ca="1">'Budget by qtr'!L2295</f>
        <v>2112: Operating</v>
      </c>
      <c r="I2295" s="1">
        <f ca="1">'Budget by qtr'!T2295</f>
        <v>0</v>
      </c>
    </row>
    <row r="2296" spans="1:9" hidden="1">
      <c r="A2296">
        <f ca="1">'Budget by qtr'!N2296</f>
        <v>0</v>
      </c>
      <c r="C2296" s="79">
        <f>'Budget by qtr'!C2296</f>
        <v>46023</v>
      </c>
      <c r="D2296">
        <f ca="1">'Budget by qtr'!M2296</f>
        <v>0</v>
      </c>
      <c r="E2296" t="str">
        <f ca="1">'Budget by qtr'!L2296</f>
        <v>2112: Operating</v>
      </c>
      <c r="I2296" s="1">
        <f ca="1">'Budget by qtr'!T2296</f>
        <v>0</v>
      </c>
    </row>
    <row r="2297" spans="1:9" hidden="1">
      <c r="A2297">
        <f ca="1">'Budget by qtr'!N2297</f>
        <v>0</v>
      </c>
      <c r="C2297" s="79">
        <f>'Budget by qtr'!C2297</f>
        <v>46113</v>
      </c>
      <c r="D2297">
        <f ca="1">'Budget by qtr'!M2297</f>
        <v>0</v>
      </c>
      <c r="E2297" t="str">
        <f ca="1">'Budget by qtr'!L2297</f>
        <v>2112: Operating</v>
      </c>
      <c r="I2297" s="1">
        <f ca="1">'Budget by qtr'!T2297</f>
        <v>0</v>
      </c>
    </row>
    <row r="2298" spans="1:9" hidden="1">
      <c r="A2298">
        <f ca="1">'Budget by qtr'!N2298</f>
        <v>0</v>
      </c>
      <c r="C2298" s="79">
        <f>'Budget by qtr'!C2298</f>
        <v>46204</v>
      </c>
      <c r="D2298">
        <f ca="1">'Budget by qtr'!M2298</f>
        <v>0</v>
      </c>
      <c r="E2298" t="str">
        <f ca="1">'Budget by qtr'!L2298</f>
        <v>2112: Operating</v>
      </c>
      <c r="I2298" s="1">
        <f ca="1">'Budget by qtr'!T2298</f>
        <v>0</v>
      </c>
    </row>
    <row r="2299" spans="1:9" hidden="1">
      <c r="A2299">
        <f ca="1">'Budget by qtr'!N2299</f>
        <v>0</v>
      </c>
      <c r="C2299" s="79">
        <f>'Budget by qtr'!C2299</f>
        <v>46296</v>
      </c>
      <c r="D2299">
        <f ca="1">'Budget by qtr'!M2299</f>
        <v>0</v>
      </c>
      <c r="E2299" t="str">
        <f ca="1">'Budget by qtr'!L2299</f>
        <v>2112: Operating</v>
      </c>
      <c r="I2299" s="1">
        <f ca="1">'Budget by qtr'!T2299</f>
        <v>0</v>
      </c>
    </row>
    <row r="2300" spans="1:9" hidden="1">
      <c r="A2300">
        <f ca="1">'Budget by qtr'!N2300</f>
        <v>0</v>
      </c>
      <c r="C2300" s="79">
        <f>'Budget by qtr'!C2300</f>
        <v>46388</v>
      </c>
      <c r="D2300">
        <f ca="1">'Budget by qtr'!M2300</f>
        <v>0</v>
      </c>
      <c r="E2300" t="str">
        <f ca="1">'Budget by qtr'!L2300</f>
        <v>2112: Operating</v>
      </c>
      <c r="I2300" s="1">
        <f ca="1">'Budget by qtr'!T2300</f>
        <v>0</v>
      </c>
    </row>
    <row r="2301" spans="1:9" hidden="1">
      <c r="A2301">
        <f ca="1">'Budget by qtr'!N2301</f>
        <v>0</v>
      </c>
      <c r="C2301" s="79">
        <f>'Budget by qtr'!C2301</f>
        <v>46478</v>
      </c>
      <c r="D2301">
        <f ca="1">'Budget by qtr'!M2301</f>
        <v>0</v>
      </c>
      <c r="E2301" t="str">
        <f ca="1">'Budget by qtr'!L2301</f>
        <v>2112: Operating</v>
      </c>
      <c r="I2301" s="1">
        <f ca="1">'Budget by qtr'!T2301</f>
        <v>0</v>
      </c>
    </row>
    <row r="2302" spans="1:9" hidden="1">
      <c r="A2302">
        <f ca="1">'Budget by qtr'!N2302</f>
        <v>0</v>
      </c>
      <c r="C2302" s="79">
        <f>'Budget by qtr'!C2302</f>
        <v>46569</v>
      </c>
      <c r="D2302">
        <f ca="1">'Budget by qtr'!M2302</f>
        <v>0</v>
      </c>
      <c r="E2302" t="str">
        <f ca="1">'Budget by qtr'!L2302</f>
        <v>2112: Operating</v>
      </c>
      <c r="I2302" s="1">
        <f ca="1">'Budget by qtr'!T2302</f>
        <v>0</v>
      </c>
    </row>
    <row r="2303" spans="1:9" hidden="1">
      <c r="A2303">
        <f ca="1">'Budget by qtr'!N2303</f>
        <v>0</v>
      </c>
      <c r="C2303" s="79">
        <f>'Budget by qtr'!C2303</f>
        <v>46661</v>
      </c>
      <c r="D2303">
        <f ca="1">'Budget by qtr'!M2303</f>
        <v>0</v>
      </c>
      <c r="E2303" t="str">
        <f ca="1">'Budget by qtr'!L2303</f>
        <v>2112: Operating</v>
      </c>
      <c r="I2303" s="1">
        <f ca="1">'Budget by qtr'!T2303</f>
        <v>0</v>
      </c>
    </row>
    <row r="2304" spans="1:9" hidden="1">
      <c r="A2304">
        <f ca="1">'Budget by qtr'!N2304</f>
        <v>0</v>
      </c>
      <c r="C2304" s="79">
        <f>'Budget by qtr'!C2304</f>
        <v>46753</v>
      </c>
      <c r="D2304">
        <f ca="1">'Budget by qtr'!M2304</f>
        <v>0</v>
      </c>
      <c r="E2304" t="str">
        <f ca="1">'Budget by qtr'!L2304</f>
        <v>2112: Operating</v>
      </c>
      <c r="I2304" s="1">
        <f ca="1">'Budget by qtr'!T2304</f>
        <v>0</v>
      </c>
    </row>
    <row r="2305" spans="1:9" hidden="1">
      <c r="A2305">
        <f ca="1">'Budget by qtr'!N2305</f>
        <v>0</v>
      </c>
      <c r="C2305" s="79">
        <f>'Budget by qtr'!C2305</f>
        <v>46844</v>
      </c>
      <c r="D2305">
        <f ca="1">'Budget by qtr'!M2305</f>
        <v>0</v>
      </c>
      <c r="E2305" t="str">
        <f ca="1">'Budget by qtr'!L2305</f>
        <v>2112: Operating</v>
      </c>
      <c r="I2305" s="1">
        <f ca="1">'Budget by qtr'!T2305</f>
        <v>0</v>
      </c>
    </row>
    <row r="2306" spans="1:9" hidden="1">
      <c r="A2306">
        <f ca="1">'Budget by qtr'!N2306</f>
        <v>0</v>
      </c>
      <c r="C2306" s="79">
        <f>'Budget by qtr'!C2306</f>
        <v>44743</v>
      </c>
      <c r="D2306">
        <f ca="1">'Budget by qtr'!M2306</f>
        <v>0</v>
      </c>
      <c r="E2306" t="str">
        <f ca="1">'Budget by qtr'!L2306</f>
        <v>2113: Capital</v>
      </c>
      <c r="I2306" s="1">
        <f ca="1">'Budget by qtr'!T2306</f>
        <v>0</v>
      </c>
    </row>
    <row r="2307" spans="1:9" hidden="1">
      <c r="A2307">
        <f ca="1">'Budget by qtr'!N2307</f>
        <v>0</v>
      </c>
      <c r="C2307" s="79">
        <f>'Budget by qtr'!C2307</f>
        <v>44835</v>
      </c>
      <c r="D2307">
        <f ca="1">'Budget by qtr'!M2307</f>
        <v>0</v>
      </c>
      <c r="E2307" t="str">
        <f ca="1">'Budget by qtr'!L2307</f>
        <v>2113: Capital</v>
      </c>
      <c r="I2307" s="1">
        <f ca="1">'Budget by qtr'!T2307</f>
        <v>0</v>
      </c>
    </row>
    <row r="2308" spans="1:9" hidden="1">
      <c r="A2308">
        <f ca="1">'Budget by qtr'!N2308</f>
        <v>0</v>
      </c>
      <c r="C2308" s="79">
        <f>'Budget by qtr'!C2308</f>
        <v>44927</v>
      </c>
      <c r="D2308">
        <f ca="1">'Budget by qtr'!M2308</f>
        <v>0</v>
      </c>
      <c r="E2308" t="str">
        <f ca="1">'Budget by qtr'!L2308</f>
        <v>2113: Capital</v>
      </c>
      <c r="I2308" s="1">
        <f ca="1">'Budget by qtr'!T2308</f>
        <v>0</v>
      </c>
    </row>
    <row r="2309" spans="1:9" hidden="1">
      <c r="A2309">
        <f ca="1">'Budget by qtr'!N2309</f>
        <v>0</v>
      </c>
      <c r="C2309" s="79">
        <f>'Budget by qtr'!C2309</f>
        <v>45017</v>
      </c>
      <c r="D2309">
        <f ca="1">'Budget by qtr'!M2309</f>
        <v>0</v>
      </c>
      <c r="E2309" t="str">
        <f ca="1">'Budget by qtr'!L2309</f>
        <v>2113: Capital</v>
      </c>
      <c r="I2309" s="1">
        <f ca="1">'Budget by qtr'!T2309</f>
        <v>0</v>
      </c>
    </row>
    <row r="2310" spans="1:9" hidden="1">
      <c r="A2310">
        <f ca="1">'Budget by qtr'!N2310</f>
        <v>0</v>
      </c>
      <c r="C2310" s="79">
        <f>'Budget by qtr'!C2310</f>
        <v>45108</v>
      </c>
      <c r="D2310">
        <f ca="1">'Budget by qtr'!M2310</f>
        <v>0</v>
      </c>
      <c r="E2310" t="str">
        <f ca="1">'Budget by qtr'!L2310</f>
        <v>2113: Capital</v>
      </c>
      <c r="I2310" s="1">
        <f ca="1">'Budget by qtr'!T2310</f>
        <v>0</v>
      </c>
    </row>
    <row r="2311" spans="1:9">
      <c r="A2311">
        <f ca="1">'Budget by qtr'!N2311</f>
        <v>0</v>
      </c>
      <c r="C2311" s="79">
        <f>'Budget by qtr'!C2311</f>
        <v>45200</v>
      </c>
      <c r="D2311">
        <f ca="1">'Budget by qtr'!M2311</f>
        <v>0</v>
      </c>
      <c r="E2311" t="str">
        <f ca="1">'Budget by qtr'!L2311</f>
        <v>2113: Capital</v>
      </c>
      <c r="I2311" s="1">
        <f ca="1">'Budget by qtr'!T2311</f>
        <v>0</v>
      </c>
    </row>
    <row r="2312" spans="1:9">
      <c r="A2312">
        <f ca="1">'Budget by qtr'!N2312</f>
        <v>0</v>
      </c>
      <c r="C2312" s="79">
        <f>'Budget by qtr'!C2312</f>
        <v>45292</v>
      </c>
      <c r="D2312">
        <f ca="1">'Budget by qtr'!M2312</f>
        <v>0</v>
      </c>
      <c r="E2312" t="str">
        <f ca="1">'Budget by qtr'!L2312</f>
        <v>2113: Capital</v>
      </c>
      <c r="I2312" s="1">
        <f ca="1">'Budget by qtr'!T2312</f>
        <v>0</v>
      </c>
    </row>
    <row r="2313" spans="1:9">
      <c r="A2313">
        <f ca="1">'Budget by qtr'!N2313</f>
        <v>0</v>
      </c>
      <c r="C2313" s="79">
        <f>'Budget by qtr'!C2313</f>
        <v>45383</v>
      </c>
      <c r="D2313">
        <f ca="1">'Budget by qtr'!M2313</f>
        <v>0</v>
      </c>
      <c r="E2313" t="str">
        <f ca="1">'Budget by qtr'!L2313</f>
        <v>2113: Capital</v>
      </c>
      <c r="I2313" s="1">
        <f ca="1">'Budget by qtr'!T2313</f>
        <v>0</v>
      </c>
    </row>
    <row r="2314" spans="1:9">
      <c r="A2314">
        <f ca="1">'Budget by qtr'!N2314</f>
        <v>0</v>
      </c>
      <c r="C2314" s="79">
        <f>'Budget by qtr'!C2314</f>
        <v>45474</v>
      </c>
      <c r="D2314">
        <f ca="1">'Budget by qtr'!M2314</f>
        <v>0</v>
      </c>
      <c r="E2314" t="str">
        <f ca="1">'Budget by qtr'!L2314</f>
        <v>2113: Capital</v>
      </c>
      <c r="I2314" s="1">
        <f ca="1">'Budget by qtr'!T2314</f>
        <v>0</v>
      </c>
    </row>
    <row r="2315" spans="1:9" hidden="1">
      <c r="A2315">
        <f ca="1">'Budget by qtr'!N2315</f>
        <v>0</v>
      </c>
      <c r="C2315" s="79">
        <f>'Budget by qtr'!C2315</f>
        <v>45566</v>
      </c>
      <c r="D2315">
        <f ca="1">'Budget by qtr'!M2315</f>
        <v>0</v>
      </c>
      <c r="E2315" t="str">
        <f ca="1">'Budget by qtr'!L2315</f>
        <v>2113: Capital</v>
      </c>
      <c r="I2315" s="1">
        <f ca="1">'Budget by qtr'!T2315</f>
        <v>0</v>
      </c>
    </row>
    <row r="2316" spans="1:9" hidden="1">
      <c r="A2316">
        <f ca="1">'Budget by qtr'!N2316</f>
        <v>0</v>
      </c>
      <c r="C2316" s="79">
        <f>'Budget by qtr'!C2316</f>
        <v>45658</v>
      </c>
      <c r="D2316">
        <f ca="1">'Budget by qtr'!M2316</f>
        <v>0</v>
      </c>
      <c r="E2316" t="str">
        <f ca="1">'Budget by qtr'!L2316</f>
        <v>2113: Capital</v>
      </c>
      <c r="I2316" s="1">
        <f ca="1">'Budget by qtr'!T2316</f>
        <v>0</v>
      </c>
    </row>
    <row r="2317" spans="1:9" hidden="1">
      <c r="A2317">
        <f ca="1">'Budget by qtr'!N2317</f>
        <v>0</v>
      </c>
      <c r="C2317" s="79">
        <f>'Budget by qtr'!C2317</f>
        <v>45748</v>
      </c>
      <c r="D2317">
        <f ca="1">'Budget by qtr'!M2317</f>
        <v>0</v>
      </c>
      <c r="E2317" t="str">
        <f ca="1">'Budget by qtr'!L2317</f>
        <v>2113: Capital</v>
      </c>
      <c r="I2317" s="1">
        <f ca="1">'Budget by qtr'!T2317</f>
        <v>0</v>
      </c>
    </row>
    <row r="2318" spans="1:9" hidden="1">
      <c r="A2318">
        <f ca="1">'Budget by qtr'!N2318</f>
        <v>0</v>
      </c>
      <c r="C2318" s="79">
        <f>'Budget by qtr'!C2318</f>
        <v>45839</v>
      </c>
      <c r="D2318">
        <f ca="1">'Budget by qtr'!M2318</f>
        <v>0</v>
      </c>
      <c r="E2318" t="str">
        <f ca="1">'Budget by qtr'!L2318</f>
        <v>2113: Capital</v>
      </c>
      <c r="I2318" s="1">
        <f ca="1">'Budget by qtr'!T2318</f>
        <v>0</v>
      </c>
    </row>
    <row r="2319" spans="1:9" hidden="1">
      <c r="A2319">
        <f ca="1">'Budget by qtr'!N2319</f>
        <v>0</v>
      </c>
      <c r="C2319" s="79">
        <f>'Budget by qtr'!C2319</f>
        <v>45931</v>
      </c>
      <c r="D2319">
        <f ca="1">'Budget by qtr'!M2319</f>
        <v>0</v>
      </c>
      <c r="E2319" t="str">
        <f ca="1">'Budget by qtr'!L2319</f>
        <v>2113: Capital</v>
      </c>
      <c r="I2319" s="1">
        <f ca="1">'Budget by qtr'!T2319</f>
        <v>0</v>
      </c>
    </row>
    <row r="2320" spans="1:9" hidden="1">
      <c r="A2320">
        <f ca="1">'Budget by qtr'!N2320</f>
        <v>0</v>
      </c>
      <c r="C2320" s="79">
        <f>'Budget by qtr'!C2320</f>
        <v>46023</v>
      </c>
      <c r="D2320">
        <f ca="1">'Budget by qtr'!M2320</f>
        <v>0</v>
      </c>
      <c r="E2320" t="str">
        <f ca="1">'Budget by qtr'!L2320</f>
        <v>2113: Capital</v>
      </c>
      <c r="I2320" s="1">
        <f ca="1">'Budget by qtr'!T2320</f>
        <v>0</v>
      </c>
    </row>
    <row r="2321" spans="1:9" hidden="1">
      <c r="A2321">
        <f ca="1">'Budget by qtr'!N2321</f>
        <v>0</v>
      </c>
      <c r="C2321" s="79">
        <f>'Budget by qtr'!C2321</f>
        <v>46113</v>
      </c>
      <c r="D2321">
        <f ca="1">'Budget by qtr'!M2321</f>
        <v>0</v>
      </c>
      <c r="E2321" t="str">
        <f ca="1">'Budget by qtr'!L2321</f>
        <v>2113: Capital</v>
      </c>
      <c r="I2321" s="1">
        <f ca="1">'Budget by qtr'!T2321</f>
        <v>0</v>
      </c>
    </row>
    <row r="2322" spans="1:9" hidden="1">
      <c r="A2322">
        <f ca="1">'Budget by qtr'!N2322</f>
        <v>0</v>
      </c>
      <c r="C2322" s="79">
        <f>'Budget by qtr'!C2322</f>
        <v>46204</v>
      </c>
      <c r="D2322">
        <f ca="1">'Budget by qtr'!M2322</f>
        <v>0</v>
      </c>
      <c r="E2322" t="str">
        <f ca="1">'Budget by qtr'!L2322</f>
        <v>2113: Capital</v>
      </c>
      <c r="I2322" s="1">
        <f ca="1">'Budget by qtr'!T2322</f>
        <v>0</v>
      </c>
    </row>
    <row r="2323" spans="1:9" hidden="1">
      <c r="A2323">
        <f ca="1">'Budget by qtr'!N2323</f>
        <v>0</v>
      </c>
      <c r="C2323" s="79">
        <f>'Budget by qtr'!C2323</f>
        <v>46296</v>
      </c>
      <c r="D2323">
        <f ca="1">'Budget by qtr'!M2323</f>
        <v>0</v>
      </c>
      <c r="E2323" t="str">
        <f ca="1">'Budget by qtr'!L2323</f>
        <v>2113: Capital</v>
      </c>
      <c r="I2323" s="1">
        <f ca="1">'Budget by qtr'!T2323</f>
        <v>0</v>
      </c>
    </row>
    <row r="2324" spans="1:9" hidden="1">
      <c r="A2324">
        <f ca="1">'Budget by qtr'!N2324</f>
        <v>0</v>
      </c>
      <c r="C2324" s="79">
        <f>'Budget by qtr'!C2324</f>
        <v>46388</v>
      </c>
      <c r="D2324">
        <f ca="1">'Budget by qtr'!M2324</f>
        <v>0</v>
      </c>
      <c r="E2324" t="str">
        <f ca="1">'Budget by qtr'!L2324</f>
        <v>2113: Capital</v>
      </c>
      <c r="I2324" s="1">
        <f ca="1">'Budget by qtr'!T2324</f>
        <v>0</v>
      </c>
    </row>
    <row r="2325" spans="1:9" hidden="1">
      <c r="A2325">
        <f ca="1">'Budget by qtr'!N2325</f>
        <v>0</v>
      </c>
      <c r="C2325" s="79">
        <f>'Budget by qtr'!C2325</f>
        <v>46478</v>
      </c>
      <c r="D2325">
        <f ca="1">'Budget by qtr'!M2325</f>
        <v>0</v>
      </c>
      <c r="E2325" t="str">
        <f ca="1">'Budget by qtr'!L2325</f>
        <v>2113: Capital</v>
      </c>
      <c r="I2325" s="1">
        <f ca="1">'Budget by qtr'!T2325</f>
        <v>0</v>
      </c>
    </row>
    <row r="2326" spans="1:9" hidden="1">
      <c r="A2326">
        <f ca="1">'Budget by qtr'!N2326</f>
        <v>0</v>
      </c>
      <c r="C2326" s="79">
        <f>'Budget by qtr'!C2326</f>
        <v>46569</v>
      </c>
      <c r="D2326">
        <f ca="1">'Budget by qtr'!M2326</f>
        <v>0</v>
      </c>
      <c r="E2326" t="str">
        <f ca="1">'Budget by qtr'!L2326</f>
        <v>2113: Capital</v>
      </c>
      <c r="I2326" s="1">
        <f ca="1">'Budget by qtr'!T2326</f>
        <v>0</v>
      </c>
    </row>
    <row r="2327" spans="1:9" hidden="1">
      <c r="A2327">
        <f ca="1">'Budget by qtr'!N2327</f>
        <v>0</v>
      </c>
      <c r="C2327" s="79">
        <f>'Budget by qtr'!C2327</f>
        <v>46661</v>
      </c>
      <c r="D2327">
        <f ca="1">'Budget by qtr'!M2327</f>
        <v>0</v>
      </c>
      <c r="E2327" t="str">
        <f ca="1">'Budget by qtr'!L2327</f>
        <v>2113: Capital</v>
      </c>
      <c r="I2327" s="1">
        <f ca="1">'Budget by qtr'!T2327</f>
        <v>0</v>
      </c>
    </row>
    <row r="2328" spans="1:9" hidden="1">
      <c r="A2328">
        <f ca="1">'Budget by qtr'!N2328</f>
        <v>0</v>
      </c>
      <c r="C2328" s="79">
        <f>'Budget by qtr'!C2328</f>
        <v>46753</v>
      </c>
      <c r="D2328">
        <f ca="1">'Budget by qtr'!M2328</f>
        <v>0</v>
      </c>
      <c r="E2328" t="str">
        <f ca="1">'Budget by qtr'!L2328</f>
        <v>2113: Capital</v>
      </c>
      <c r="I2328" s="1">
        <f ca="1">'Budget by qtr'!T2328</f>
        <v>0</v>
      </c>
    </row>
    <row r="2329" spans="1:9" hidden="1">
      <c r="A2329">
        <f ca="1">'Budget by qtr'!N2329</f>
        <v>0</v>
      </c>
      <c r="C2329" s="79">
        <f>'Budget by qtr'!C2329</f>
        <v>46844</v>
      </c>
      <c r="D2329">
        <f ca="1">'Budget by qtr'!M2329</f>
        <v>0</v>
      </c>
      <c r="E2329" t="str">
        <f ca="1">'Budget by qtr'!L2329</f>
        <v>2113: Capital</v>
      </c>
      <c r="I2329" s="1">
        <f ca="1">'Budget by qtr'!T2329</f>
        <v>0</v>
      </c>
    </row>
    <row r="2330" spans="1:9" hidden="1">
      <c r="A2330">
        <f ca="1">'Budget by qtr'!N2330</f>
        <v>0</v>
      </c>
      <c r="C2330" s="79">
        <f>'Budget by qtr'!C2330</f>
        <v>44743</v>
      </c>
      <c r="D2330">
        <f ca="1">'Budget by qtr'!M2330</f>
        <v>0</v>
      </c>
      <c r="E2330" t="str">
        <f ca="1">'Budget by qtr'!L2330</f>
        <v>2113: Capital</v>
      </c>
      <c r="I2330" s="1">
        <f ca="1">'Budget by qtr'!T2330</f>
        <v>0</v>
      </c>
    </row>
    <row r="2331" spans="1:9" hidden="1">
      <c r="A2331">
        <f ca="1">'Budget by qtr'!N2331</f>
        <v>0</v>
      </c>
      <c r="C2331" s="79">
        <f>'Budget by qtr'!C2331</f>
        <v>44835</v>
      </c>
      <c r="D2331">
        <f ca="1">'Budget by qtr'!M2331</f>
        <v>0</v>
      </c>
      <c r="E2331" t="str">
        <f ca="1">'Budget by qtr'!L2331</f>
        <v>2113: Capital</v>
      </c>
      <c r="I2331" s="1">
        <f ca="1">'Budget by qtr'!T2331</f>
        <v>0</v>
      </c>
    </row>
    <row r="2332" spans="1:9" hidden="1">
      <c r="A2332">
        <f ca="1">'Budget by qtr'!N2332</f>
        <v>0</v>
      </c>
      <c r="C2332" s="79">
        <f>'Budget by qtr'!C2332</f>
        <v>44927</v>
      </c>
      <c r="D2332">
        <f ca="1">'Budget by qtr'!M2332</f>
        <v>0</v>
      </c>
      <c r="E2332" t="str">
        <f ca="1">'Budget by qtr'!L2332</f>
        <v>2113: Capital</v>
      </c>
      <c r="I2332" s="1">
        <f ca="1">'Budget by qtr'!T2332</f>
        <v>0</v>
      </c>
    </row>
    <row r="2333" spans="1:9" hidden="1">
      <c r="A2333">
        <f ca="1">'Budget by qtr'!N2333</f>
        <v>0</v>
      </c>
      <c r="C2333" s="79">
        <f>'Budget by qtr'!C2333</f>
        <v>45017</v>
      </c>
      <c r="D2333">
        <f ca="1">'Budget by qtr'!M2333</f>
        <v>0</v>
      </c>
      <c r="E2333" t="str">
        <f ca="1">'Budget by qtr'!L2333</f>
        <v>2113: Capital</v>
      </c>
      <c r="I2333" s="1">
        <f ca="1">'Budget by qtr'!T2333</f>
        <v>0</v>
      </c>
    </row>
    <row r="2334" spans="1:9" hidden="1">
      <c r="A2334">
        <f ca="1">'Budget by qtr'!N2334</f>
        <v>0</v>
      </c>
      <c r="C2334" s="79">
        <f>'Budget by qtr'!C2334</f>
        <v>45108</v>
      </c>
      <c r="D2334">
        <f ca="1">'Budget by qtr'!M2334</f>
        <v>0</v>
      </c>
      <c r="E2334" t="str">
        <f ca="1">'Budget by qtr'!L2334</f>
        <v>2113: Capital</v>
      </c>
      <c r="I2334" s="1">
        <f ca="1">'Budget by qtr'!T2334</f>
        <v>0</v>
      </c>
    </row>
    <row r="2335" spans="1:9" hidden="1">
      <c r="A2335">
        <f ca="1">'Budget by qtr'!N2335</f>
        <v>0</v>
      </c>
      <c r="C2335" s="79">
        <f>'Budget by qtr'!C2335</f>
        <v>45200</v>
      </c>
      <c r="D2335">
        <f ca="1">'Budget by qtr'!M2335</f>
        <v>0</v>
      </c>
      <c r="E2335" t="str">
        <f ca="1">'Budget by qtr'!L2335</f>
        <v>2113: Capital</v>
      </c>
      <c r="I2335" s="1">
        <f ca="1">'Budget by qtr'!T2335</f>
        <v>0</v>
      </c>
    </row>
    <row r="2336" spans="1:9" hidden="1">
      <c r="A2336">
        <f ca="1">'Budget by qtr'!N2336</f>
        <v>0</v>
      </c>
      <c r="C2336" s="79">
        <f>'Budget by qtr'!C2336</f>
        <v>45292</v>
      </c>
      <c r="D2336">
        <f ca="1">'Budget by qtr'!M2336</f>
        <v>0</v>
      </c>
      <c r="E2336" t="str">
        <f ca="1">'Budget by qtr'!L2336</f>
        <v>2113: Capital</v>
      </c>
      <c r="I2336" s="1">
        <f ca="1">'Budget by qtr'!T2336</f>
        <v>0</v>
      </c>
    </row>
    <row r="2337" spans="1:9" hidden="1">
      <c r="A2337">
        <f ca="1">'Budget by qtr'!N2337</f>
        <v>0</v>
      </c>
      <c r="C2337" s="79">
        <f>'Budget by qtr'!C2337</f>
        <v>45383</v>
      </c>
      <c r="D2337">
        <f ca="1">'Budget by qtr'!M2337</f>
        <v>0</v>
      </c>
      <c r="E2337" t="str">
        <f ca="1">'Budget by qtr'!L2337</f>
        <v>2113: Capital</v>
      </c>
      <c r="I2337" s="1">
        <f ca="1">'Budget by qtr'!T2337</f>
        <v>0</v>
      </c>
    </row>
    <row r="2338" spans="1:9" hidden="1">
      <c r="A2338">
        <f ca="1">'Budget by qtr'!N2338</f>
        <v>0</v>
      </c>
      <c r="C2338" s="79">
        <f>'Budget by qtr'!C2338</f>
        <v>45474</v>
      </c>
      <c r="D2338">
        <f ca="1">'Budget by qtr'!M2338</f>
        <v>0</v>
      </c>
      <c r="E2338" t="str">
        <f ca="1">'Budget by qtr'!L2338</f>
        <v>2113: Capital</v>
      </c>
      <c r="I2338" s="1">
        <f ca="1">'Budget by qtr'!T2338</f>
        <v>0</v>
      </c>
    </row>
    <row r="2339" spans="1:9" hidden="1">
      <c r="A2339">
        <f ca="1">'Budget by qtr'!N2339</f>
        <v>0</v>
      </c>
      <c r="C2339" s="79">
        <f>'Budget by qtr'!C2339</f>
        <v>45566</v>
      </c>
      <c r="D2339">
        <f ca="1">'Budget by qtr'!M2339</f>
        <v>0</v>
      </c>
      <c r="E2339" t="str">
        <f ca="1">'Budget by qtr'!L2339</f>
        <v>2113: Capital</v>
      </c>
      <c r="I2339" s="1">
        <f ca="1">'Budget by qtr'!T2339</f>
        <v>0</v>
      </c>
    </row>
    <row r="2340" spans="1:9" hidden="1">
      <c r="A2340">
        <f ca="1">'Budget by qtr'!N2340</f>
        <v>0</v>
      </c>
      <c r="C2340" s="79">
        <f>'Budget by qtr'!C2340</f>
        <v>45658</v>
      </c>
      <c r="D2340">
        <f ca="1">'Budget by qtr'!M2340</f>
        <v>0</v>
      </c>
      <c r="E2340" t="str">
        <f ca="1">'Budget by qtr'!L2340</f>
        <v>2113: Capital</v>
      </c>
      <c r="I2340" s="1">
        <f ca="1">'Budget by qtr'!T2340</f>
        <v>0</v>
      </c>
    </row>
    <row r="2341" spans="1:9" hidden="1">
      <c r="A2341">
        <f ca="1">'Budget by qtr'!N2341</f>
        <v>0</v>
      </c>
      <c r="C2341" s="79">
        <f>'Budget by qtr'!C2341</f>
        <v>45748</v>
      </c>
      <c r="D2341">
        <f ca="1">'Budget by qtr'!M2341</f>
        <v>0</v>
      </c>
      <c r="E2341" t="str">
        <f ca="1">'Budget by qtr'!L2341</f>
        <v>2113: Capital</v>
      </c>
      <c r="I2341" s="1">
        <f ca="1">'Budget by qtr'!T2341</f>
        <v>0</v>
      </c>
    </row>
    <row r="2342" spans="1:9" hidden="1">
      <c r="A2342">
        <f ca="1">'Budget by qtr'!N2342</f>
        <v>0</v>
      </c>
      <c r="C2342" s="79">
        <f>'Budget by qtr'!C2342</f>
        <v>45839</v>
      </c>
      <c r="D2342">
        <f ca="1">'Budget by qtr'!M2342</f>
        <v>0</v>
      </c>
      <c r="E2342" t="str">
        <f ca="1">'Budget by qtr'!L2342</f>
        <v>2113: Capital</v>
      </c>
      <c r="I2342" s="1">
        <f ca="1">'Budget by qtr'!T2342</f>
        <v>0</v>
      </c>
    </row>
    <row r="2343" spans="1:9" hidden="1">
      <c r="A2343">
        <f ca="1">'Budget by qtr'!N2343</f>
        <v>0</v>
      </c>
      <c r="C2343" s="79">
        <f>'Budget by qtr'!C2343</f>
        <v>45931</v>
      </c>
      <c r="D2343">
        <f ca="1">'Budget by qtr'!M2343</f>
        <v>0</v>
      </c>
      <c r="E2343" t="str">
        <f ca="1">'Budget by qtr'!L2343</f>
        <v>2113: Capital</v>
      </c>
      <c r="I2343" s="1">
        <f ca="1">'Budget by qtr'!T2343</f>
        <v>0</v>
      </c>
    </row>
    <row r="2344" spans="1:9" hidden="1">
      <c r="A2344">
        <f ca="1">'Budget by qtr'!N2344</f>
        <v>0</v>
      </c>
      <c r="C2344" s="79">
        <f>'Budget by qtr'!C2344</f>
        <v>46023</v>
      </c>
      <c r="D2344">
        <f ca="1">'Budget by qtr'!M2344</f>
        <v>0</v>
      </c>
      <c r="E2344" t="str">
        <f ca="1">'Budget by qtr'!L2344</f>
        <v>2113: Capital</v>
      </c>
      <c r="I2344" s="1">
        <f ca="1">'Budget by qtr'!T2344</f>
        <v>0</v>
      </c>
    </row>
    <row r="2345" spans="1:9" hidden="1">
      <c r="A2345">
        <f ca="1">'Budget by qtr'!N2345</f>
        <v>0</v>
      </c>
      <c r="C2345" s="79">
        <f>'Budget by qtr'!C2345</f>
        <v>46113</v>
      </c>
      <c r="D2345">
        <f ca="1">'Budget by qtr'!M2345</f>
        <v>0</v>
      </c>
      <c r="E2345" t="str">
        <f ca="1">'Budget by qtr'!L2345</f>
        <v>2113: Capital</v>
      </c>
      <c r="I2345" s="1">
        <f ca="1">'Budget by qtr'!T2345</f>
        <v>0</v>
      </c>
    </row>
    <row r="2346" spans="1:9" hidden="1">
      <c r="A2346">
        <f ca="1">'Budget by qtr'!N2346</f>
        <v>0</v>
      </c>
      <c r="C2346" s="79">
        <f>'Budget by qtr'!C2346</f>
        <v>46204</v>
      </c>
      <c r="D2346">
        <f ca="1">'Budget by qtr'!M2346</f>
        <v>0</v>
      </c>
      <c r="E2346" t="str">
        <f ca="1">'Budget by qtr'!L2346</f>
        <v>2113: Capital</v>
      </c>
      <c r="I2346" s="1">
        <f ca="1">'Budget by qtr'!T2346</f>
        <v>0</v>
      </c>
    </row>
    <row r="2347" spans="1:9" hidden="1">
      <c r="A2347">
        <f ca="1">'Budget by qtr'!N2347</f>
        <v>0</v>
      </c>
      <c r="C2347" s="79">
        <f>'Budget by qtr'!C2347</f>
        <v>46296</v>
      </c>
      <c r="D2347">
        <f ca="1">'Budget by qtr'!M2347</f>
        <v>0</v>
      </c>
      <c r="E2347" t="str">
        <f ca="1">'Budget by qtr'!L2347</f>
        <v>2113: Capital</v>
      </c>
      <c r="I2347" s="1">
        <f ca="1">'Budget by qtr'!T2347</f>
        <v>0</v>
      </c>
    </row>
    <row r="2348" spans="1:9" hidden="1">
      <c r="A2348">
        <f ca="1">'Budget by qtr'!N2348</f>
        <v>0</v>
      </c>
      <c r="C2348" s="79">
        <f>'Budget by qtr'!C2348</f>
        <v>46388</v>
      </c>
      <c r="D2348">
        <f ca="1">'Budget by qtr'!M2348</f>
        <v>0</v>
      </c>
      <c r="E2348" t="str">
        <f ca="1">'Budget by qtr'!L2348</f>
        <v>2113: Capital</v>
      </c>
      <c r="I2348" s="1">
        <f ca="1">'Budget by qtr'!T2348</f>
        <v>0</v>
      </c>
    </row>
    <row r="2349" spans="1:9" hidden="1">
      <c r="A2349">
        <f ca="1">'Budget by qtr'!N2349</f>
        <v>0</v>
      </c>
      <c r="C2349" s="79">
        <f>'Budget by qtr'!C2349</f>
        <v>46478</v>
      </c>
      <c r="D2349">
        <f ca="1">'Budget by qtr'!M2349</f>
        <v>0</v>
      </c>
      <c r="E2349" t="str">
        <f ca="1">'Budget by qtr'!L2349</f>
        <v>2113: Capital</v>
      </c>
      <c r="I2349" s="1">
        <f ca="1">'Budget by qtr'!T2349</f>
        <v>0</v>
      </c>
    </row>
    <row r="2350" spans="1:9" hidden="1">
      <c r="A2350">
        <f ca="1">'Budget by qtr'!N2350</f>
        <v>0</v>
      </c>
      <c r="C2350" s="79">
        <f>'Budget by qtr'!C2350</f>
        <v>46569</v>
      </c>
      <c r="D2350">
        <f ca="1">'Budget by qtr'!M2350</f>
        <v>0</v>
      </c>
      <c r="E2350" t="str">
        <f ca="1">'Budget by qtr'!L2350</f>
        <v>2113: Capital</v>
      </c>
      <c r="I2350" s="1">
        <f ca="1">'Budget by qtr'!T2350</f>
        <v>0</v>
      </c>
    </row>
    <row r="2351" spans="1:9" hidden="1">
      <c r="A2351">
        <f ca="1">'Budget by qtr'!N2351</f>
        <v>0</v>
      </c>
      <c r="C2351" s="79">
        <f>'Budget by qtr'!C2351</f>
        <v>46661</v>
      </c>
      <c r="D2351">
        <f ca="1">'Budget by qtr'!M2351</f>
        <v>0</v>
      </c>
      <c r="E2351" t="str">
        <f ca="1">'Budget by qtr'!L2351</f>
        <v>2113: Capital</v>
      </c>
      <c r="I2351" s="1">
        <f ca="1">'Budget by qtr'!T2351</f>
        <v>0</v>
      </c>
    </row>
    <row r="2352" spans="1:9" hidden="1">
      <c r="A2352">
        <f ca="1">'Budget by qtr'!N2352</f>
        <v>0</v>
      </c>
      <c r="C2352" s="79">
        <f>'Budget by qtr'!C2352</f>
        <v>46753</v>
      </c>
      <c r="D2352">
        <f ca="1">'Budget by qtr'!M2352</f>
        <v>0</v>
      </c>
      <c r="E2352" t="str">
        <f ca="1">'Budget by qtr'!L2352</f>
        <v>2113: Capital</v>
      </c>
      <c r="I2352" s="1">
        <f ca="1">'Budget by qtr'!T2352</f>
        <v>0</v>
      </c>
    </row>
    <row r="2353" spans="1:9" hidden="1">
      <c r="A2353">
        <f ca="1">'Budget by qtr'!N2353</f>
        <v>0</v>
      </c>
      <c r="C2353" s="79">
        <f>'Budget by qtr'!C2353</f>
        <v>46844</v>
      </c>
      <c r="D2353">
        <f ca="1">'Budget by qtr'!M2353</f>
        <v>0</v>
      </c>
      <c r="E2353" t="str">
        <f ca="1">'Budget by qtr'!L2353</f>
        <v>2113: Capital</v>
      </c>
      <c r="I2353" s="1">
        <f ca="1">'Budget by qtr'!T2353</f>
        <v>0</v>
      </c>
    </row>
    <row r="2354" spans="1:9" hidden="1">
      <c r="A2354">
        <f ca="1">'Budget by qtr'!N2354</f>
        <v>0</v>
      </c>
      <c r="C2354" s="79">
        <f>'Budget by qtr'!C2354</f>
        <v>44743</v>
      </c>
      <c r="D2354">
        <f ca="1">'Budget by qtr'!M2354</f>
        <v>0</v>
      </c>
      <c r="E2354" t="str">
        <f ca="1">'Budget by qtr'!L2354</f>
        <v>2113: Capital</v>
      </c>
      <c r="I2354" s="1">
        <f ca="1">'Budget by qtr'!T2354</f>
        <v>0</v>
      </c>
    </row>
    <row r="2355" spans="1:9" hidden="1">
      <c r="A2355">
        <f ca="1">'Budget by qtr'!N2355</f>
        <v>0</v>
      </c>
      <c r="C2355" s="79">
        <f>'Budget by qtr'!C2355</f>
        <v>44835</v>
      </c>
      <c r="D2355">
        <f ca="1">'Budget by qtr'!M2355</f>
        <v>0</v>
      </c>
      <c r="E2355" t="str">
        <f ca="1">'Budget by qtr'!L2355</f>
        <v>2113: Capital</v>
      </c>
      <c r="I2355" s="1">
        <f ca="1">'Budget by qtr'!T2355</f>
        <v>0</v>
      </c>
    </row>
    <row r="2356" spans="1:9" hidden="1">
      <c r="A2356">
        <f ca="1">'Budget by qtr'!N2356</f>
        <v>0</v>
      </c>
      <c r="C2356" s="79">
        <f>'Budget by qtr'!C2356</f>
        <v>44927</v>
      </c>
      <c r="D2356">
        <f ca="1">'Budget by qtr'!M2356</f>
        <v>0</v>
      </c>
      <c r="E2356" t="str">
        <f ca="1">'Budget by qtr'!L2356</f>
        <v>2113: Capital</v>
      </c>
      <c r="I2356" s="1">
        <f ca="1">'Budget by qtr'!T2356</f>
        <v>0</v>
      </c>
    </row>
    <row r="2357" spans="1:9" hidden="1">
      <c r="A2357">
        <f ca="1">'Budget by qtr'!N2357</f>
        <v>0</v>
      </c>
      <c r="C2357" s="79">
        <f>'Budget by qtr'!C2357</f>
        <v>45017</v>
      </c>
      <c r="D2357">
        <f ca="1">'Budget by qtr'!M2357</f>
        <v>0</v>
      </c>
      <c r="E2357" t="str">
        <f ca="1">'Budget by qtr'!L2357</f>
        <v>2113: Capital</v>
      </c>
      <c r="I2357" s="1">
        <f ca="1">'Budget by qtr'!T2357</f>
        <v>0</v>
      </c>
    </row>
    <row r="2358" spans="1:9" hidden="1">
      <c r="A2358">
        <f ca="1">'Budget by qtr'!N2358</f>
        <v>0</v>
      </c>
      <c r="C2358" s="79">
        <f>'Budget by qtr'!C2358</f>
        <v>45108</v>
      </c>
      <c r="D2358">
        <f ca="1">'Budget by qtr'!M2358</f>
        <v>0</v>
      </c>
      <c r="E2358" t="str">
        <f ca="1">'Budget by qtr'!L2358</f>
        <v>2113: Capital</v>
      </c>
      <c r="I2358" s="1">
        <f ca="1">'Budget by qtr'!T2358</f>
        <v>0</v>
      </c>
    </row>
    <row r="2359" spans="1:9" hidden="1">
      <c r="A2359">
        <f ca="1">'Budget by qtr'!N2359</f>
        <v>0</v>
      </c>
      <c r="C2359" s="79">
        <f>'Budget by qtr'!C2359</f>
        <v>45200</v>
      </c>
      <c r="D2359">
        <f ca="1">'Budget by qtr'!M2359</f>
        <v>0</v>
      </c>
      <c r="E2359" t="str">
        <f ca="1">'Budget by qtr'!L2359</f>
        <v>2113: Capital</v>
      </c>
      <c r="I2359" s="1">
        <f ca="1">'Budget by qtr'!T2359</f>
        <v>0</v>
      </c>
    </row>
    <row r="2360" spans="1:9" hidden="1">
      <c r="A2360">
        <f ca="1">'Budget by qtr'!N2360</f>
        <v>0</v>
      </c>
      <c r="C2360" s="79">
        <f>'Budget by qtr'!C2360</f>
        <v>45292</v>
      </c>
      <c r="D2360">
        <f ca="1">'Budget by qtr'!M2360</f>
        <v>0</v>
      </c>
      <c r="E2360" t="str">
        <f ca="1">'Budget by qtr'!L2360</f>
        <v>2113: Capital</v>
      </c>
      <c r="I2360" s="1">
        <f ca="1">'Budget by qtr'!T2360</f>
        <v>0</v>
      </c>
    </row>
    <row r="2361" spans="1:9" hidden="1">
      <c r="A2361">
        <f ca="1">'Budget by qtr'!N2361</f>
        <v>0</v>
      </c>
      <c r="C2361" s="79">
        <f>'Budget by qtr'!C2361</f>
        <v>45383</v>
      </c>
      <c r="D2361">
        <f ca="1">'Budget by qtr'!M2361</f>
        <v>0</v>
      </c>
      <c r="E2361" t="str">
        <f ca="1">'Budget by qtr'!L2361</f>
        <v>2113: Capital</v>
      </c>
      <c r="I2361" s="1">
        <f ca="1">'Budget by qtr'!T2361</f>
        <v>0</v>
      </c>
    </row>
    <row r="2362" spans="1:9" hidden="1">
      <c r="A2362">
        <f ca="1">'Budget by qtr'!N2362</f>
        <v>0</v>
      </c>
      <c r="C2362" s="79">
        <f>'Budget by qtr'!C2362</f>
        <v>45474</v>
      </c>
      <c r="D2362">
        <f ca="1">'Budget by qtr'!M2362</f>
        <v>0</v>
      </c>
      <c r="E2362" t="str">
        <f ca="1">'Budget by qtr'!L2362</f>
        <v>2113: Capital</v>
      </c>
      <c r="I2362" s="1">
        <f ca="1">'Budget by qtr'!T2362</f>
        <v>0</v>
      </c>
    </row>
    <row r="2363" spans="1:9" hidden="1">
      <c r="A2363">
        <f ca="1">'Budget by qtr'!N2363</f>
        <v>0</v>
      </c>
      <c r="C2363" s="79">
        <f>'Budget by qtr'!C2363</f>
        <v>45566</v>
      </c>
      <c r="D2363">
        <f ca="1">'Budget by qtr'!M2363</f>
        <v>0</v>
      </c>
      <c r="E2363" t="str">
        <f ca="1">'Budget by qtr'!L2363</f>
        <v>2113: Capital</v>
      </c>
      <c r="I2363" s="1">
        <f ca="1">'Budget by qtr'!T2363</f>
        <v>0</v>
      </c>
    </row>
    <row r="2364" spans="1:9" hidden="1">
      <c r="A2364">
        <f ca="1">'Budget by qtr'!N2364</f>
        <v>0</v>
      </c>
      <c r="C2364" s="79">
        <f>'Budget by qtr'!C2364</f>
        <v>45658</v>
      </c>
      <c r="D2364">
        <f ca="1">'Budget by qtr'!M2364</f>
        <v>0</v>
      </c>
      <c r="E2364" t="str">
        <f ca="1">'Budget by qtr'!L2364</f>
        <v>2113: Capital</v>
      </c>
      <c r="I2364" s="1">
        <f ca="1">'Budget by qtr'!T2364</f>
        <v>0</v>
      </c>
    </row>
    <row r="2365" spans="1:9" hidden="1">
      <c r="A2365">
        <f ca="1">'Budget by qtr'!N2365</f>
        <v>0</v>
      </c>
      <c r="C2365" s="79">
        <f>'Budget by qtr'!C2365</f>
        <v>45748</v>
      </c>
      <c r="D2365">
        <f ca="1">'Budget by qtr'!M2365</f>
        <v>0</v>
      </c>
      <c r="E2365" t="str">
        <f ca="1">'Budget by qtr'!L2365</f>
        <v>2113: Capital</v>
      </c>
      <c r="I2365" s="1">
        <f ca="1">'Budget by qtr'!T2365</f>
        <v>0</v>
      </c>
    </row>
    <row r="2366" spans="1:9" hidden="1">
      <c r="A2366">
        <f ca="1">'Budget by qtr'!N2366</f>
        <v>0</v>
      </c>
      <c r="C2366" s="79">
        <f>'Budget by qtr'!C2366</f>
        <v>45839</v>
      </c>
      <c r="D2366">
        <f ca="1">'Budget by qtr'!M2366</f>
        <v>0</v>
      </c>
      <c r="E2366" t="str">
        <f ca="1">'Budget by qtr'!L2366</f>
        <v>2113: Capital</v>
      </c>
      <c r="I2366" s="1">
        <f ca="1">'Budget by qtr'!T2366</f>
        <v>0</v>
      </c>
    </row>
    <row r="2367" spans="1:9" hidden="1">
      <c r="A2367">
        <f ca="1">'Budget by qtr'!N2367</f>
        <v>0</v>
      </c>
      <c r="C2367" s="79">
        <f>'Budget by qtr'!C2367</f>
        <v>45931</v>
      </c>
      <c r="D2367">
        <f ca="1">'Budget by qtr'!M2367</f>
        <v>0</v>
      </c>
      <c r="E2367" t="str">
        <f ca="1">'Budget by qtr'!L2367</f>
        <v>2113: Capital</v>
      </c>
      <c r="I2367" s="1">
        <f ca="1">'Budget by qtr'!T2367</f>
        <v>0</v>
      </c>
    </row>
    <row r="2368" spans="1:9" hidden="1">
      <c r="A2368">
        <f ca="1">'Budget by qtr'!N2368</f>
        <v>0</v>
      </c>
      <c r="C2368" s="79">
        <f>'Budget by qtr'!C2368</f>
        <v>46023</v>
      </c>
      <c r="D2368">
        <f ca="1">'Budget by qtr'!M2368</f>
        <v>0</v>
      </c>
      <c r="E2368" t="str">
        <f ca="1">'Budget by qtr'!L2368</f>
        <v>2113: Capital</v>
      </c>
      <c r="I2368" s="1">
        <f ca="1">'Budget by qtr'!T2368</f>
        <v>0</v>
      </c>
    </row>
    <row r="2369" spans="1:9" hidden="1">
      <c r="A2369">
        <f ca="1">'Budget by qtr'!N2369</f>
        <v>0</v>
      </c>
      <c r="C2369" s="79">
        <f>'Budget by qtr'!C2369</f>
        <v>46113</v>
      </c>
      <c r="D2369">
        <f ca="1">'Budget by qtr'!M2369</f>
        <v>0</v>
      </c>
      <c r="E2369" t="str">
        <f ca="1">'Budget by qtr'!L2369</f>
        <v>2113: Capital</v>
      </c>
      <c r="I2369" s="1">
        <f ca="1">'Budget by qtr'!T2369</f>
        <v>0</v>
      </c>
    </row>
    <row r="2370" spans="1:9" hidden="1">
      <c r="A2370">
        <f ca="1">'Budget by qtr'!N2370</f>
        <v>0</v>
      </c>
      <c r="C2370" s="79">
        <f>'Budget by qtr'!C2370</f>
        <v>46204</v>
      </c>
      <c r="D2370">
        <f ca="1">'Budget by qtr'!M2370</f>
        <v>0</v>
      </c>
      <c r="E2370" t="str">
        <f ca="1">'Budget by qtr'!L2370</f>
        <v>2113: Capital</v>
      </c>
      <c r="I2370" s="1">
        <f ca="1">'Budget by qtr'!T2370</f>
        <v>0</v>
      </c>
    </row>
    <row r="2371" spans="1:9" hidden="1">
      <c r="A2371">
        <f ca="1">'Budget by qtr'!N2371</f>
        <v>0</v>
      </c>
      <c r="C2371" s="79">
        <f>'Budget by qtr'!C2371</f>
        <v>46296</v>
      </c>
      <c r="D2371">
        <f ca="1">'Budget by qtr'!M2371</f>
        <v>0</v>
      </c>
      <c r="E2371" t="str">
        <f ca="1">'Budget by qtr'!L2371</f>
        <v>2113: Capital</v>
      </c>
      <c r="I2371" s="1">
        <f ca="1">'Budget by qtr'!T2371</f>
        <v>0</v>
      </c>
    </row>
    <row r="2372" spans="1:9" hidden="1">
      <c r="A2372">
        <f ca="1">'Budget by qtr'!N2372</f>
        <v>0</v>
      </c>
      <c r="C2372" s="79">
        <f>'Budget by qtr'!C2372</f>
        <v>46388</v>
      </c>
      <c r="D2372">
        <f ca="1">'Budget by qtr'!M2372</f>
        <v>0</v>
      </c>
      <c r="E2372" t="str">
        <f ca="1">'Budget by qtr'!L2372</f>
        <v>2113: Capital</v>
      </c>
      <c r="I2372" s="1">
        <f ca="1">'Budget by qtr'!T2372</f>
        <v>0</v>
      </c>
    </row>
    <row r="2373" spans="1:9" hidden="1">
      <c r="A2373">
        <f ca="1">'Budget by qtr'!N2373</f>
        <v>0</v>
      </c>
      <c r="C2373" s="79">
        <f>'Budget by qtr'!C2373</f>
        <v>46478</v>
      </c>
      <c r="D2373">
        <f ca="1">'Budget by qtr'!M2373</f>
        <v>0</v>
      </c>
      <c r="E2373" t="str">
        <f ca="1">'Budget by qtr'!L2373</f>
        <v>2113: Capital</v>
      </c>
      <c r="I2373" s="1">
        <f ca="1">'Budget by qtr'!T2373</f>
        <v>0</v>
      </c>
    </row>
    <row r="2374" spans="1:9" hidden="1">
      <c r="A2374">
        <f ca="1">'Budget by qtr'!N2374</f>
        <v>0</v>
      </c>
      <c r="C2374" s="79">
        <f>'Budget by qtr'!C2374</f>
        <v>46569</v>
      </c>
      <c r="D2374">
        <f ca="1">'Budget by qtr'!M2374</f>
        <v>0</v>
      </c>
      <c r="E2374" t="str">
        <f ca="1">'Budget by qtr'!L2374</f>
        <v>2113: Capital</v>
      </c>
      <c r="I2374" s="1">
        <f ca="1">'Budget by qtr'!T2374</f>
        <v>0</v>
      </c>
    </row>
    <row r="2375" spans="1:9" hidden="1">
      <c r="A2375">
        <f ca="1">'Budget by qtr'!N2375</f>
        <v>0</v>
      </c>
      <c r="C2375" s="79">
        <f>'Budget by qtr'!C2375</f>
        <v>46661</v>
      </c>
      <c r="D2375">
        <f ca="1">'Budget by qtr'!M2375</f>
        <v>0</v>
      </c>
      <c r="E2375" t="str">
        <f ca="1">'Budget by qtr'!L2375</f>
        <v>2113: Capital</v>
      </c>
      <c r="I2375" s="1">
        <f ca="1">'Budget by qtr'!T2375</f>
        <v>0</v>
      </c>
    </row>
    <row r="2376" spans="1:9" hidden="1">
      <c r="A2376">
        <f ca="1">'Budget by qtr'!N2376</f>
        <v>0</v>
      </c>
      <c r="C2376" s="79">
        <f>'Budget by qtr'!C2376</f>
        <v>46753</v>
      </c>
      <c r="D2376">
        <f ca="1">'Budget by qtr'!M2376</f>
        <v>0</v>
      </c>
      <c r="E2376" t="str">
        <f ca="1">'Budget by qtr'!L2376</f>
        <v>2113: Capital</v>
      </c>
      <c r="I2376" s="1">
        <f ca="1">'Budget by qtr'!T2376</f>
        <v>0</v>
      </c>
    </row>
    <row r="2377" spans="1:9" hidden="1">
      <c r="A2377">
        <f ca="1">'Budget by qtr'!N2377</f>
        <v>0</v>
      </c>
      <c r="C2377" s="79">
        <f>'Budget by qtr'!C2377</f>
        <v>46844</v>
      </c>
      <c r="D2377">
        <f ca="1">'Budget by qtr'!M2377</f>
        <v>0</v>
      </c>
      <c r="E2377" t="str">
        <f ca="1">'Budget by qtr'!L2377</f>
        <v>2113: Capital</v>
      </c>
      <c r="I2377" s="1">
        <f ca="1">'Budget by qtr'!T2377</f>
        <v>0</v>
      </c>
    </row>
    <row r="2378" spans="1:9" hidden="1">
      <c r="A2378">
        <f ca="1">'Budget by qtr'!N2378</f>
        <v>0</v>
      </c>
      <c r="C2378" s="79">
        <f>'Budget by qtr'!C2378</f>
        <v>44743</v>
      </c>
      <c r="D2378">
        <f ca="1">'Budget by qtr'!M2378</f>
        <v>0</v>
      </c>
      <c r="E2378" t="str">
        <f ca="1">'Budget by qtr'!L2378</f>
        <v>2113: Capital</v>
      </c>
      <c r="I2378" s="1">
        <f ca="1">'Budget by qtr'!T2378</f>
        <v>0</v>
      </c>
    </row>
    <row r="2379" spans="1:9" hidden="1">
      <c r="A2379">
        <f ca="1">'Budget by qtr'!N2379</f>
        <v>0</v>
      </c>
      <c r="C2379" s="79">
        <f>'Budget by qtr'!C2379</f>
        <v>44835</v>
      </c>
      <c r="D2379">
        <f ca="1">'Budget by qtr'!M2379</f>
        <v>0</v>
      </c>
      <c r="E2379" t="str">
        <f ca="1">'Budget by qtr'!L2379</f>
        <v>2113: Capital</v>
      </c>
      <c r="I2379" s="1">
        <f ca="1">'Budget by qtr'!T2379</f>
        <v>0</v>
      </c>
    </row>
    <row r="2380" spans="1:9" hidden="1">
      <c r="A2380">
        <f ca="1">'Budget by qtr'!N2380</f>
        <v>0</v>
      </c>
      <c r="C2380" s="79">
        <f>'Budget by qtr'!C2380</f>
        <v>44927</v>
      </c>
      <c r="D2380">
        <f ca="1">'Budget by qtr'!M2380</f>
        <v>0</v>
      </c>
      <c r="E2380" t="str">
        <f ca="1">'Budget by qtr'!L2380</f>
        <v>2113: Capital</v>
      </c>
      <c r="I2380" s="1">
        <f ca="1">'Budget by qtr'!T2380</f>
        <v>0</v>
      </c>
    </row>
    <row r="2381" spans="1:9" hidden="1">
      <c r="A2381">
        <f ca="1">'Budget by qtr'!N2381</f>
        <v>0</v>
      </c>
      <c r="C2381" s="79">
        <f>'Budget by qtr'!C2381</f>
        <v>45017</v>
      </c>
      <c r="D2381">
        <f ca="1">'Budget by qtr'!M2381</f>
        <v>0</v>
      </c>
      <c r="E2381" t="str">
        <f ca="1">'Budget by qtr'!L2381</f>
        <v>2113: Capital</v>
      </c>
      <c r="I2381" s="1">
        <f ca="1">'Budget by qtr'!T2381</f>
        <v>0</v>
      </c>
    </row>
    <row r="2382" spans="1:9" hidden="1">
      <c r="A2382">
        <f ca="1">'Budget by qtr'!N2382</f>
        <v>0</v>
      </c>
      <c r="C2382" s="79">
        <f>'Budget by qtr'!C2382</f>
        <v>45108</v>
      </c>
      <c r="D2382">
        <f ca="1">'Budget by qtr'!M2382</f>
        <v>0</v>
      </c>
      <c r="E2382" t="str">
        <f ca="1">'Budget by qtr'!L2382</f>
        <v>2113: Capital</v>
      </c>
      <c r="I2382" s="1">
        <f ca="1">'Budget by qtr'!T2382</f>
        <v>0</v>
      </c>
    </row>
    <row r="2383" spans="1:9" hidden="1">
      <c r="A2383">
        <f ca="1">'Budget by qtr'!N2383</f>
        <v>0</v>
      </c>
      <c r="C2383" s="79">
        <f>'Budget by qtr'!C2383</f>
        <v>45200</v>
      </c>
      <c r="D2383">
        <f ca="1">'Budget by qtr'!M2383</f>
        <v>0</v>
      </c>
      <c r="E2383" t="str">
        <f ca="1">'Budget by qtr'!L2383</f>
        <v>2113: Capital</v>
      </c>
      <c r="I2383" s="1">
        <f ca="1">'Budget by qtr'!T2383</f>
        <v>0</v>
      </c>
    </row>
    <row r="2384" spans="1:9" hidden="1">
      <c r="A2384">
        <f ca="1">'Budget by qtr'!N2384</f>
        <v>0</v>
      </c>
      <c r="C2384" s="79">
        <f>'Budget by qtr'!C2384</f>
        <v>45292</v>
      </c>
      <c r="D2384">
        <f ca="1">'Budget by qtr'!M2384</f>
        <v>0</v>
      </c>
      <c r="E2384" t="str">
        <f ca="1">'Budget by qtr'!L2384</f>
        <v>2113: Capital</v>
      </c>
      <c r="I2384" s="1">
        <f ca="1">'Budget by qtr'!T2384</f>
        <v>0</v>
      </c>
    </row>
    <row r="2385" spans="1:9" hidden="1">
      <c r="A2385">
        <f ca="1">'Budget by qtr'!N2385</f>
        <v>0</v>
      </c>
      <c r="C2385" s="79">
        <f>'Budget by qtr'!C2385</f>
        <v>45383</v>
      </c>
      <c r="D2385">
        <f ca="1">'Budget by qtr'!M2385</f>
        <v>0</v>
      </c>
      <c r="E2385" t="str">
        <f ca="1">'Budget by qtr'!L2385</f>
        <v>2113: Capital</v>
      </c>
      <c r="I2385" s="1">
        <f ca="1">'Budget by qtr'!T2385</f>
        <v>0</v>
      </c>
    </row>
    <row r="2386" spans="1:9" hidden="1">
      <c r="A2386">
        <f ca="1">'Budget by qtr'!N2386</f>
        <v>0</v>
      </c>
      <c r="C2386" s="79">
        <f>'Budget by qtr'!C2386</f>
        <v>45474</v>
      </c>
      <c r="D2386">
        <f ca="1">'Budget by qtr'!M2386</f>
        <v>0</v>
      </c>
      <c r="E2386" t="str">
        <f ca="1">'Budget by qtr'!L2386</f>
        <v>2113: Capital</v>
      </c>
      <c r="I2386" s="1">
        <f ca="1">'Budget by qtr'!T2386</f>
        <v>0</v>
      </c>
    </row>
    <row r="2387" spans="1:9" hidden="1">
      <c r="A2387">
        <f ca="1">'Budget by qtr'!N2387</f>
        <v>0</v>
      </c>
      <c r="C2387" s="79">
        <f>'Budget by qtr'!C2387</f>
        <v>45566</v>
      </c>
      <c r="D2387">
        <f ca="1">'Budget by qtr'!M2387</f>
        <v>0</v>
      </c>
      <c r="E2387" t="str">
        <f ca="1">'Budget by qtr'!L2387</f>
        <v>2113: Capital</v>
      </c>
      <c r="I2387" s="1">
        <f ca="1">'Budget by qtr'!T2387</f>
        <v>0</v>
      </c>
    </row>
    <row r="2388" spans="1:9" hidden="1">
      <c r="A2388">
        <f ca="1">'Budget by qtr'!N2388</f>
        <v>0</v>
      </c>
      <c r="C2388" s="79">
        <f>'Budget by qtr'!C2388</f>
        <v>45658</v>
      </c>
      <c r="D2388">
        <f ca="1">'Budget by qtr'!M2388</f>
        <v>0</v>
      </c>
      <c r="E2388" t="str">
        <f ca="1">'Budget by qtr'!L2388</f>
        <v>2113: Capital</v>
      </c>
      <c r="I2388" s="1">
        <f ca="1">'Budget by qtr'!T2388</f>
        <v>0</v>
      </c>
    </row>
    <row r="2389" spans="1:9" hidden="1">
      <c r="A2389">
        <f ca="1">'Budget by qtr'!N2389</f>
        <v>0</v>
      </c>
      <c r="C2389" s="79">
        <f>'Budget by qtr'!C2389</f>
        <v>45748</v>
      </c>
      <c r="D2389">
        <f ca="1">'Budget by qtr'!M2389</f>
        <v>0</v>
      </c>
      <c r="E2389" t="str">
        <f ca="1">'Budget by qtr'!L2389</f>
        <v>2113: Capital</v>
      </c>
      <c r="I2389" s="1">
        <f ca="1">'Budget by qtr'!T2389</f>
        <v>0</v>
      </c>
    </row>
    <row r="2390" spans="1:9" hidden="1">
      <c r="A2390">
        <f ca="1">'Budget by qtr'!N2390</f>
        <v>0</v>
      </c>
      <c r="C2390" s="79">
        <f>'Budget by qtr'!C2390</f>
        <v>45839</v>
      </c>
      <c r="D2390">
        <f ca="1">'Budget by qtr'!M2390</f>
        <v>0</v>
      </c>
      <c r="E2390" t="str">
        <f ca="1">'Budget by qtr'!L2390</f>
        <v>2113: Capital</v>
      </c>
      <c r="I2390" s="1">
        <f ca="1">'Budget by qtr'!T2390</f>
        <v>0</v>
      </c>
    </row>
    <row r="2391" spans="1:9" hidden="1">
      <c r="A2391">
        <f ca="1">'Budget by qtr'!N2391</f>
        <v>0</v>
      </c>
      <c r="C2391" s="79">
        <f>'Budget by qtr'!C2391</f>
        <v>45931</v>
      </c>
      <c r="D2391">
        <f ca="1">'Budget by qtr'!M2391</f>
        <v>0</v>
      </c>
      <c r="E2391" t="str">
        <f ca="1">'Budget by qtr'!L2391</f>
        <v>2113: Capital</v>
      </c>
      <c r="I2391" s="1">
        <f ca="1">'Budget by qtr'!T2391</f>
        <v>0</v>
      </c>
    </row>
    <row r="2392" spans="1:9" hidden="1">
      <c r="A2392">
        <f ca="1">'Budget by qtr'!N2392</f>
        <v>0</v>
      </c>
      <c r="C2392" s="79">
        <f>'Budget by qtr'!C2392</f>
        <v>46023</v>
      </c>
      <c r="D2392">
        <f ca="1">'Budget by qtr'!M2392</f>
        <v>0</v>
      </c>
      <c r="E2392" t="str">
        <f ca="1">'Budget by qtr'!L2392</f>
        <v>2113: Capital</v>
      </c>
      <c r="I2392" s="1">
        <f ca="1">'Budget by qtr'!T2392</f>
        <v>0</v>
      </c>
    </row>
    <row r="2393" spans="1:9" hidden="1">
      <c r="A2393">
        <f ca="1">'Budget by qtr'!N2393</f>
        <v>0</v>
      </c>
      <c r="C2393" s="79">
        <f>'Budget by qtr'!C2393</f>
        <v>46113</v>
      </c>
      <c r="D2393">
        <f ca="1">'Budget by qtr'!M2393</f>
        <v>0</v>
      </c>
      <c r="E2393" t="str">
        <f ca="1">'Budget by qtr'!L2393</f>
        <v>2113: Capital</v>
      </c>
      <c r="I2393" s="1">
        <f ca="1">'Budget by qtr'!T2393</f>
        <v>0</v>
      </c>
    </row>
    <row r="2394" spans="1:9" hidden="1">
      <c r="A2394">
        <f ca="1">'Budget by qtr'!N2394</f>
        <v>0</v>
      </c>
      <c r="C2394" s="79">
        <f>'Budget by qtr'!C2394</f>
        <v>46204</v>
      </c>
      <c r="D2394">
        <f ca="1">'Budget by qtr'!M2394</f>
        <v>0</v>
      </c>
      <c r="E2394" t="str">
        <f ca="1">'Budget by qtr'!L2394</f>
        <v>2113: Capital</v>
      </c>
      <c r="I2394" s="1">
        <f ca="1">'Budget by qtr'!T2394</f>
        <v>0</v>
      </c>
    </row>
    <row r="2395" spans="1:9" hidden="1">
      <c r="A2395">
        <f ca="1">'Budget by qtr'!N2395</f>
        <v>0</v>
      </c>
      <c r="C2395" s="79">
        <f>'Budget by qtr'!C2395</f>
        <v>46296</v>
      </c>
      <c r="D2395">
        <f ca="1">'Budget by qtr'!M2395</f>
        <v>0</v>
      </c>
      <c r="E2395" t="str">
        <f ca="1">'Budget by qtr'!L2395</f>
        <v>2113: Capital</v>
      </c>
      <c r="I2395" s="1">
        <f ca="1">'Budget by qtr'!T2395</f>
        <v>0</v>
      </c>
    </row>
    <row r="2396" spans="1:9" hidden="1">
      <c r="A2396">
        <f ca="1">'Budget by qtr'!N2396</f>
        <v>0</v>
      </c>
      <c r="C2396" s="79">
        <f>'Budget by qtr'!C2396</f>
        <v>46388</v>
      </c>
      <c r="D2396">
        <f ca="1">'Budget by qtr'!M2396</f>
        <v>0</v>
      </c>
      <c r="E2396" t="str">
        <f ca="1">'Budget by qtr'!L2396</f>
        <v>2113: Capital</v>
      </c>
      <c r="I2396" s="1">
        <f ca="1">'Budget by qtr'!T2396</f>
        <v>0</v>
      </c>
    </row>
    <row r="2397" spans="1:9" hidden="1">
      <c r="A2397">
        <f ca="1">'Budget by qtr'!N2397</f>
        <v>0</v>
      </c>
      <c r="C2397" s="79">
        <f>'Budget by qtr'!C2397</f>
        <v>46478</v>
      </c>
      <c r="D2397">
        <f ca="1">'Budget by qtr'!M2397</f>
        <v>0</v>
      </c>
      <c r="E2397" t="str">
        <f ca="1">'Budget by qtr'!L2397</f>
        <v>2113: Capital</v>
      </c>
      <c r="I2397" s="1">
        <f ca="1">'Budget by qtr'!T2397</f>
        <v>0</v>
      </c>
    </row>
    <row r="2398" spans="1:9" hidden="1">
      <c r="A2398">
        <f ca="1">'Budget by qtr'!N2398</f>
        <v>0</v>
      </c>
      <c r="C2398" s="79">
        <f>'Budget by qtr'!C2398</f>
        <v>46569</v>
      </c>
      <c r="D2398">
        <f ca="1">'Budget by qtr'!M2398</f>
        <v>0</v>
      </c>
      <c r="E2398" t="str">
        <f ca="1">'Budget by qtr'!L2398</f>
        <v>2113: Capital</v>
      </c>
      <c r="I2398" s="1">
        <f ca="1">'Budget by qtr'!T2398</f>
        <v>0</v>
      </c>
    </row>
    <row r="2399" spans="1:9" hidden="1">
      <c r="A2399">
        <f ca="1">'Budget by qtr'!N2399</f>
        <v>0</v>
      </c>
      <c r="C2399" s="79">
        <f>'Budget by qtr'!C2399</f>
        <v>46661</v>
      </c>
      <c r="D2399">
        <f ca="1">'Budget by qtr'!M2399</f>
        <v>0</v>
      </c>
      <c r="E2399" t="str">
        <f ca="1">'Budget by qtr'!L2399</f>
        <v>2113: Capital</v>
      </c>
      <c r="I2399" s="1">
        <f ca="1">'Budget by qtr'!T2399</f>
        <v>0</v>
      </c>
    </row>
    <row r="2400" spans="1:9" hidden="1">
      <c r="A2400">
        <f ca="1">'Budget by qtr'!N2400</f>
        <v>0</v>
      </c>
      <c r="C2400" s="79">
        <f>'Budget by qtr'!C2400</f>
        <v>46753</v>
      </c>
      <c r="D2400">
        <f ca="1">'Budget by qtr'!M2400</f>
        <v>0</v>
      </c>
      <c r="E2400" t="str">
        <f ca="1">'Budget by qtr'!L2400</f>
        <v>2113: Capital</v>
      </c>
      <c r="I2400" s="1">
        <f ca="1">'Budget by qtr'!T2400</f>
        <v>0</v>
      </c>
    </row>
    <row r="2401" spans="1:9" hidden="1">
      <c r="A2401">
        <f ca="1">'Budget by qtr'!N2401</f>
        <v>0</v>
      </c>
      <c r="C2401" s="79">
        <f>'Budget by qtr'!C2401</f>
        <v>46844</v>
      </c>
      <c r="D2401">
        <f ca="1">'Budget by qtr'!M2401</f>
        <v>0</v>
      </c>
      <c r="E2401" t="str">
        <f ca="1">'Budget by qtr'!L2401</f>
        <v>2113: Capital</v>
      </c>
      <c r="I2401" s="1">
        <f ca="1">'Budget by qtr'!T2401</f>
        <v>0</v>
      </c>
    </row>
    <row r="2402" spans="1:9" hidden="1">
      <c r="A2402">
        <f ca="1">'Budget by qtr'!N2402</f>
        <v>0</v>
      </c>
      <c r="C2402" s="79">
        <f>'Budget by qtr'!C2402</f>
        <v>44743</v>
      </c>
      <c r="D2402">
        <f ca="1">'Budget by qtr'!M2402</f>
        <v>0</v>
      </c>
      <c r="E2402" t="str">
        <f ca="1">'Budget by qtr'!L2402</f>
        <v>2113: Capital</v>
      </c>
      <c r="I2402" s="1">
        <f ca="1">'Budget by qtr'!T2402</f>
        <v>0</v>
      </c>
    </row>
    <row r="2403" spans="1:9" hidden="1">
      <c r="A2403">
        <f ca="1">'Budget by qtr'!N2403</f>
        <v>0</v>
      </c>
      <c r="C2403" s="79">
        <f>'Budget by qtr'!C2403</f>
        <v>44835</v>
      </c>
      <c r="D2403">
        <f ca="1">'Budget by qtr'!M2403</f>
        <v>0</v>
      </c>
      <c r="E2403" t="str">
        <f ca="1">'Budget by qtr'!L2403</f>
        <v>2113: Capital</v>
      </c>
      <c r="I2403" s="1">
        <f ca="1">'Budget by qtr'!T2403</f>
        <v>0</v>
      </c>
    </row>
    <row r="2404" spans="1:9" hidden="1">
      <c r="A2404">
        <f ca="1">'Budget by qtr'!N2404</f>
        <v>0</v>
      </c>
      <c r="C2404" s="79">
        <f>'Budget by qtr'!C2404</f>
        <v>44927</v>
      </c>
      <c r="D2404">
        <f ca="1">'Budget by qtr'!M2404</f>
        <v>0</v>
      </c>
      <c r="E2404" t="str">
        <f ca="1">'Budget by qtr'!L2404</f>
        <v>2113: Capital</v>
      </c>
      <c r="I2404" s="1">
        <f ca="1">'Budget by qtr'!T2404</f>
        <v>0</v>
      </c>
    </row>
    <row r="2405" spans="1:9" hidden="1">
      <c r="A2405">
        <f ca="1">'Budget by qtr'!N2405</f>
        <v>0</v>
      </c>
      <c r="C2405" s="79">
        <f>'Budget by qtr'!C2405</f>
        <v>45017</v>
      </c>
      <c r="D2405">
        <f ca="1">'Budget by qtr'!M2405</f>
        <v>0</v>
      </c>
      <c r="E2405" t="str">
        <f ca="1">'Budget by qtr'!L2405</f>
        <v>2113: Capital</v>
      </c>
      <c r="I2405" s="1">
        <f ca="1">'Budget by qtr'!T2405</f>
        <v>0</v>
      </c>
    </row>
    <row r="2406" spans="1:9" hidden="1">
      <c r="A2406">
        <f ca="1">'Budget by qtr'!N2406</f>
        <v>0</v>
      </c>
      <c r="C2406" s="79">
        <f>'Budget by qtr'!C2406</f>
        <v>45108</v>
      </c>
      <c r="D2406">
        <f ca="1">'Budget by qtr'!M2406</f>
        <v>0</v>
      </c>
      <c r="E2406" t="str">
        <f ca="1">'Budget by qtr'!L2406</f>
        <v>2113: Capital</v>
      </c>
      <c r="I2406" s="1">
        <f ca="1">'Budget by qtr'!T2406</f>
        <v>0</v>
      </c>
    </row>
    <row r="2407" spans="1:9" hidden="1">
      <c r="A2407">
        <f ca="1">'Budget by qtr'!N2407</f>
        <v>0</v>
      </c>
      <c r="C2407" s="79">
        <f>'Budget by qtr'!C2407</f>
        <v>45200</v>
      </c>
      <c r="D2407">
        <f ca="1">'Budget by qtr'!M2407</f>
        <v>0</v>
      </c>
      <c r="E2407" t="str">
        <f ca="1">'Budget by qtr'!L2407</f>
        <v>2113: Capital</v>
      </c>
      <c r="I2407" s="1">
        <f ca="1">'Budget by qtr'!T2407</f>
        <v>0</v>
      </c>
    </row>
    <row r="2408" spans="1:9" hidden="1">
      <c r="A2408">
        <f ca="1">'Budget by qtr'!N2408</f>
        <v>0</v>
      </c>
      <c r="C2408" s="79">
        <f>'Budget by qtr'!C2408</f>
        <v>45292</v>
      </c>
      <c r="D2408">
        <f ca="1">'Budget by qtr'!M2408</f>
        <v>0</v>
      </c>
      <c r="E2408" t="str">
        <f ca="1">'Budget by qtr'!L2408</f>
        <v>2113: Capital</v>
      </c>
      <c r="I2408" s="1">
        <f ca="1">'Budget by qtr'!T2408</f>
        <v>0</v>
      </c>
    </row>
    <row r="2409" spans="1:9" hidden="1">
      <c r="A2409">
        <f ca="1">'Budget by qtr'!N2409</f>
        <v>0</v>
      </c>
      <c r="C2409" s="79">
        <f>'Budget by qtr'!C2409</f>
        <v>45383</v>
      </c>
      <c r="D2409">
        <f ca="1">'Budget by qtr'!M2409</f>
        <v>0</v>
      </c>
      <c r="E2409" t="str">
        <f ca="1">'Budget by qtr'!L2409</f>
        <v>2113: Capital</v>
      </c>
      <c r="I2409" s="1">
        <f ca="1">'Budget by qtr'!T2409</f>
        <v>0</v>
      </c>
    </row>
    <row r="2410" spans="1:9" hidden="1">
      <c r="A2410">
        <f ca="1">'Budget by qtr'!N2410</f>
        <v>0</v>
      </c>
      <c r="C2410" s="79">
        <f>'Budget by qtr'!C2410</f>
        <v>45474</v>
      </c>
      <c r="D2410">
        <f ca="1">'Budget by qtr'!M2410</f>
        <v>0</v>
      </c>
      <c r="E2410" t="str">
        <f ca="1">'Budget by qtr'!L2410</f>
        <v>2113: Capital</v>
      </c>
      <c r="I2410" s="1">
        <f ca="1">'Budget by qtr'!T2410</f>
        <v>0</v>
      </c>
    </row>
    <row r="2411" spans="1:9" hidden="1">
      <c r="A2411">
        <f ca="1">'Budget by qtr'!N2411</f>
        <v>0</v>
      </c>
      <c r="C2411" s="79">
        <f>'Budget by qtr'!C2411</f>
        <v>45566</v>
      </c>
      <c r="D2411">
        <f ca="1">'Budget by qtr'!M2411</f>
        <v>0</v>
      </c>
      <c r="E2411" t="str">
        <f ca="1">'Budget by qtr'!L2411</f>
        <v>2113: Capital</v>
      </c>
      <c r="I2411" s="1">
        <f ca="1">'Budget by qtr'!T2411</f>
        <v>0</v>
      </c>
    </row>
    <row r="2412" spans="1:9" hidden="1">
      <c r="A2412">
        <f ca="1">'Budget by qtr'!N2412</f>
        <v>0</v>
      </c>
      <c r="C2412" s="79">
        <f>'Budget by qtr'!C2412</f>
        <v>45658</v>
      </c>
      <c r="D2412">
        <f ca="1">'Budget by qtr'!M2412</f>
        <v>0</v>
      </c>
      <c r="E2412" t="str">
        <f ca="1">'Budget by qtr'!L2412</f>
        <v>2113: Capital</v>
      </c>
      <c r="I2412" s="1">
        <f ca="1">'Budget by qtr'!T2412</f>
        <v>0</v>
      </c>
    </row>
    <row r="2413" spans="1:9" hidden="1">
      <c r="A2413">
        <f ca="1">'Budget by qtr'!N2413</f>
        <v>0</v>
      </c>
      <c r="C2413" s="79">
        <f>'Budget by qtr'!C2413</f>
        <v>45748</v>
      </c>
      <c r="D2413">
        <f ca="1">'Budget by qtr'!M2413</f>
        <v>0</v>
      </c>
      <c r="E2413" t="str">
        <f ca="1">'Budget by qtr'!L2413</f>
        <v>2113: Capital</v>
      </c>
      <c r="I2413" s="1">
        <f ca="1">'Budget by qtr'!T2413</f>
        <v>0</v>
      </c>
    </row>
    <row r="2414" spans="1:9" hidden="1">
      <c r="A2414">
        <f ca="1">'Budget by qtr'!N2414</f>
        <v>0</v>
      </c>
      <c r="C2414" s="79">
        <f>'Budget by qtr'!C2414</f>
        <v>45839</v>
      </c>
      <c r="D2414">
        <f ca="1">'Budget by qtr'!M2414</f>
        <v>0</v>
      </c>
      <c r="E2414" t="str">
        <f ca="1">'Budget by qtr'!L2414</f>
        <v>2113: Capital</v>
      </c>
      <c r="I2414" s="1">
        <f ca="1">'Budget by qtr'!T2414</f>
        <v>0</v>
      </c>
    </row>
    <row r="2415" spans="1:9" hidden="1">
      <c r="A2415">
        <f ca="1">'Budget by qtr'!N2415</f>
        <v>0</v>
      </c>
      <c r="C2415" s="79">
        <f>'Budget by qtr'!C2415</f>
        <v>45931</v>
      </c>
      <c r="D2415">
        <f ca="1">'Budget by qtr'!M2415</f>
        <v>0</v>
      </c>
      <c r="E2415" t="str">
        <f ca="1">'Budget by qtr'!L2415</f>
        <v>2113: Capital</v>
      </c>
      <c r="I2415" s="1">
        <f ca="1">'Budget by qtr'!T2415</f>
        <v>0</v>
      </c>
    </row>
    <row r="2416" spans="1:9" hidden="1">
      <c r="A2416">
        <f ca="1">'Budget by qtr'!N2416</f>
        <v>0</v>
      </c>
      <c r="C2416" s="79">
        <f>'Budget by qtr'!C2416</f>
        <v>46023</v>
      </c>
      <c r="D2416">
        <f ca="1">'Budget by qtr'!M2416</f>
        <v>0</v>
      </c>
      <c r="E2416" t="str">
        <f ca="1">'Budget by qtr'!L2416</f>
        <v>2113: Capital</v>
      </c>
      <c r="I2416" s="1">
        <f ca="1">'Budget by qtr'!T2416</f>
        <v>0</v>
      </c>
    </row>
    <row r="2417" spans="1:9" hidden="1">
      <c r="A2417">
        <f ca="1">'Budget by qtr'!N2417</f>
        <v>0</v>
      </c>
      <c r="C2417" s="79">
        <f>'Budget by qtr'!C2417</f>
        <v>46113</v>
      </c>
      <c r="D2417">
        <f ca="1">'Budget by qtr'!M2417</f>
        <v>0</v>
      </c>
      <c r="E2417" t="str">
        <f ca="1">'Budget by qtr'!L2417</f>
        <v>2113: Capital</v>
      </c>
      <c r="I2417" s="1">
        <f ca="1">'Budget by qtr'!T2417</f>
        <v>0</v>
      </c>
    </row>
    <row r="2418" spans="1:9" hidden="1">
      <c r="A2418">
        <f ca="1">'Budget by qtr'!N2418</f>
        <v>0</v>
      </c>
      <c r="C2418" s="79">
        <f>'Budget by qtr'!C2418</f>
        <v>46204</v>
      </c>
      <c r="D2418">
        <f ca="1">'Budget by qtr'!M2418</f>
        <v>0</v>
      </c>
      <c r="E2418" t="str">
        <f ca="1">'Budget by qtr'!L2418</f>
        <v>2113: Capital</v>
      </c>
      <c r="I2418" s="1">
        <f ca="1">'Budget by qtr'!T2418</f>
        <v>0</v>
      </c>
    </row>
    <row r="2419" spans="1:9" hidden="1">
      <c r="A2419">
        <f ca="1">'Budget by qtr'!N2419</f>
        <v>0</v>
      </c>
      <c r="C2419" s="79">
        <f>'Budget by qtr'!C2419</f>
        <v>46296</v>
      </c>
      <c r="D2419">
        <f ca="1">'Budget by qtr'!M2419</f>
        <v>0</v>
      </c>
      <c r="E2419" t="str">
        <f ca="1">'Budget by qtr'!L2419</f>
        <v>2113: Capital</v>
      </c>
      <c r="I2419" s="1">
        <f ca="1">'Budget by qtr'!T2419</f>
        <v>0</v>
      </c>
    </row>
    <row r="2420" spans="1:9" hidden="1">
      <c r="A2420">
        <f ca="1">'Budget by qtr'!N2420</f>
        <v>0</v>
      </c>
      <c r="C2420" s="79">
        <f>'Budget by qtr'!C2420</f>
        <v>46388</v>
      </c>
      <c r="D2420">
        <f ca="1">'Budget by qtr'!M2420</f>
        <v>0</v>
      </c>
      <c r="E2420" t="str">
        <f ca="1">'Budget by qtr'!L2420</f>
        <v>2113: Capital</v>
      </c>
      <c r="I2420" s="1">
        <f ca="1">'Budget by qtr'!T2420</f>
        <v>0</v>
      </c>
    </row>
    <row r="2421" spans="1:9" hidden="1">
      <c r="A2421">
        <f ca="1">'Budget by qtr'!N2421</f>
        <v>0</v>
      </c>
      <c r="C2421" s="79">
        <f>'Budget by qtr'!C2421</f>
        <v>46478</v>
      </c>
      <c r="D2421">
        <f ca="1">'Budget by qtr'!M2421</f>
        <v>0</v>
      </c>
      <c r="E2421" t="str">
        <f ca="1">'Budget by qtr'!L2421</f>
        <v>2113: Capital</v>
      </c>
      <c r="I2421" s="1">
        <f ca="1">'Budget by qtr'!T2421</f>
        <v>0</v>
      </c>
    </row>
    <row r="2422" spans="1:9" hidden="1">
      <c r="A2422">
        <f ca="1">'Budget by qtr'!N2422</f>
        <v>0</v>
      </c>
      <c r="C2422" s="79">
        <f>'Budget by qtr'!C2422</f>
        <v>46569</v>
      </c>
      <c r="D2422">
        <f ca="1">'Budget by qtr'!M2422</f>
        <v>0</v>
      </c>
      <c r="E2422" t="str">
        <f ca="1">'Budget by qtr'!L2422</f>
        <v>2113: Capital</v>
      </c>
      <c r="I2422" s="1">
        <f ca="1">'Budget by qtr'!T2422</f>
        <v>0</v>
      </c>
    </row>
    <row r="2423" spans="1:9" hidden="1">
      <c r="A2423">
        <f ca="1">'Budget by qtr'!N2423</f>
        <v>0</v>
      </c>
      <c r="C2423" s="79">
        <f>'Budget by qtr'!C2423</f>
        <v>46661</v>
      </c>
      <c r="D2423">
        <f ca="1">'Budget by qtr'!M2423</f>
        <v>0</v>
      </c>
      <c r="E2423" t="str">
        <f ca="1">'Budget by qtr'!L2423</f>
        <v>2113: Capital</v>
      </c>
      <c r="I2423" s="1">
        <f ca="1">'Budget by qtr'!T2423</f>
        <v>0</v>
      </c>
    </row>
    <row r="2424" spans="1:9" hidden="1">
      <c r="A2424">
        <f ca="1">'Budget by qtr'!N2424</f>
        <v>0</v>
      </c>
      <c r="C2424" s="79">
        <f>'Budget by qtr'!C2424</f>
        <v>46753</v>
      </c>
      <c r="D2424">
        <f ca="1">'Budget by qtr'!M2424</f>
        <v>0</v>
      </c>
      <c r="E2424" t="str">
        <f ca="1">'Budget by qtr'!L2424</f>
        <v>2113: Capital</v>
      </c>
      <c r="I2424" s="1">
        <f ca="1">'Budget by qtr'!T2424</f>
        <v>0</v>
      </c>
    </row>
    <row r="2425" spans="1:9" hidden="1">
      <c r="A2425">
        <f ca="1">'Budget by qtr'!N2425</f>
        <v>0</v>
      </c>
      <c r="C2425" s="79">
        <f>'Budget by qtr'!C2425</f>
        <v>46844</v>
      </c>
      <c r="D2425">
        <f ca="1">'Budget by qtr'!M2425</f>
        <v>0</v>
      </c>
      <c r="E2425" t="str">
        <f ca="1">'Budget by qtr'!L2425</f>
        <v>2113: Capital</v>
      </c>
      <c r="I2425" s="1">
        <f ca="1">'Budget by qtr'!T2425</f>
        <v>0</v>
      </c>
    </row>
    <row r="2426" spans="1:9">
      <c r="C2426" s="79"/>
    </row>
    <row r="2427" spans="1:9">
      <c r="C2427" s="79"/>
    </row>
    <row r="2428" spans="1:9">
      <c r="C2428" s="79"/>
    </row>
    <row r="2429" spans="1:9">
      <c r="C2429" s="79"/>
    </row>
    <row r="2430" spans="1:9">
      <c r="C2430" s="79"/>
    </row>
    <row r="2431" spans="1:9">
      <c r="C2431" s="79"/>
    </row>
    <row r="2432" spans="1:9">
      <c r="C2432" s="79"/>
    </row>
    <row r="2433" spans="3:3">
      <c r="C2433" s="79"/>
    </row>
    <row r="2434" spans="3:3">
      <c r="C2434" s="79"/>
    </row>
    <row r="2435" spans="3:3">
      <c r="C2435" s="79"/>
    </row>
    <row r="2436" spans="3:3">
      <c r="C2436" s="79"/>
    </row>
    <row r="2437" spans="3:3">
      <c r="C2437" s="79"/>
    </row>
    <row r="2438" spans="3:3">
      <c r="C2438" s="79"/>
    </row>
    <row r="2439" spans="3:3">
      <c r="C2439" s="79"/>
    </row>
    <row r="2440" spans="3:3">
      <c r="C2440" s="79"/>
    </row>
    <row r="2441" spans="3:3">
      <c r="C2441" s="79"/>
    </row>
    <row r="2442" spans="3:3">
      <c r="C2442" s="79"/>
    </row>
    <row r="2443" spans="3:3">
      <c r="C2443" s="79"/>
    </row>
    <row r="2444" spans="3:3">
      <c r="C2444" s="79"/>
    </row>
  </sheetData>
  <autoFilter ref="A1:I2425" xr:uid="{2E50AF19-AE6B-4994-9156-E7B670685758}">
    <filterColumn colId="8">
      <filters>
        <filter val="10000"/>
        <filter val="11071.5"/>
        <filter val="12110.925"/>
        <filter val="1250"/>
        <filter val="12500"/>
        <filter val="15166.5"/>
        <filter val="16607.1425"/>
        <filter val="2272.3925"/>
        <filter val="24217"/>
        <filter val="24701.4"/>
        <filter val="2500"/>
        <filter val="25000"/>
        <filter val="3125"/>
        <filter val="31250"/>
        <filter val="3246.275"/>
        <filter val="3333.25"/>
        <filter val="33353.37"/>
        <filter val="3367.75"/>
        <filter val="35129.415"/>
        <filter val="3750"/>
        <filter val="37800.45"/>
        <filter val="4869.4125"/>
        <filter val="50000"/>
        <filter val="5935.55"/>
        <filter val="6250"/>
        <filter val="7583.25"/>
        <filter val="7886.5975"/>
        <filter val="8333.25"/>
        <filter val="8333.5"/>
        <filter val="8350.515"/>
        <filter val="9375"/>
      </filters>
    </filterColumn>
  </autoFilter>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850D7-3FEE-4B1D-905E-AE50FA08F3FD}">
  <dimension ref="A1:E17"/>
  <sheetViews>
    <sheetView workbookViewId="0">
      <selection activeCell="G9" sqref="G9"/>
    </sheetView>
  </sheetViews>
  <sheetFormatPr defaultRowHeight="13.5"/>
  <cols>
    <col min="1" max="1" width="11.42578125" bestFit="1" customWidth="1"/>
  </cols>
  <sheetData>
    <row r="1" spans="1:5">
      <c r="A1" t="s">
        <v>307</v>
      </c>
      <c r="B1" t="s">
        <v>91</v>
      </c>
      <c r="C1" t="s">
        <v>308</v>
      </c>
      <c r="D1" t="s">
        <v>93</v>
      </c>
      <c r="E1" t="s">
        <v>309</v>
      </c>
    </row>
    <row r="2" spans="1:5">
      <c r="A2" t="s">
        <v>310</v>
      </c>
      <c r="B2">
        <f>'3. Project Risks'!B6</f>
        <v>0</v>
      </c>
      <c r="C2">
        <f>'3. Project Risks'!C6</f>
        <v>0</v>
      </c>
      <c r="D2">
        <f>'3. Project Risks'!D6</f>
        <v>0</v>
      </c>
      <c r="E2">
        <f>'3. Project Risks'!E6</f>
        <v>0</v>
      </c>
    </row>
    <row r="3" spans="1:5">
      <c r="A3" t="s">
        <v>310</v>
      </c>
      <c r="B3">
        <f>'3. Project Risks'!B7</f>
        <v>0</v>
      </c>
      <c r="C3">
        <f>'3. Project Risks'!C7</f>
        <v>0</v>
      </c>
      <c r="D3">
        <f>'3. Project Risks'!D7</f>
        <v>0</v>
      </c>
      <c r="E3">
        <f>'3. Project Risks'!E7</f>
        <v>0</v>
      </c>
    </row>
    <row r="4" spans="1:5">
      <c r="A4" t="s">
        <v>310</v>
      </c>
      <c r="B4">
        <f>'3. Project Risks'!B8</f>
        <v>0</v>
      </c>
      <c r="C4">
        <f>'3. Project Risks'!C8</f>
        <v>0</v>
      </c>
      <c r="D4">
        <f>'3. Project Risks'!D8</f>
        <v>0</v>
      </c>
      <c r="E4">
        <f>'3. Project Risks'!E8</f>
        <v>0</v>
      </c>
    </row>
    <row r="5" spans="1:5">
      <c r="A5" t="s">
        <v>310</v>
      </c>
      <c r="B5">
        <f>'3. Project Risks'!B9</f>
        <v>0</v>
      </c>
      <c r="C5">
        <f>'3. Project Risks'!C9</f>
        <v>0</v>
      </c>
      <c r="D5">
        <f>'3. Project Risks'!D9</f>
        <v>0</v>
      </c>
      <c r="E5">
        <f>'3. Project Risks'!E9</f>
        <v>0</v>
      </c>
    </row>
    <row r="6" spans="1:5">
      <c r="A6" t="s">
        <v>221</v>
      </c>
      <c r="B6">
        <f>'3. Project Risks'!B13</f>
        <v>0</v>
      </c>
      <c r="C6">
        <f>'3. Project Risks'!C13</f>
        <v>0</v>
      </c>
      <c r="D6">
        <f>'3. Project Risks'!D13</f>
        <v>0</v>
      </c>
      <c r="E6">
        <f>'3. Project Risks'!E13</f>
        <v>0</v>
      </c>
    </row>
    <row r="7" spans="1:5">
      <c r="A7" t="s">
        <v>221</v>
      </c>
      <c r="B7">
        <f>'3. Project Risks'!B14</f>
        <v>0</v>
      </c>
      <c r="C7">
        <f>'3. Project Risks'!C14</f>
        <v>0</v>
      </c>
      <c r="D7">
        <f>'3. Project Risks'!D14</f>
        <v>0</v>
      </c>
      <c r="E7">
        <f>'3. Project Risks'!E14</f>
        <v>0</v>
      </c>
    </row>
    <row r="8" spans="1:5">
      <c r="A8" t="s">
        <v>221</v>
      </c>
      <c r="B8">
        <f>'3. Project Risks'!B15</f>
        <v>0</v>
      </c>
      <c r="C8">
        <f>'3. Project Risks'!C15</f>
        <v>0</v>
      </c>
      <c r="D8">
        <f>'3. Project Risks'!D15</f>
        <v>0</v>
      </c>
      <c r="E8">
        <f>'3. Project Risks'!E15</f>
        <v>0</v>
      </c>
    </row>
    <row r="9" spans="1:5">
      <c r="A9" t="s">
        <v>221</v>
      </c>
      <c r="B9">
        <f>'3. Project Risks'!B16</f>
        <v>0</v>
      </c>
      <c r="C9">
        <f>'3. Project Risks'!C16</f>
        <v>0</v>
      </c>
      <c r="D9">
        <f>'3. Project Risks'!D16</f>
        <v>0</v>
      </c>
      <c r="E9">
        <f>'3. Project Risks'!E16</f>
        <v>0</v>
      </c>
    </row>
    <row r="10" spans="1:5">
      <c r="A10" t="s">
        <v>311</v>
      </c>
      <c r="B10">
        <f>'3. Project Risks'!B20</f>
        <v>0</v>
      </c>
      <c r="C10">
        <f>'3. Project Risks'!C20</f>
        <v>0</v>
      </c>
      <c r="D10">
        <f>'3. Project Risks'!D20</f>
        <v>0</v>
      </c>
      <c r="E10">
        <f>'3. Project Risks'!E20</f>
        <v>0</v>
      </c>
    </row>
    <row r="11" spans="1:5">
      <c r="A11" t="s">
        <v>311</v>
      </c>
      <c r="B11">
        <f>'3. Project Risks'!B21</f>
        <v>0</v>
      </c>
      <c r="C11">
        <f>'3. Project Risks'!C21</f>
        <v>0</v>
      </c>
      <c r="D11">
        <f>'3. Project Risks'!D21</f>
        <v>0</v>
      </c>
      <c r="E11">
        <f>'3. Project Risks'!E21</f>
        <v>0</v>
      </c>
    </row>
    <row r="12" spans="1:5">
      <c r="A12" t="s">
        <v>311</v>
      </c>
      <c r="B12">
        <f>'3. Project Risks'!B22</f>
        <v>0</v>
      </c>
      <c r="C12">
        <f>'3. Project Risks'!C22</f>
        <v>0</v>
      </c>
      <c r="D12">
        <f>'3. Project Risks'!D22</f>
        <v>0</v>
      </c>
      <c r="E12">
        <f>'3. Project Risks'!E22</f>
        <v>0</v>
      </c>
    </row>
    <row r="13" spans="1:5">
      <c r="A13" t="s">
        <v>311</v>
      </c>
      <c r="B13">
        <f>'3. Project Risks'!B23</f>
        <v>0</v>
      </c>
      <c r="C13">
        <f>'3. Project Risks'!C23</f>
        <v>0</v>
      </c>
      <c r="D13">
        <f>'3. Project Risks'!D23</f>
        <v>0</v>
      </c>
      <c r="E13">
        <f>'3. Project Risks'!E23</f>
        <v>0</v>
      </c>
    </row>
    <row r="14" spans="1:5">
      <c r="A14" t="s">
        <v>312</v>
      </c>
      <c r="B14">
        <f>'3. Project Risks'!B27</f>
        <v>0</v>
      </c>
      <c r="C14">
        <f>'3. Project Risks'!C27</f>
        <v>0</v>
      </c>
      <c r="D14">
        <f>'3. Project Risks'!D27</f>
        <v>0</v>
      </c>
      <c r="E14">
        <f>'3. Project Risks'!E27</f>
        <v>0</v>
      </c>
    </row>
    <row r="15" spans="1:5">
      <c r="A15" t="s">
        <v>312</v>
      </c>
      <c r="B15">
        <f>'3. Project Risks'!B28</f>
        <v>0</v>
      </c>
      <c r="C15">
        <f>'3. Project Risks'!C28</f>
        <v>0</v>
      </c>
      <c r="D15">
        <f>'3. Project Risks'!D28</f>
        <v>0</v>
      </c>
      <c r="E15">
        <f>'3. Project Risks'!E28</f>
        <v>0</v>
      </c>
    </row>
    <row r="16" spans="1:5">
      <c r="A16" t="s">
        <v>312</v>
      </c>
      <c r="B16">
        <f>'3. Project Risks'!B29</f>
        <v>0</v>
      </c>
      <c r="C16">
        <f>'3. Project Risks'!C29</f>
        <v>0</v>
      </c>
      <c r="D16">
        <f>'3. Project Risks'!D29</f>
        <v>0</v>
      </c>
      <c r="E16">
        <f>'3. Project Risks'!E29</f>
        <v>0</v>
      </c>
    </row>
    <row r="17" spans="1:5">
      <c r="A17" t="s">
        <v>312</v>
      </c>
      <c r="B17">
        <f>'3. Project Risks'!B30</f>
        <v>0</v>
      </c>
      <c r="C17">
        <f>'3. Project Risks'!C30</f>
        <v>0</v>
      </c>
      <c r="D17">
        <f>'3. Project Risks'!D30</f>
        <v>0</v>
      </c>
      <c r="E17">
        <f>'3. Project Risks'!E30</f>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75FB-4BEB-4AE6-ACD7-4D84AF5BC7A7}">
  <sheetPr filterMode="1"/>
  <dimension ref="A1:F55"/>
  <sheetViews>
    <sheetView workbookViewId="0">
      <selection activeCell="K61" sqref="K61"/>
    </sheetView>
  </sheetViews>
  <sheetFormatPr defaultRowHeight="13.5"/>
  <cols>
    <col min="2" max="2" width="11.140625" bestFit="1" customWidth="1"/>
    <col min="3" max="3" width="24.5703125" bestFit="1" customWidth="1"/>
    <col min="4" max="4" width="11" bestFit="1" customWidth="1"/>
    <col min="5" max="5" width="22.140625" bestFit="1" customWidth="1"/>
  </cols>
  <sheetData>
    <row r="1" spans="1:6">
      <c r="A1" t="s">
        <v>313</v>
      </c>
      <c r="B1" t="s">
        <v>49</v>
      </c>
      <c r="C1" t="s">
        <v>314</v>
      </c>
      <c r="D1" t="s">
        <v>53</v>
      </c>
      <c r="E1" t="s">
        <v>315</v>
      </c>
      <c r="F1" t="s">
        <v>316</v>
      </c>
    </row>
    <row r="2" spans="1:6">
      <c r="C2" t="s">
        <v>317</v>
      </c>
      <c r="D2">
        <f>'4. Project IP'!B6</f>
        <v>0</v>
      </c>
      <c r="F2">
        <f>'4. Project IP'!C6</f>
        <v>0</v>
      </c>
    </row>
    <row r="3" spans="1:6" hidden="1">
      <c r="C3" t="s">
        <v>317</v>
      </c>
      <c r="D3">
        <f>'4. Project IP'!B7</f>
        <v>0</v>
      </c>
      <c r="F3">
        <f>'4. Project IP'!C7</f>
        <v>0</v>
      </c>
    </row>
    <row r="4" spans="1:6" hidden="1">
      <c r="C4" t="s">
        <v>317</v>
      </c>
      <c r="D4">
        <f>'4. Project IP'!B8</f>
        <v>0</v>
      </c>
      <c r="F4">
        <f>'4. Project IP'!C8</f>
        <v>0</v>
      </c>
    </row>
    <row r="5" spans="1:6" hidden="1">
      <c r="C5" t="s">
        <v>317</v>
      </c>
      <c r="D5">
        <f>'4. Project IP'!B9</f>
        <v>0</v>
      </c>
      <c r="F5">
        <f>'4. Project IP'!C9</f>
        <v>0</v>
      </c>
    </row>
    <row r="6" spans="1:6" hidden="1">
      <c r="C6" t="s">
        <v>317</v>
      </c>
      <c r="D6">
        <f>'4. Project IP'!B10</f>
        <v>0</v>
      </c>
      <c r="F6">
        <f>'4. Project IP'!C10</f>
        <v>0</v>
      </c>
    </row>
    <row r="7" spans="1:6" hidden="1">
      <c r="C7" t="s">
        <v>317</v>
      </c>
      <c r="D7">
        <f>'4. Project IP'!B11</f>
        <v>0</v>
      </c>
      <c r="F7">
        <f>'4. Project IP'!C11</f>
        <v>0</v>
      </c>
    </row>
    <row r="8" spans="1:6" hidden="1">
      <c r="C8" t="s">
        <v>317</v>
      </c>
      <c r="D8">
        <f>'4. Project IP'!B12</f>
        <v>0</v>
      </c>
      <c r="F8">
        <f>'4. Project IP'!C12</f>
        <v>0</v>
      </c>
    </row>
    <row r="9" spans="1:6" hidden="1">
      <c r="C9" t="s">
        <v>317</v>
      </c>
      <c r="D9">
        <f>'4. Project IP'!B13</f>
        <v>0</v>
      </c>
      <c r="F9">
        <f>'4. Project IP'!C13</f>
        <v>0</v>
      </c>
    </row>
    <row r="10" spans="1:6" hidden="1">
      <c r="C10" t="s">
        <v>317</v>
      </c>
      <c r="D10">
        <f>'4. Project IP'!B14</f>
        <v>0</v>
      </c>
      <c r="F10">
        <f>'4. Project IP'!C14</f>
        <v>0</v>
      </c>
    </row>
    <row r="11" spans="1:6" hidden="1">
      <c r="C11" t="s">
        <v>318</v>
      </c>
      <c r="D11">
        <f>'4. Project IP'!B18</f>
        <v>0</v>
      </c>
      <c r="F11">
        <f>'4. Project IP'!C18</f>
        <v>0</v>
      </c>
    </row>
    <row r="12" spans="1:6" hidden="1">
      <c r="C12" t="s">
        <v>318</v>
      </c>
      <c r="D12">
        <f>'4. Project IP'!B19</f>
        <v>0</v>
      </c>
      <c r="F12">
        <f>'4. Project IP'!C19</f>
        <v>0</v>
      </c>
    </row>
    <row r="13" spans="1:6" hidden="1">
      <c r="C13" t="s">
        <v>318</v>
      </c>
      <c r="D13">
        <f>'4. Project IP'!B20</f>
        <v>0</v>
      </c>
      <c r="F13">
        <f>'4. Project IP'!C20</f>
        <v>0</v>
      </c>
    </row>
    <row r="14" spans="1:6" hidden="1">
      <c r="C14" t="s">
        <v>318</v>
      </c>
      <c r="D14">
        <f>'4. Project IP'!B21</f>
        <v>0</v>
      </c>
      <c r="F14">
        <f>'4. Project IP'!C21</f>
        <v>0</v>
      </c>
    </row>
    <row r="15" spans="1:6" hidden="1">
      <c r="C15" t="s">
        <v>318</v>
      </c>
      <c r="D15">
        <f>'4. Project IP'!B22</f>
        <v>0</v>
      </c>
      <c r="F15">
        <f>'4. Project IP'!C22</f>
        <v>0</v>
      </c>
    </row>
    <row r="16" spans="1:6" hidden="1">
      <c r="C16" t="s">
        <v>318</v>
      </c>
      <c r="D16">
        <f>'4. Project IP'!B23</f>
        <v>0</v>
      </c>
      <c r="F16">
        <f>'4. Project IP'!C23</f>
        <v>0</v>
      </c>
    </row>
    <row r="17" spans="2:6" hidden="1">
      <c r="C17" t="s">
        <v>318</v>
      </c>
      <c r="D17">
        <f>'4. Project IP'!B24</f>
        <v>0</v>
      </c>
      <c r="F17">
        <f>'4. Project IP'!C24</f>
        <v>0</v>
      </c>
    </row>
    <row r="18" spans="2:6" hidden="1">
      <c r="C18" t="s">
        <v>318</v>
      </c>
      <c r="D18">
        <f>'4. Project IP'!B25</f>
        <v>0</v>
      </c>
      <c r="F18">
        <f>'4. Project IP'!C25</f>
        <v>0</v>
      </c>
    </row>
    <row r="19" spans="2:6" hidden="1">
      <c r="C19" t="s">
        <v>318</v>
      </c>
      <c r="D19">
        <f>'4. Project IP'!B26</f>
        <v>0</v>
      </c>
      <c r="F19">
        <f>'4. Project IP'!C26</f>
        <v>0</v>
      </c>
    </row>
    <row r="20" spans="2:6" hidden="1">
      <c r="B20">
        <f>'4. Project IP'!C30</f>
        <v>0</v>
      </c>
      <c r="C20" t="s">
        <v>127</v>
      </c>
      <c r="D20">
        <f>'4. Project IP'!B30</f>
        <v>0</v>
      </c>
      <c r="E20">
        <f>'4. Project IP'!D30</f>
        <v>0</v>
      </c>
      <c r="F20">
        <f>'4. Project IP'!E30</f>
        <v>0</v>
      </c>
    </row>
    <row r="21" spans="2:6" hidden="1">
      <c r="B21">
        <f>'4. Project IP'!C31</f>
        <v>0</v>
      </c>
      <c r="C21" t="s">
        <v>127</v>
      </c>
      <c r="D21">
        <f>'4. Project IP'!B31</f>
        <v>0</v>
      </c>
      <c r="E21">
        <f>'4. Project IP'!D31</f>
        <v>0</v>
      </c>
      <c r="F21">
        <f>'4. Project IP'!E31</f>
        <v>0</v>
      </c>
    </row>
    <row r="22" spans="2:6" hidden="1">
      <c r="B22">
        <f>'4. Project IP'!C32</f>
        <v>0</v>
      </c>
      <c r="C22" t="s">
        <v>127</v>
      </c>
      <c r="D22">
        <f>'4. Project IP'!B32</f>
        <v>0</v>
      </c>
      <c r="E22">
        <f>'4. Project IP'!D32</f>
        <v>0</v>
      </c>
      <c r="F22">
        <f>'4. Project IP'!E32</f>
        <v>0</v>
      </c>
    </row>
    <row r="23" spans="2:6" hidden="1">
      <c r="B23">
        <f>'4. Project IP'!C33</f>
        <v>0</v>
      </c>
      <c r="C23" t="s">
        <v>127</v>
      </c>
      <c r="D23">
        <f>'4. Project IP'!B33</f>
        <v>0</v>
      </c>
      <c r="E23">
        <f>'4. Project IP'!D33</f>
        <v>0</v>
      </c>
      <c r="F23">
        <f>'4. Project IP'!E33</f>
        <v>0</v>
      </c>
    </row>
    <row r="24" spans="2:6" hidden="1">
      <c r="B24">
        <f>'4. Project IP'!C34</f>
        <v>0</v>
      </c>
      <c r="C24" t="s">
        <v>127</v>
      </c>
      <c r="D24">
        <f>'4. Project IP'!B34</f>
        <v>0</v>
      </c>
      <c r="E24">
        <f>'4. Project IP'!D34</f>
        <v>0</v>
      </c>
      <c r="F24">
        <f>'4. Project IP'!E34</f>
        <v>0</v>
      </c>
    </row>
    <row r="25" spans="2:6" hidden="1">
      <c r="B25">
        <f>'4. Project IP'!C35</f>
        <v>0</v>
      </c>
      <c r="C25" t="s">
        <v>127</v>
      </c>
      <c r="D25">
        <f>'4. Project IP'!B35</f>
        <v>0</v>
      </c>
      <c r="E25">
        <f>'4. Project IP'!D35</f>
        <v>0</v>
      </c>
      <c r="F25">
        <f>'4. Project IP'!E35</f>
        <v>0</v>
      </c>
    </row>
    <row r="26" spans="2:6" hidden="1">
      <c r="B26">
        <f>'4. Project IP'!C36</f>
        <v>0</v>
      </c>
      <c r="C26" t="s">
        <v>127</v>
      </c>
      <c r="D26">
        <f>'4. Project IP'!B36</f>
        <v>0</v>
      </c>
      <c r="E26">
        <f>'4. Project IP'!D36</f>
        <v>0</v>
      </c>
      <c r="F26">
        <f>'4. Project IP'!E36</f>
        <v>0</v>
      </c>
    </row>
    <row r="27" spans="2:6" hidden="1">
      <c r="B27">
        <f>'4. Project IP'!C37</f>
        <v>0</v>
      </c>
      <c r="C27" t="s">
        <v>127</v>
      </c>
      <c r="D27">
        <f>'4. Project IP'!B37</f>
        <v>0</v>
      </c>
      <c r="E27">
        <f>'4. Project IP'!D37</f>
        <v>0</v>
      </c>
      <c r="F27">
        <f>'4. Project IP'!E37</f>
        <v>0</v>
      </c>
    </row>
    <row r="28" spans="2:6" hidden="1">
      <c r="B28">
        <f>'4. Project IP'!C38</f>
        <v>0</v>
      </c>
      <c r="C28" t="s">
        <v>127</v>
      </c>
      <c r="D28">
        <f>'4. Project IP'!B38</f>
        <v>0</v>
      </c>
      <c r="E28">
        <f>'4. Project IP'!D38</f>
        <v>0</v>
      </c>
      <c r="F28">
        <f>'4. Project IP'!E38</f>
        <v>0</v>
      </c>
    </row>
    <row r="29" spans="2:6" hidden="1">
      <c r="B29">
        <f>'4. Project IP'!C42</f>
        <v>0</v>
      </c>
      <c r="C29" t="s">
        <v>137</v>
      </c>
      <c r="D29">
        <f>'4. Project IP'!B42</f>
        <v>0</v>
      </c>
      <c r="E29">
        <f>'4. Project IP'!D42</f>
        <v>0</v>
      </c>
      <c r="F29">
        <f>'4. Project IP'!E42</f>
        <v>0</v>
      </c>
    </row>
    <row r="30" spans="2:6" hidden="1">
      <c r="B30">
        <f>'4. Project IP'!C43</f>
        <v>0</v>
      </c>
      <c r="C30" t="s">
        <v>137</v>
      </c>
      <c r="D30">
        <f>'4. Project IP'!B43</f>
        <v>0</v>
      </c>
      <c r="E30">
        <f>'4. Project IP'!D43</f>
        <v>0</v>
      </c>
      <c r="F30">
        <f>'4. Project IP'!E43</f>
        <v>0</v>
      </c>
    </row>
    <row r="31" spans="2:6" hidden="1">
      <c r="B31">
        <f>'4. Project IP'!C44</f>
        <v>0</v>
      </c>
      <c r="C31" t="s">
        <v>137</v>
      </c>
      <c r="D31">
        <f>'4. Project IP'!B44</f>
        <v>0</v>
      </c>
      <c r="E31">
        <f>'4. Project IP'!D44</f>
        <v>0</v>
      </c>
      <c r="F31">
        <f>'4. Project IP'!E44</f>
        <v>0</v>
      </c>
    </row>
    <row r="32" spans="2:6" hidden="1">
      <c r="B32">
        <f>'4. Project IP'!C45</f>
        <v>0</v>
      </c>
      <c r="C32" t="s">
        <v>137</v>
      </c>
      <c r="D32">
        <f>'4. Project IP'!B45</f>
        <v>0</v>
      </c>
      <c r="E32">
        <f>'4. Project IP'!D45</f>
        <v>0</v>
      </c>
      <c r="F32">
        <f>'4. Project IP'!E45</f>
        <v>0</v>
      </c>
    </row>
    <row r="33" spans="2:6" hidden="1">
      <c r="B33">
        <f>'4. Project IP'!C46</f>
        <v>0</v>
      </c>
      <c r="C33" t="s">
        <v>137</v>
      </c>
      <c r="D33">
        <f>'4. Project IP'!B46</f>
        <v>0</v>
      </c>
      <c r="E33">
        <f>'4. Project IP'!D46</f>
        <v>0</v>
      </c>
      <c r="F33">
        <f>'4. Project IP'!E46</f>
        <v>0</v>
      </c>
    </row>
    <row r="34" spans="2:6" hidden="1">
      <c r="B34">
        <f>'4. Project IP'!C47</f>
        <v>0</v>
      </c>
      <c r="C34" t="s">
        <v>137</v>
      </c>
      <c r="D34">
        <f>'4. Project IP'!B47</f>
        <v>0</v>
      </c>
      <c r="E34">
        <f>'4. Project IP'!D47</f>
        <v>0</v>
      </c>
      <c r="F34">
        <f>'4. Project IP'!E47</f>
        <v>0</v>
      </c>
    </row>
    <row r="35" spans="2:6" hidden="1">
      <c r="B35">
        <f>'4. Project IP'!C48</f>
        <v>0</v>
      </c>
      <c r="C35" t="s">
        <v>137</v>
      </c>
      <c r="D35">
        <f>'4. Project IP'!B48</f>
        <v>0</v>
      </c>
      <c r="E35">
        <f>'4. Project IP'!D48</f>
        <v>0</v>
      </c>
      <c r="F35">
        <f>'4. Project IP'!E48</f>
        <v>0</v>
      </c>
    </row>
    <row r="36" spans="2:6" hidden="1">
      <c r="B36">
        <f>'4. Project IP'!C49</f>
        <v>0</v>
      </c>
      <c r="C36" t="s">
        <v>137</v>
      </c>
      <c r="D36">
        <f>'4. Project IP'!B49</f>
        <v>0</v>
      </c>
      <c r="E36">
        <f>'4. Project IP'!D49</f>
        <v>0</v>
      </c>
      <c r="F36">
        <f>'4. Project IP'!E49</f>
        <v>0</v>
      </c>
    </row>
    <row r="37" spans="2:6" hidden="1">
      <c r="B37">
        <f>'4. Project IP'!C50</f>
        <v>0</v>
      </c>
      <c r="C37" t="s">
        <v>137</v>
      </c>
      <c r="D37">
        <f>'4. Project IP'!B50</f>
        <v>0</v>
      </c>
      <c r="E37">
        <f>'4. Project IP'!D50</f>
        <v>0</v>
      </c>
      <c r="F37">
        <f>'4. Project IP'!E50</f>
        <v>0</v>
      </c>
    </row>
    <row r="38" spans="2:6" hidden="1">
      <c r="B38">
        <f>'4. Project IP'!C54</f>
        <v>0</v>
      </c>
      <c r="C38" t="s">
        <v>149</v>
      </c>
      <c r="D38">
        <f>'4. Project IP'!B54</f>
        <v>0</v>
      </c>
      <c r="E38">
        <f>'4. Project IP'!D54</f>
        <v>0</v>
      </c>
      <c r="F38">
        <f>'4. Project IP'!E54</f>
        <v>0</v>
      </c>
    </row>
    <row r="39" spans="2:6" hidden="1">
      <c r="B39">
        <f>'4. Project IP'!C55</f>
        <v>0</v>
      </c>
      <c r="C39" t="s">
        <v>149</v>
      </c>
      <c r="D39">
        <f>'4. Project IP'!B55</f>
        <v>0</v>
      </c>
      <c r="E39">
        <f>'4. Project IP'!D55</f>
        <v>0</v>
      </c>
      <c r="F39">
        <f>'4. Project IP'!E55</f>
        <v>0</v>
      </c>
    </row>
    <row r="40" spans="2:6" hidden="1">
      <c r="B40">
        <f>'4. Project IP'!C56</f>
        <v>0</v>
      </c>
      <c r="C40" t="s">
        <v>149</v>
      </c>
      <c r="D40">
        <f>'4. Project IP'!B56</f>
        <v>0</v>
      </c>
      <c r="E40">
        <f>'4. Project IP'!D56</f>
        <v>0</v>
      </c>
      <c r="F40">
        <f>'4. Project IP'!E56</f>
        <v>0</v>
      </c>
    </row>
    <row r="41" spans="2:6" hidden="1">
      <c r="B41">
        <f>'4. Project IP'!C57</f>
        <v>0</v>
      </c>
      <c r="C41" t="s">
        <v>149</v>
      </c>
      <c r="D41">
        <f>'4. Project IP'!B57</f>
        <v>0</v>
      </c>
      <c r="E41">
        <f>'4. Project IP'!D57</f>
        <v>0</v>
      </c>
      <c r="F41">
        <f>'4. Project IP'!E57</f>
        <v>0</v>
      </c>
    </row>
    <row r="42" spans="2:6" hidden="1">
      <c r="B42">
        <f>'4. Project IP'!C58</f>
        <v>0</v>
      </c>
      <c r="C42" t="s">
        <v>149</v>
      </c>
      <c r="D42">
        <f>'4. Project IP'!B58</f>
        <v>0</v>
      </c>
      <c r="E42">
        <f>'4. Project IP'!D58</f>
        <v>0</v>
      </c>
      <c r="F42">
        <f>'4. Project IP'!E58</f>
        <v>0</v>
      </c>
    </row>
    <row r="43" spans="2:6" hidden="1">
      <c r="B43">
        <f>'4. Project IP'!C59</f>
        <v>0</v>
      </c>
      <c r="C43" t="s">
        <v>149</v>
      </c>
      <c r="D43">
        <f>'4. Project IP'!B59</f>
        <v>0</v>
      </c>
      <c r="E43">
        <f>'4. Project IP'!D59</f>
        <v>0</v>
      </c>
      <c r="F43">
        <f>'4. Project IP'!E59</f>
        <v>0</v>
      </c>
    </row>
    <row r="44" spans="2:6" hidden="1">
      <c r="B44">
        <f>'4. Project IP'!C60</f>
        <v>0</v>
      </c>
      <c r="C44" t="s">
        <v>149</v>
      </c>
      <c r="D44">
        <f>'4. Project IP'!B60</f>
        <v>0</v>
      </c>
      <c r="E44">
        <f>'4. Project IP'!D60</f>
        <v>0</v>
      </c>
      <c r="F44">
        <f>'4. Project IP'!E60</f>
        <v>0</v>
      </c>
    </row>
    <row r="45" spans="2:6" hidden="1">
      <c r="B45">
        <f>'4. Project IP'!C61</f>
        <v>0</v>
      </c>
      <c r="C45" t="s">
        <v>149</v>
      </c>
      <c r="D45">
        <f>'4. Project IP'!B61</f>
        <v>0</v>
      </c>
      <c r="E45">
        <f>'4. Project IP'!D61</f>
        <v>0</v>
      </c>
      <c r="F45">
        <f>'4. Project IP'!E61</f>
        <v>0</v>
      </c>
    </row>
    <row r="46" spans="2:6" hidden="1">
      <c r="B46">
        <f>'4. Project IP'!C62</f>
        <v>0</v>
      </c>
      <c r="C46" t="s">
        <v>149</v>
      </c>
      <c r="D46">
        <f>'4. Project IP'!B62</f>
        <v>0</v>
      </c>
      <c r="E46">
        <f>'4. Project IP'!D62</f>
        <v>0</v>
      </c>
      <c r="F46">
        <f>'4. Project IP'!E62</f>
        <v>0</v>
      </c>
    </row>
    <row r="47" spans="2:6" hidden="1">
      <c r="C47" t="s">
        <v>319</v>
      </c>
      <c r="D47">
        <f>'4. Project IP'!B66</f>
        <v>0</v>
      </c>
      <c r="F47">
        <f>'4. Project IP'!C66</f>
        <v>0</v>
      </c>
    </row>
    <row r="48" spans="2:6" hidden="1">
      <c r="C48" t="s">
        <v>319</v>
      </c>
      <c r="D48">
        <f>'4. Project IP'!B67</f>
        <v>0</v>
      </c>
      <c r="F48">
        <f>'4. Project IP'!C67</f>
        <v>0</v>
      </c>
    </row>
    <row r="49" spans="3:6" hidden="1">
      <c r="C49" t="s">
        <v>319</v>
      </c>
      <c r="D49">
        <f>'4. Project IP'!B68</f>
        <v>0</v>
      </c>
      <c r="F49">
        <f>'4. Project IP'!C68</f>
        <v>0</v>
      </c>
    </row>
    <row r="50" spans="3:6" hidden="1">
      <c r="C50" t="s">
        <v>319</v>
      </c>
      <c r="D50">
        <f>'4. Project IP'!B69</f>
        <v>0</v>
      </c>
      <c r="F50">
        <f>'4. Project IP'!C69</f>
        <v>0</v>
      </c>
    </row>
    <row r="51" spans="3:6" hidden="1">
      <c r="C51" t="s">
        <v>319</v>
      </c>
      <c r="D51">
        <f>'4. Project IP'!B70</f>
        <v>0</v>
      </c>
      <c r="F51">
        <f>'4. Project IP'!C70</f>
        <v>0</v>
      </c>
    </row>
    <row r="52" spans="3:6" hidden="1">
      <c r="C52" t="s">
        <v>319</v>
      </c>
      <c r="D52">
        <f>'4. Project IP'!B71</f>
        <v>0</v>
      </c>
      <c r="F52">
        <f>'4. Project IP'!C71</f>
        <v>0</v>
      </c>
    </row>
    <row r="53" spans="3:6" hidden="1">
      <c r="C53" t="s">
        <v>319</v>
      </c>
      <c r="D53">
        <f>'4. Project IP'!B72</f>
        <v>0</v>
      </c>
      <c r="F53">
        <f>'4. Project IP'!C72</f>
        <v>0</v>
      </c>
    </row>
    <row r="54" spans="3:6" hidden="1">
      <c r="C54" t="s">
        <v>319</v>
      </c>
      <c r="D54">
        <f>'4. Project IP'!B73</f>
        <v>0</v>
      </c>
      <c r="F54">
        <f>'4. Project IP'!C73</f>
        <v>0</v>
      </c>
    </row>
    <row r="55" spans="3:6" hidden="1">
      <c r="C55" t="s">
        <v>319</v>
      </c>
      <c r="D55">
        <f>'4. Project IP'!B74</f>
        <v>0</v>
      </c>
      <c r="F55">
        <f>'4. Project IP'!C74</f>
        <v>0</v>
      </c>
    </row>
  </sheetData>
  <autoFilter ref="A1:F55" xr:uid="{B32075FB-4BEB-4AE6-ACD7-4D84AF5BC7A7}">
    <filterColumn colId="3">
      <filters>
        <filter val="Fight Food Waste CRC"/>
      </filters>
    </filterColumn>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2:F36"/>
  <sheetViews>
    <sheetView workbookViewId="0">
      <selection activeCell="E11" sqref="E11"/>
    </sheetView>
  </sheetViews>
  <sheetFormatPr defaultRowHeight="13.5"/>
  <cols>
    <col min="2" max="2" width="15.140625" bestFit="1" customWidth="1"/>
    <col min="3" max="3" width="10.42578125" bestFit="1" customWidth="1"/>
    <col min="4" max="4" width="13.42578125" style="4" bestFit="1" customWidth="1"/>
    <col min="5" max="5" width="100.7109375" customWidth="1"/>
    <col min="6" max="6" width="20.5703125" customWidth="1"/>
  </cols>
  <sheetData>
    <row r="2" spans="2:6" ht="14.45">
      <c r="B2" s="5" t="s">
        <v>320</v>
      </c>
      <c r="C2" t="s">
        <v>321</v>
      </c>
    </row>
    <row r="3" spans="2:6" ht="14.45">
      <c r="B3" s="5" t="s">
        <v>322</v>
      </c>
      <c r="C3">
        <f>MAX(Table3[Version])</f>
        <v>1.3</v>
      </c>
    </row>
    <row r="5" spans="2:6">
      <c r="B5" s="57" t="s">
        <v>323</v>
      </c>
    </row>
    <row r="6" spans="2:6" ht="14.45">
      <c r="B6" s="9" t="s">
        <v>324</v>
      </c>
      <c r="C6" s="9" t="s">
        <v>325</v>
      </c>
      <c r="D6" s="64" t="s">
        <v>326</v>
      </c>
      <c r="E6" s="10" t="s">
        <v>327</v>
      </c>
      <c r="F6" s="9" t="s">
        <v>328</v>
      </c>
    </row>
    <row r="7" spans="2:6" ht="14.45">
      <c r="B7" s="17">
        <v>1</v>
      </c>
      <c r="C7" s="11" t="s">
        <v>329</v>
      </c>
      <c r="D7" s="77">
        <v>45154</v>
      </c>
      <c r="E7" s="65" t="s">
        <v>330</v>
      </c>
      <c r="F7" s="11" t="s">
        <v>331</v>
      </c>
    </row>
    <row r="8" spans="2:6" ht="14.45">
      <c r="B8" s="17">
        <v>1.1000000000000001</v>
      </c>
      <c r="C8" s="11"/>
      <c r="D8" s="76">
        <v>45169</v>
      </c>
      <c r="E8" s="65" t="s">
        <v>332</v>
      </c>
      <c r="F8" s="11" t="s">
        <v>331</v>
      </c>
    </row>
    <row r="9" spans="2:6" ht="72.599999999999994">
      <c r="B9" s="17">
        <v>1.2</v>
      </c>
      <c r="C9" s="11"/>
      <c r="D9" s="77">
        <v>45174</v>
      </c>
      <c r="E9" s="73" t="s">
        <v>333</v>
      </c>
      <c r="F9" s="11" t="s">
        <v>331</v>
      </c>
    </row>
    <row r="10" spans="2:6" ht="29.1">
      <c r="B10" s="17">
        <v>1.3</v>
      </c>
      <c r="C10" s="11"/>
      <c r="D10" s="76">
        <v>45300</v>
      </c>
      <c r="E10" s="73" t="s">
        <v>334</v>
      </c>
      <c r="F10" s="11" t="s">
        <v>331</v>
      </c>
    </row>
    <row r="11" spans="2:6" ht="105.75" customHeight="1">
      <c r="B11" s="17"/>
      <c r="C11" s="11"/>
      <c r="D11" s="77"/>
      <c r="E11" s="73"/>
      <c r="F11" s="11"/>
    </row>
    <row r="13" spans="2:6" ht="14.45">
      <c r="B13" s="6" t="s">
        <v>335</v>
      </c>
      <c r="C13" s="7" t="s">
        <v>336</v>
      </c>
      <c r="D13" s="12"/>
      <c r="E13" s="12"/>
      <c r="F13" s="8"/>
    </row>
    <row r="14" spans="2:6" ht="14.45">
      <c r="B14" s="13"/>
      <c r="C14" s="58"/>
      <c r="D14" s="58"/>
      <c r="E14" s="58"/>
      <c r="F14" s="58"/>
    </row>
    <row r="15" spans="2:6" ht="14.45">
      <c r="B15" s="13"/>
      <c r="C15" s="58"/>
      <c r="D15" s="58"/>
      <c r="E15" s="58"/>
      <c r="F15" s="58"/>
    </row>
    <row r="16" spans="2:6" ht="14.45">
      <c r="B16" s="13"/>
      <c r="C16" s="58"/>
      <c r="D16" s="58"/>
      <c r="E16" s="58"/>
      <c r="F16" s="58"/>
    </row>
    <row r="17" spans="2:6" ht="14.45">
      <c r="B17" s="13"/>
      <c r="C17" s="58"/>
      <c r="D17" s="58"/>
      <c r="E17" s="58"/>
      <c r="F17" s="58"/>
    </row>
    <row r="18" spans="2:6" ht="14.45">
      <c r="B18" s="13"/>
      <c r="C18" s="58"/>
      <c r="D18" s="58"/>
      <c r="E18" s="58"/>
      <c r="F18" s="58"/>
    </row>
    <row r="19" spans="2:6" ht="14.45">
      <c r="B19" s="14"/>
      <c r="C19" s="14"/>
      <c r="D19" s="66"/>
      <c r="E19" s="66"/>
      <c r="F19" s="14"/>
    </row>
    <row r="20" spans="2:6" ht="14.45">
      <c r="B20" s="14"/>
      <c r="C20" s="14"/>
      <c r="D20" s="66"/>
      <c r="E20" s="66"/>
      <c r="F20" s="14"/>
    </row>
    <row r="21" spans="2:6" ht="14.45">
      <c r="B21" s="15" t="s">
        <v>337</v>
      </c>
      <c r="C21" s="12" t="s">
        <v>338</v>
      </c>
      <c r="D21" s="59" t="s">
        <v>49</v>
      </c>
      <c r="E21" s="60"/>
      <c r="F21" s="60"/>
    </row>
    <row r="22" spans="2:6" ht="14.45">
      <c r="B22" s="16"/>
      <c r="C22" s="16"/>
      <c r="D22" s="61"/>
      <c r="E22" s="62"/>
      <c r="F22" s="63"/>
    </row>
    <row r="23" spans="2:6" ht="14.45">
      <c r="B23" s="16"/>
      <c r="C23" s="16"/>
      <c r="D23" s="61"/>
      <c r="E23" s="62"/>
      <c r="F23" s="63"/>
    </row>
    <row r="24" spans="2:6" ht="14.45">
      <c r="B24" s="16"/>
      <c r="C24" s="16"/>
      <c r="D24" s="61"/>
      <c r="E24" s="62"/>
      <c r="F24" s="63"/>
    </row>
    <row r="25" spans="2:6" ht="14.45">
      <c r="B25" s="16"/>
      <c r="C25" s="16"/>
      <c r="D25" s="61"/>
      <c r="E25" s="62"/>
      <c r="F25" s="63"/>
    </row>
    <row r="26" spans="2:6" ht="14.45">
      <c r="B26" s="16"/>
      <c r="C26" s="16"/>
      <c r="D26" s="58"/>
      <c r="E26" s="58"/>
      <c r="F26" s="58"/>
    </row>
    <row r="27" spans="2:6" ht="14.45">
      <c r="B27" s="16"/>
      <c r="C27" s="16"/>
      <c r="D27" s="58"/>
      <c r="E27" s="58"/>
      <c r="F27" s="58"/>
    </row>
    <row r="28" spans="2:6" ht="14.45">
      <c r="B28" s="16"/>
      <c r="C28" s="16"/>
      <c r="D28" s="58"/>
      <c r="E28" s="58"/>
      <c r="F28" s="58"/>
    </row>
    <row r="29" spans="2:6" ht="14.45">
      <c r="B29" s="16"/>
      <c r="C29" s="16"/>
      <c r="D29" s="58"/>
      <c r="E29" s="58"/>
      <c r="F29" s="58"/>
    </row>
    <row r="30" spans="2:6" ht="14.45">
      <c r="B30" s="16"/>
      <c r="C30" s="16"/>
      <c r="D30" s="58"/>
      <c r="E30" s="58"/>
      <c r="F30" s="58"/>
    </row>
    <row r="31" spans="2:6" ht="14.45">
      <c r="B31" s="16"/>
      <c r="C31" s="16"/>
      <c r="D31" s="58"/>
      <c r="E31" s="58"/>
      <c r="F31" s="58"/>
    </row>
    <row r="32" spans="2:6" ht="14.45">
      <c r="B32" s="16"/>
      <c r="C32" s="16"/>
      <c r="D32" s="58"/>
      <c r="E32" s="58"/>
      <c r="F32" s="58"/>
    </row>
    <row r="33" spans="2:6" ht="14.45">
      <c r="B33" s="16"/>
      <c r="C33" s="16"/>
      <c r="D33" s="58"/>
      <c r="E33" s="58"/>
      <c r="F33" s="58"/>
    </row>
    <row r="34" spans="2:6" ht="14.45">
      <c r="B34" s="16"/>
      <c r="C34" s="16"/>
      <c r="D34" s="58"/>
      <c r="E34" s="58"/>
      <c r="F34" s="58"/>
    </row>
    <row r="35" spans="2:6" ht="14.45">
      <c r="B35" s="16"/>
      <c r="C35" s="16"/>
      <c r="D35" s="58"/>
      <c r="E35" s="58"/>
      <c r="F35" s="58"/>
    </row>
    <row r="36" spans="2:6" ht="14.45">
      <c r="B36" s="16"/>
      <c r="C36" s="16"/>
      <c r="D36" s="58"/>
      <c r="E36" s="58"/>
      <c r="F36" s="58"/>
    </row>
  </sheetData>
  <pageMargins left="0.7" right="0.7" top="0.75" bottom="0.75" header="0.3" footer="0.3"/>
  <pageSetup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E4F9-5807-4CF5-B032-31D1E095E71C}">
  <dimension ref="A2:A10"/>
  <sheetViews>
    <sheetView workbookViewId="0">
      <selection activeCell="G8" sqref="G8"/>
    </sheetView>
  </sheetViews>
  <sheetFormatPr defaultRowHeight="13.5"/>
  <sheetData>
    <row r="2" spans="1:1">
      <c r="A2" t="s">
        <v>263</v>
      </c>
    </row>
    <row r="3" spans="1:1">
      <c r="A3" t="str">
        <f>IF(ISBLANK('1. Core Details'!C24),"",'1. Core Details'!C24)</f>
        <v/>
      </c>
    </row>
    <row r="4" spans="1:1">
      <c r="A4" t="str">
        <f>IF(ISBLANK('1. Core Details'!C25),"",'1. Core Details'!C25)</f>
        <v/>
      </c>
    </row>
    <row r="5" spans="1:1">
      <c r="A5" t="str">
        <f>IF(ISBLANK('1. Core Details'!C26),"",'1. Core Details'!C26)</f>
        <v/>
      </c>
    </row>
    <row r="6" spans="1:1">
      <c r="A6" t="str">
        <f>IF(ISBLANK('1. Core Details'!C27),"",'1. Core Details'!C27)</f>
        <v/>
      </c>
    </row>
    <row r="7" spans="1:1">
      <c r="A7" t="str">
        <f>IF(ISBLANK('1. Core Details'!C28),"",'1. Core Details'!C28)</f>
        <v/>
      </c>
    </row>
    <row r="8" spans="1:1">
      <c r="A8" t="str">
        <f>IF(ISBLANK('1. Core Details'!C29),"",'1. Core Details'!C29)</f>
        <v/>
      </c>
    </row>
    <row r="9" spans="1:1">
      <c r="A9" t="str">
        <f>IF(ISBLANK('1. Core Details'!C30),"",'1. Core Details'!C30)</f>
        <v/>
      </c>
    </row>
    <row r="10" spans="1:1">
      <c r="A10" t="str">
        <f>IF(ISBLANK('1. Core Details'!C31),"",'1. Core Details'!C31)</f>
        <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E37F-FB42-4967-BE10-787AA516C823}">
  <dimension ref="A1:M43"/>
  <sheetViews>
    <sheetView topLeftCell="I1" workbookViewId="0">
      <selection activeCell="M24" sqref="M24"/>
    </sheetView>
  </sheetViews>
  <sheetFormatPr defaultRowHeight="13.5"/>
  <cols>
    <col min="1" max="1" width="19.5703125" hidden="1" customWidth="1"/>
    <col min="2" max="7" width="0" hidden="1" customWidth="1"/>
    <col min="8" max="8" width="31.85546875" hidden="1" customWidth="1"/>
    <col min="9" max="9" width="50.42578125" bestFit="1" customWidth="1"/>
    <col min="13" max="13" width="66.42578125" customWidth="1"/>
  </cols>
  <sheetData>
    <row r="1" spans="1:13">
      <c r="A1" t="s">
        <v>339</v>
      </c>
      <c r="B1" t="s">
        <v>340</v>
      </c>
      <c r="C1" t="s">
        <v>341</v>
      </c>
      <c r="D1" t="s">
        <v>342</v>
      </c>
      <c r="E1" t="s">
        <v>343</v>
      </c>
      <c r="F1" t="s">
        <v>175</v>
      </c>
      <c r="G1" t="s">
        <v>344</v>
      </c>
      <c r="H1" t="s">
        <v>345</v>
      </c>
      <c r="I1" s="57" t="s">
        <v>346</v>
      </c>
      <c r="J1" s="57" t="s">
        <v>347</v>
      </c>
    </row>
    <row r="2" spans="1:13">
      <c r="A2" t="s">
        <v>256</v>
      </c>
      <c r="B2" t="str">
        <f>IF('FY-Quarter lookup'!Q2=0,"Finished","Active")</f>
        <v>Finished</v>
      </c>
      <c r="C2" t="str">
        <f>IF('FY-Quarter lookup'!Q3=0,"Finished","Active")</f>
        <v>Finished</v>
      </c>
      <c r="D2" t="str">
        <f>IF('FY-Quarter lookup'!Q4=0,"Finished","Active")</f>
        <v>Finished</v>
      </c>
      <c r="E2" t="str">
        <f>IF('FY-Quarter lookup'!Q5=0,"Finished","Active")</f>
        <v>Finished</v>
      </c>
      <c r="F2" t="str">
        <f>IF('FY-Quarter lookup'!Q6=0,"Finished","Active")</f>
        <v>Finished</v>
      </c>
      <c r="G2">
        <f>COUNTIF(B2:F2,"Active")</f>
        <v>0</v>
      </c>
      <c r="H2" t="s">
        <v>345</v>
      </c>
      <c r="I2" t="s">
        <v>345</v>
      </c>
      <c r="J2" t="b">
        <v>1</v>
      </c>
    </row>
    <row r="3" spans="1:13">
      <c r="A3" t="str">
        <f>_xlfn.CONCAT('5. Budget Inputs'!C23,", ",'5. Budget Inputs'!B23,", ",'5. Budget Inputs'!J23," FTE")</f>
        <v>, , 0 FTE</v>
      </c>
      <c r="B3" t="str">
        <f>IF(NOT(ISBLANK('5. Budget Inputs'!E23)),B$1,"")</f>
        <v/>
      </c>
      <c r="C3" t="str">
        <f>IF(NOT(ISBLANK('5. Budget Inputs'!F23)),C$1,"")</f>
        <v/>
      </c>
      <c r="D3" t="str">
        <f>IF(NOT(ISBLANK('5. Budget Inputs'!G23)),D$1,"")</f>
        <v/>
      </c>
      <c r="E3" t="str">
        <f>IF(NOT(ISBLANK('5. Budget Inputs'!H23)),E$1,"")</f>
        <v/>
      </c>
      <c r="F3" t="str">
        <f>IF(NOT(ISBLANK('5. Budget Inputs'!I23)),F$1,"")</f>
        <v/>
      </c>
      <c r="G3">
        <f>COUNTIF(B3:F3,"Y*")</f>
        <v>0</v>
      </c>
      <c r="H3" t="str">
        <f>IF(G3=$G$2," over life of the project",_xlfn.CONCAT(" over ",B3,C3,D3,E3,F3,"of the project"))</f>
        <v xml:space="preserve"> over life of the project</v>
      </c>
      <c r="I3" t="str">
        <f>_xlfn.CONCAT(A3,H3)</f>
        <v>, , 0 FTE over life of the project</v>
      </c>
      <c r="J3" t="b">
        <f>ISBLANK('5. Budget Inputs'!C23)</f>
        <v>1</v>
      </c>
      <c r="M3" s="3"/>
    </row>
    <row r="4" spans="1:13">
      <c r="A4" t="str">
        <f>_xlfn.CONCAT('5. Budget Inputs'!C24,", ",'5. Budget Inputs'!B24,", ",'5. Budget Inputs'!J24," FTE")</f>
        <v>, , 0 FTE</v>
      </c>
      <c r="B4" t="str">
        <f>IF(NOT(ISBLANK('5. Budget Inputs'!E24)),B$1,"")</f>
        <v/>
      </c>
      <c r="C4" t="str">
        <f>IF(NOT(ISBLANK('5. Budget Inputs'!F24)),C$1,"")</f>
        <v/>
      </c>
      <c r="D4" t="str">
        <f>IF(NOT(ISBLANK('5. Budget Inputs'!G24)),D$1,"")</f>
        <v/>
      </c>
      <c r="E4" t="str">
        <f>IF(NOT(ISBLANK('5. Budget Inputs'!H24)),E$1,"")</f>
        <v/>
      </c>
      <c r="F4" t="str">
        <f>IF(NOT(ISBLANK('5. Budget Inputs'!I24)),F$1,"")</f>
        <v/>
      </c>
      <c r="G4">
        <f>COUNTIF(B4:F4,"Y*")</f>
        <v>0</v>
      </c>
      <c r="H4" t="str">
        <f>IF(G4=$G$2," over life of the project",_xlfn.CONCAT(" over ",B4,C4,D4,E4,F4,"of the project"))</f>
        <v xml:space="preserve"> over life of the project</v>
      </c>
      <c r="I4" t="str">
        <f>_xlfn.CONCAT(A4,H4)</f>
        <v>, , 0 FTE over life of the project</v>
      </c>
      <c r="J4" t="b">
        <f>ISBLANK('5. Budget Inputs'!C24)</f>
        <v>1</v>
      </c>
    </row>
    <row r="5" spans="1:13">
      <c r="A5" t="str">
        <f>_xlfn.CONCAT('5. Budget Inputs'!C25,", ",'5. Budget Inputs'!B25,", ",'5. Budget Inputs'!J25," FTE")</f>
        <v>, , 0 FTE</v>
      </c>
      <c r="B5" t="str">
        <f>IF(NOT(ISBLANK('5. Budget Inputs'!E25)),B$1,"")</f>
        <v/>
      </c>
      <c r="C5" t="str">
        <f>IF(NOT(ISBLANK('5. Budget Inputs'!F25)),C$1,"")</f>
        <v/>
      </c>
      <c r="D5" t="str">
        <f>IF(NOT(ISBLANK('5. Budget Inputs'!G25)),D$1,"")</f>
        <v/>
      </c>
      <c r="E5" t="str">
        <f>IF(NOT(ISBLANK('5. Budget Inputs'!H25)),E$1,"")</f>
        <v/>
      </c>
      <c r="F5" t="str">
        <f>IF(NOT(ISBLANK('5. Budget Inputs'!I25)),F$1,"")</f>
        <v/>
      </c>
      <c r="G5">
        <f t="shared" ref="G5:G23" si="0">COUNTIF(B5:F5,"Y*")</f>
        <v>0</v>
      </c>
      <c r="H5" t="str">
        <f t="shared" ref="H5:H23" si="1">IF(G5=$G$2," over life of the project",_xlfn.CONCAT(" over ",B5,C5,D5,E5,F5,"of the project"))</f>
        <v xml:space="preserve"> over life of the project</v>
      </c>
      <c r="I5" t="str">
        <f t="shared" ref="I5:I23" si="2">_xlfn.CONCAT(A5,H5)</f>
        <v>, , 0 FTE over life of the project</v>
      </c>
      <c r="J5" t="b">
        <f>ISBLANK('5. Budget Inputs'!C25)</f>
        <v>1</v>
      </c>
    </row>
    <row r="6" spans="1:13">
      <c r="A6" t="str">
        <f>_xlfn.CONCAT('5. Budget Inputs'!C26,", ",'5. Budget Inputs'!B26,", ",'5. Budget Inputs'!J26," FTE")</f>
        <v>, , 0 FTE</v>
      </c>
      <c r="B6" t="str">
        <f>IF(NOT(ISBLANK('5. Budget Inputs'!E26)),B$1,"")</f>
        <v/>
      </c>
      <c r="C6" t="str">
        <f>IF(NOT(ISBLANK('5. Budget Inputs'!F26)),C$1,"")</f>
        <v/>
      </c>
      <c r="D6" t="str">
        <f>IF(NOT(ISBLANK('5. Budget Inputs'!G26)),D$1,"")</f>
        <v/>
      </c>
      <c r="E6" t="str">
        <f>IF(NOT(ISBLANK('5. Budget Inputs'!H26)),E$1,"")</f>
        <v/>
      </c>
      <c r="F6" t="str">
        <f>IF(NOT(ISBLANK('5. Budget Inputs'!I26)),F$1,"")</f>
        <v/>
      </c>
      <c r="G6">
        <f t="shared" si="0"/>
        <v>0</v>
      </c>
      <c r="H6" t="str">
        <f t="shared" si="1"/>
        <v xml:space="preserve"> over life of the project</v>
      </c>
      <c r="I6" t="str">
        <f t="shared" si="2"/>
        <v>, , 0 FTE over life of the project</v>
      </c>
      <c r="J6" t="b">
        <f>ISBLANK('5. Budget Inputs'!C26)</f>
        <v>1</v>
      </c>
    </row>
    <row r="7" spans="1:13">
      <c r="A7" t="str">
        <f>_xlfn.CONCAT('5. Budget Inputs'!C27,", ",'5. Budget Inputs'!B27,", ",'5. Budget Inputs'!J27," FTE")</f>
        <v>, , 0 FTE</v>
      </c>
      <c r="B7" t="str">
        <f>IF(NOT(ISBLANK('5. Budget Inputs'!E27)),B$1,"")</f>
        <v/>
      </c>
      <c r="C7" t="str">
        <f>IF(NOT(ISBLANK('5. Budget Inputs'!F27)),C$1,"")</f>
        <v/>
      </c>
      <c r="D7" t="str">
        <f>IF(NOT(ISBLANK('5. Budget Inputs'!G27)),D$1,"")</f>
        <v/>
      </c>
      <c r="E7" t="str">
        <f>IF(NOT(ISBLANK('5. Budget Inputs'!H27)),E$1,"")</f>
        <v/>
      </c>
      <c r="F7" t="str">
        <f>IF(NOT(ISBLANK('5. Budget Inputs'!I27)),F$1,"")</f>
        <v/>
      </c>
      <c r="G7">
        <f t="shared" si="0"/>
        <v>0</v>
      </c>
      <c r="H7" t="str">
        <f t="shared" si="1"/>
        <v xml:space="preserve"> over life of the project</v>
      </c>
      <c r="I7" t="str">
        <f t="shared" si="2"/>
        <v>, , 0 FTE over life of the project</v>
      </c>
      <c r="J7" t="b">
        <f>ISBLANK('5. Budget Inputs'!C27)</f>
        <v>1</v>
      </c>
    </row>
    <row r="8" spans="1:13">
      <c r="A8" t="str">
        <f>_xlfn.CONCAT('5. Budget Inputs'!C28,", ",'5. Budget Inputs'!B28,", ",'5. Budget Inputs'!J28," FTE")</f>
        <v>, , 0 FTE</v>
      </c>
      <c r="B8" t="str">
        <f>IF(NOT(ISBLANK('5. Budget Inputs'!E28)),B$1,"")</f>
        <v/>
      </c>
      <c r="C8" t="str">
        <f>IF(NOT(ISBLANK('5. Budget Inputs'!F28)),C$1,"")</f>
        <v/>
      </c>
      <c r="D8" t="str">
        <f>IF(NOT(ISBLANK('5. Budget Inputs'!G28)),D$1,"")</f>
        <v/>
      </c>
      <c r="E8" t="str">
        <f>IF(NOT(ISBLANK('5. Budget Inputs'!H28)),E$1,"")</f>
        <v/>
      </c>
      <c r="F8" t="str">
        <f>IF(NOT(ISBLANK('5. Budget Inputs'!I28)),F$1,"")</f>
        <v/>
      </c>
      <c r="G8">
        <f t="shared" si="0"/>
        <v>0</v>
      </c>
      <c r="H8" t="str">
        <f t="shared" si="1"/>
        <v xml:space="preserve"> over life of the project</v>
      </c>
      <c r="I8" t="str">
        <f t="shared" si="2"/>
        <v>, , 0 FTE over life of the project</v>
      </c>
      <c r="J8" t="b">
        <f>ISBLANK('5. Budget Inputs'!C28)</f>
        <v>1</v>
      </c>
    </row>
    <row r="9" spans="1:13">
      <c r="A9" t="str">
        <f>_xlfn.CONCAT('5. Budget Inputs'!C29,", ",'5. Budget Inputs'!B29,", ",'5. Budget Inputs'!J29," FTE")</f>
        <v>, , 0 FTE</v>
      </c>
      <c r="B9" t="str">
        <f>IF(NOT(ISBLANK('5. Budget Inputs'!E29)),B$1,"")</f>
        <v/>
      </c>
      <c r="C9" t="str">
        <f>IF(NOT(ISBLANK('5. Budget Inputs'!F29)),C$1,"")</f>
        <v/>
      </c>
      <c r="D9" t="str">
        <f>IF(NOT(ISBLANK('5. Budget Inputs'!G29)),D$1,"")</f>
        <v/>
      </c>
      <c r="E9" t="str">
        <f>IF(NOT(ISBLANK('5. Budget Inputs'!H29)),E$1,"")</f>
        <v/>
      </c>
      <c r="F9" t="str">
        <f>IF(NOT(ISBLANK('5. Budget Inputs'!I29)),F$1,"")</f>
        <v/>
      </c>
      <c r="G9">
        <f t="shared" si="0"/>
        <v>0</v>
      </c>
      <c r="H9" t="str">
        <f t="shared" si="1"/>
        <v xml:space="preserve"> over life of the project</v>
      </c>
      <c r="I9" t="str">
        <f t="shared" si="2"/>
        <v>, , 0 FTE over life of the project</v>
      </c>
      <c r="J9" t="b">
        <f>ISBLANK('5. Budget Inputs'!C29)</f>
        <v>1</v>
      </c>
    </row>
    <row r="10" spans="1:13">
      <c r="A10" t="str">
        <f>_xlfn.CONCAT('5. Budget Inputs'!C30,", ",'5. Budget Inputs'!B30,", ",'5. Budget Inputs'!J30," FTE")</f>
        <v>, , 0 FTE</v>
      </c>
      <c r="B10" t="str">
        <f>IF(NOT(ISBLANK('5. Budget Inputs'!E30)),B$1,"")</f>
        <v/>
      </c>
      <c r="C10" t="str">
        <f>IF(NOT(ISBLANK('5. Budget Inputs'!F30)),C$1,"")</f>
        <v/>
      </c>
      <c r="D10" t="str">
        <f>IF(NOT(ISBLANK('5. Budget Inputs'!G30)),D$1,"")</f>
        <v/>
      </c>
      <c r="E10" t="str">
        <f>IF(NOT(ISBLANK('5. Budget Inputs'!H30)),E$1,"")</f>
        <v/>
      </c>
      <c r="F10" t="str">
        <f>IF(NOT(ISBLANK('5. Budget Inputs'!I30)),F$1,"")</f>
        <v/>
      </c>
      <c r="G10">
        <f t="shared" si="0"/>
        <v>0</v>
      </c>
      <c r="H10" t="str">
        <f t="shared" si="1"/>
        <v xml:space="preserve"> over life of the project</v>
      </c>
      <c r="I10" t="str">
        <f t="shared" si="2"/>
        <v>, , 0 FTE over life of the project</v>
      </c>
      <c r="J10" t="b">
        <f>ISBLANK('5. Budget Inputs'!C30)</f>
        <v>1</v>
      </c>
    </row>
    <row r="11" spans="1:13">
      <c r="A11" t="str">
        <f>_xlfn.CONCAT('5. Budget Inputs'!C31,", ",'5. Budget Inputs'!B31,", ",'5. Budget Inputs'!J31," FTE")</f>
        <v>, , 0 FTE</v>
      </c>
      <c r="B11" t="str">
        <f>IF(NOT(ISBLANK('5. Budget Inputs'!E31)),B$1,"")</f>
        <v/>
      </c>
      <c r="C11" t="str">
        <f>IF(NOT(ISBLANK('5. Budget Inputs'!F31)),C$1,"")</f>
        <v/>
      </c>
      <c r="D11" t="str">
        <f>IF(NOT(ISBLANK('5. Budget Inputs'!G31)),D$1,"")</f>
        <v/>
      </c>
      <c r="E11" t="str">
        <f>IF(NOT(ISBLANK('5. Budget Inputs'!H31)),E$1,"")</f>
        <v/>
      </c>
      <c r="F11" t="str">
        <f>IF(NOT(ISBLANK('5. Budget Inputs'!I31)),F$1,"")</f>
        <v/>
      </c>
      <c r="G11">
        <f t="shared" si="0"/>
        <v>0</v>
      </c>
      <c r="H11" t="str">
        <f t="shared" si="1"/>
        <v xml:space="preserve"> over life of the project</v>
      </c>
      <c r="I11" t="str">
        <f t="shared" si="2"/>
        <v>, , 0 FTE over life of the project</v>
      </c>
      <c r="J11" t="b">
        <f>ISBLANK('5. Budget Inputs'!C31)</f>
        <v>1</v>
      </c>
    </row>
    <row r="12" spans="1:13">
      <c r="A12" t="str">
        <f>_xlfn.CONCAT('5. Budget Inputs'!C32,", ",'5. Budget Inputs'!B32,", ",'5. Budget Inputs'!J32," FTE")</f>
        <v>, , 0 FTE</v>
      </c>
      <c r="B12" t="str">
        <f>IF(NOT(ISBLANK('5. Budget Inputs'!E32)),B$1,"")</f>
        <v/>
      </c>
      <c r="C12" t="str">
        <f>IF(NOT(ISBLANK('5. Budget Inputs'!F32)),C$1,"")</f>
        <v/>
      </c>
      <c r="D12" t="str">
        <f>IF(NOT(ISBLANK('5. Budget Inputs'!G32)),D$1,"")</f>
        <v/>
      </c>
      <c r="E12" t="str">
        <f>IF(NOT(ISBLANK('5. Budget Inputs'!H32)),E$1,"")</f>
        <v/>
      </c>
      <c r="F12" t="str">
        <f>IF(NOT(ISBLANK('5. Budget Inputs'!I32)),F$1,"")</f>
        <v/>
      </c>
      <c r="G12">
        <f t="shared" si="0"/>
        <v>0</v>
      </c>
      <c r="H12" t="str">
        <f t="shared" si="1"/>
        <v xml:space="preserve"> over life of the project</v>
      </c>
      <c r="I12" t="str">
        <f t="shared" si="2"/>
        <v>, , 0 FTE over life of the project</v>
      </c>
      <c r="J12" t="b">
        <f>ISBLANK('5. Budget Inputs'!C32)</f>
        <v>1</v>
      </c>
    </row>
    <row r="13" spans="1:13">
      <c r="A13" t="str">
        <f>_xlfn.CONCAT('5. Budget Inputs'!C33,", ",'5. Budget Inputs'!B33,", ",'5. Budget Inputs'!J33," FTE")</f>
        <v>, , 0 FTE</v>
      </c>
      <c r="B13" t="str">
        <f>IF(NOT(ISBLANK('5. Budget Inputs'!E33)),B$1,"")</f>
        <v/>
      </c>
      <c r="C13" t="str">
        <f>IF(NOT(ISBLANK('5. Budget Inputs'!F33)),C$1,"")</f>
        <v/>
      </c>
      <c r="D13" t="str">
        <f>IF(NOT(ISBLANK('5. Budget Inputs'!G33)),D$1,"")</f>
        <v/>
      </c>
      <c r="E13" t="str">
        <f>IF(NOT(ISBLANK('5. Budget Inputs'!H33)),E$1,"")</f>
        <v/>
      </c>
      <c r="F13" t="str">
        <f>IF(NOT(ISBLANK('5. Budget Inputs'!I33)),F$1,"")</f>
        <v/>
      </c>
      <c r="G13">
        <f t="shared" si="0"/>
        <v>0</v>
      </c>
      <c r="H13" t="str">
        <f t="shared" si="1"/>
        <v xml:space="preserve"> over life of the project</v>
      </c>
      <c r="I13" t="str">
        <f t="shared" si="2"/>
        <v>, , 0 FTE over life of the project</v>
      </c>
      <c r="J13" t="b">
        <f>ISBLANK('5. Budget Inputs'!C33)</f>
        <v>1</v>
      </c>
    </row>
    <row r="14" spans="1:13">
      <c r="A14" t="str">
        <f>_xlfn.CONCAT('5. Budget Inputs'!C34,", ",'5. Budget Inputs'!B34,", ",'5. Budget Inputs'!J34," FTE")</f>
        <v>, , 0 FTE</v>
      </c>
      <c r="B14" t="str">
        <f>IF(NOT(ISBLANK('5. Budget Inputs'!E34)),B$1,"")</f>
        <v/>
      </c>
      <c r="C14" t="str">
        <f>IF(NOT(ISBLANK('5. Budget Inputs'!F34)),C$1,"")</f>
        <v/>
      </c>
      <c r="D14" t="str">
        <f>IF(NOT(ISBLANK('5. Budget Inputs'!G34)),D$1,"")</f>
        <v/>
      </c>
      <c r="E14" t="str">
        <f>IF(NOT(ISBLANK('5. Budget Inputs'!H34)),E$1,"")</f>
        <v/>
      </c>
      <c r="F14" t="str">
        <f>IF(NOT(ISBLANK('5. Budget Inputs'!I34)),F$1,"")</f>
        <v/>
      </c>
      <c r="G14">
        <f t="shared" si="0"/>
        <v>0</v>
      </c>
      <c r="H14" t="str">
        <f t="shared" si="1"/>
        <v xml:space="preserve"> over life of the project</v>
      </c>
      <c r="I14" t="str">
        <f t="shared" si="2"/>
        <v>, , 0 FTE over life of the project</v>
      </c>
      <c r="J14" t="b">
        <f>ISBLANK('5. Budget Inputs'!C34)</f>
        <v>1</v>
      </c>
    </row>
    <row r="15" spans="1:13">
      <c r="A15" t="str">
        <f>_xlfn.CONCAT('5. Budget Inputs'!C35,", ",'5. Budget Inputs'!B35,", ",'5. Budget Inputs'!J35," FTE")</f>
        <v>, , 0 FTE</v>
      </c>
      <c r="B15" t="str">
        <f>IF(NOT(ISBLANK('5. Budget Inputs'!E35)),B$1,"")</f>
        <v/>
      </c>
      <c r="C15" t="str">
        <f>IF(NOT(ISBLANK('5. Budget Inputs'!F35)),C$1,"")</f>
        <v/>
      </c>
      <c r="D15" t="str">
        <f>IF(NOT(ISBLANK('5. Budget Inputs'!G35)),D$1,"")</f>
        <v/>
      </c>
      <c r="E15" t="str">
        <f>IF(NOT(ISBLANK('5. Budget Inputs'!H35)),E$1,"")</f>
        <v/>
      </c>
      <c r="F15" t="str">
        <f>IF(NOT(ISBLANK('5. Budget Inputs'!I35)),F$1,"")</f>
        <v/>
      </c>
      <c r="G15">
        <f t="shared" si="0"/>
        <v>0</v>
      </c>
      <c r="H15" t="str">
        <f t="shared" si="1"/>
        <v xml:space="preserve"> over life of the project</v>
      </c>
      <c r="I15" t="str">
        <f t="shared" si="2"/>
        <v>, , 0 FTE over life of the project</v>
      </c>
      <c r="J15" t="b">
        <f>ISBLANK('5. Budget Inputs'!C35)</f>
        <v>1</v>
      </c>
    </row>
    <row r="16" spans="1:13">
      <c r="A16" t="str">
        <f>_xlfn.CONCAT('5. Budget Inputs'!C36,", ",'5. Budget Inputs'!B36,", ",'5. Budget Inputs'!J36," FTE")</f>
        <v>, , 0 FTE</v>
      </c>
      <c r="B16" t="str">
        <f>IF(NOT(ISBLANK('5. Budget Inputs'!E36)),B$1,"")</f>
        <v/>
      </c>
      <c r="C16" t="str">
        <f>IF(NOT(ISBLANK('5. Budget Inputs'!F36)),C$1,"")</f>
        <v/>
      </c>
      <c r="D16" t="str">
        <f>IF(NOT(ISBLANK('5. Budget Inputs'!G36)),D$1,"")</f>
        <v/>
      </c>
      <c r="E16" t="str">
        <f>IF(NOT(ISBLANK('5. Budget Inputs'!H36)),E$1,"")</f>
        <v/>
      </c>
      <c r="F16" t="str">
        <f>IF(NOT(ISBLANK('5. Budget Inputs'!I36)),F$1,"")</f>
        <v/>
      </c>
      <c r="G16">
        <f t="shared" si="0"/>
        <v>0</v>
      </c>
      <c r="H16" t="str">
        <f t="shared" si="1"/>
        <v xml:space="preserve"> over life of the project</v>
      </c>
      <c r="I16" t="str">
        <f t="shared" si="2"/>
        <v>, , 0 FTE over life of the project</v>
      </c>
      <c r="J16" t="b">
        <f>ISBLANK('5. Budget Inputs'!C36)</f>
        <v>1</v>
      </c>
    </row>
    <row r="17" spans="1:10">
      <c r="A17" t="str">
        <f>_xlfn.CONCAT('5. Budget Inputs'!C37,", ",'5. Budget Inputs'!B37,", ",'5. Budget Inputs'!J37," FTE")</f>
        <v>, , 0 FTE</v>
      </c>
      <c r="B17" t="str">
        <f>IF(NOT(ISBLANK('5. Budget Inputs'!E37)),B$1,"")</f>
        <v/>
      </c>
      <c r="C17" t="str">
        <f>IF(NOT(ISBLANK('5. Budget Inputs'!F37)),C$1,"")</f>
        <v/>
      </c>
      <c r="D17" t="str">
        <f>IF(NOT(ISBLANK('5. Budget Inputs'!G37)),D$1,"")</f>
        <v/>
      </c>
      <c r="E17" t="str">
        <f>IF(NOT(ISBLANK('5. Budget Inputs'!H37)),E$1,"")</f>
        <v/>
      </c>
      <c r="F17" t="str">
        <f>IF(NOT(ISBLANK('5. Budget Inputs'!I37)),F$1,"")</f>
        <v/>
      </c>
      <c r="G17">
        <f t="shared" si="0"/>
        <v>0</v>
      </c>
      <c r="H17" t="str">
        <f t="shared" si="1"/>
        <v xml:space="preserve"> over life of the project</v>
      </c>
      <c r="I17" t="str">
        <f t="shared" si="2"/>
        <v>, , 0 FTE over life of the project</v>
      </c>
      <c r="J17" t="b">
        <f>ISBLANK('5. Budget Inputs'!C37)</f>
        <v>1</v>
      </c>
    </row>
    <row r="18" spans="1:10">
      <c r="A18" t="str">
        <f>_xlfn.CONCAT('5. Budget Inputs'!C38,", ",'5. Budget Inputs'!B38,", ",'5. Budget Inputs'!J38," FTE")</f>
        <v>, , 0 FTE</v>
      </c>
      <c r="B18" t="str">
        <f>IF(NOT(ISBLANK('5. Budget Inputs'!E38)),B$1,"")</f>
        <v/>
      </c>
      <c r="C18" t="str">
        <f>IF(NOT(ISBLANK('5. Budget Inputs'!F38)),C$1,"")</f>
        <v/>
      </c>
      <c r="D18" t="str">
        <f>IF(NOT(ISBLANK('5. Budget Inputs'!G38)),D$1,"")</f>
        <v/>
      </c>
      <c r="E18" t="str">
        <f>IF(NOT(ISBLANK('5. Budget Inputs'!H38)),E$1,"")</f>
        <v/>
      </c>
      <c r="F18" t="str">
        <f>IF(NOT(ISBLANK('5. Budget Inputs'!I38)),F$1,"")</f>
        <v/>
      </c>
      <c r="G18">
        <f t="shared" si="0"/>
        <v>0</v>
      </c>
      <c r="H18" t="str">
        <f t="shared" si="1"/>
        <v xml:space="preserve"> over life of the project</v>
      </c>
      <c r="I18" t="str">
        <f t="shared" si="2"/>
        <v>, , 0 FTE over life of the project</v>
      </c>
      <c r="J18" t="b">
        <f>ISBLANK('5. Budget Inputs'!C38)</f>
        <v>1</v>
      </c>
    </row>
    <row r="19" spans="1:10">
      <c r="A19" t="str">
        <f>_xlfn.CONCAT('5. Budget Inputs'!C39,", ",'5. Budget Inputs'!B39,", ",'5. Budget Inputs'!J39," FTE")</f>
        <v>, , 0 FTE</v>
      </c>
      <c r="B19" t="str">
        <f>IF(NOT(ISBLANK('5. Budget Inputs'!E39)),B$1,"")</f>
        <v/>
      </c>
      <c r="C19" t="str">
        <f>IF(NOT(ISBLANK('5. Budget Inputs'!F39)),C$1,"")</f>
        <v/>
      </c>
      <c r="D19" t="str">
        <f>IF(NOT(ISBLANK('5. Budget Inputs'!G39)),D$1,"")</f>
        <v/>
      </c>
      <c r="E19" t="str">
        <f>IF(NOT(ISBLANK('5. Budget Inputs'!H39)),E$1,"")</f>
        <v/>
      </c>
      <c r="F19" t="str">
        <f>IF(NOT(ISBLANK('5. Budget Inputs'!I39)),F$1,"")</f>
        <v/>
      </c>
      <c r="G19">
        <f t="shared" si="0"/>
        <v>0</v>
      </c>
      <c r="H19" t="str">
        <f t="shared" si="1"/>
        <v xml:space="preserve"> over life of the project</v>
      </c>
      <c r="I19" t="str">
        <f t="shared" si="2"/>
        <v>, , 0 FTE over life of the project</v>
      </c>
      <c r="J19" t="b">
        <f>ISBLANK('5. Budget Inputs'!C39)</f>
        <v>1</v>
      </c>
    </row>
    <row r="20" spans="1:10">
      <c r="A20" t="str">
        <f>_xlfn.CONCAT('5. Budget Inputs'!C40,", ",'5. Budget Inputs'!B40,", ",'5. Budget Inputs'!J40," FTE")</f>
        <v>, , 0 FTE</v>
      </c>
      <c r="B20" t="str">
        <f>IF(NOT(ISBLANK('5. Budget Inputs'!E40)),B$1,"")</f>
        <v/>
      </c>
      <c r="C20" t="str">
        <f>IF(NOT(ISBLANK('5. Budget Inputs'!F40)),C$1,"")</f>
        <v/>
      </c>
      <c r="D20" t="str">
        <f>IF(NOT(ISBLANK('5. Budget Inputs'!G40)),D$1,"")</f>
        <v/>
      </c>
      <c r="E20" t="str">
        <f>IF(NOT(ISBLANK('5. Budget Inputs'!H40)),E$1,"")</f>
        <v/>
      </c>
      <c r="F20" t="str">
        <f>IF(NOT(ISBLANK('5. Budget Inputs'!I40)),F$1,"")</f>
        <v/>
      </c>
      <c r="G20">
        <f t="shared" si="0"/>
        <v>0</v>
      </c>
      <c r="H20" t="str">
        <f t="shared" si="1"/>
        <v xml:space="preserve"> over life of the project</v>
      </c>
      <c r="I20" t="str">
        <f t="shared" si="2"/>
        <v>, , 0 FTE over life of the project</v>
      </c>
      <c r="J20" t="b">
        <f>ISBLANK('5. Budget Inputs'!C40)</f>
        <v>1</v>
      </c>
    </row>
    <row r="21" spans="1:10">
      <c r="A21" t="str">
        <f>_xlfn.CONCAT('5. Budget Inputs'!C41,", ",'5. Budget Inputs'!B41,", ",'5. Budget Inputs'!J41," FTE")</f>
        <v>, , 0 FTE</v>
      </c>
      <c r="B21" t="str">
        <f>IF(NOT(ISBLANK('5. Budget Inputs'!E41)),B$1,"")</f>
        <v/>
      </c>
      <c r="C21" t="str">
        <f>IF(NOT(ISBLANK('5. Budget Inputs'!F41)),C$1,"")</f>
        <v/>
      </c>
      <c r="D21" t="str">
        <f>IF(NOT(ISBLANK('5. Budget Inputs'!G41)),D$1,"")</f>
        <v/>
      </c>
      <c r="E21" t="str">
        <f>IF(NOT(ISBLANK('5. Budget Inputs'!H41)),E$1,"")</f>
        <v/>
      </c>
      <c r="F21" t="str">
        <f>IF(NOT(ISBLANK('5. Budget Inputs'!I41)),F$1,"")</f>
        <v/>
      </c>
      <c r="G21">
        <f t="shared" si="0"/>
        <v>0</v>
      </c>
      <c r="H21" t="str">
        <f t="shared" si="1"/>
        <v xml:space="preserve"> over life of the project</v>
      </c>
      <c r="I21" t="str">
        <f t="shared" si="2"/>
        <v>, , 0 FTE over life of the project</v>
      </c>
      <c r="J21" t="b">
        <f>ISBLANK('5. Budget Inputs'!C41)</f>
        <v>1</v>
      </c>
    </row>
    <row r="22" spans="1:10">
      <c r="A22" t="str">
        <f>_xlfn.CONCAT('5. Budget Inputs'!C42,", ",'5. Budget Inputs'!B42,", ",'5. Budget Inputs'!J42," FTE")</f>
        <v>, , 0 FTE</v>
      </c>
      <c r="B22" t="str">
        <f>IF(NOT(ISBLANK('5. Budget Inputs'!E42)),B$1,"")</f>
        <v/>
      </c>
      <c r="C22" t="str">
        <f>IF(NOT(ISBLANK('5. Budget Inputs'!F42)),C$1,"")</f>
        <v/>
      </c>
      <c r="D22" t="str">
        <f>IF(NOT(ISBLANK('5. Budget Inputs'!G42)),D$1,"")</f>
        <v/>
      </c>
      <c r="E22" t="str">
        <f>IF(NOT(ISBLANK('5. Budget Inputs'!H42)),E$1,"")</f>
        <v/>
      </c>
      <c r="F22" t="str">
        <f>IF(NOT(ISBLANK('5. Budget Inputs'!I42)),F$1,"")</f>
        <v/>
      </c>
      <c r="G22">
        <f t="shared" si="0"/>
        <v>0</v>
      </c>
      <c r="H22" t="str">
        <f t="shared" si="1"/>
        <v xml:space="preserve"> over life of the project</v>
      </c>
      <c r="I22" t="str">
        <f t="shared" si="2"/>
        <v>, , 0 FTE over life of the project</v>
      </c>
      <c r="J22" t="b">
        <f>ISBLANK('5. Budget Inputs'!C42)</f>
        <v>1</v>
      </c>
    </row>
    <row r="23" spans="1:10">
      <c r="A23" t="str">
        <f>_xlfn.CONCAT('5. Budget Inputs'!C43,", ",'5. Budget Inputs'!B43,", ",'5. Budget Inputs'!J43," FTE")</f>
        <v>, , 0 FTE</v>
      </c>
      <c r="B23" t="str">
        <f>IF(NOT(ISBLANK('5. Budget Inputs'!E43)),B$1,"")</f>
        <v/>
      </c>
      <c r="C23" t="str">
        <f>IF(NOT(ISBLANK('5. Budget Inputs'!F43)),C$1,"")</f>
        <v/>
      </c>
      <c r="D23" t="str">
        <f>IF(NOT(ISBLANK('5. Budget Inputs'!G43)),D$1,"")</f>
        <v/>
      </c>
      <c r="E23" t="str">
        <f>IF(NOT(ISBLANK('5. Budget Inputs'!H43)),E$1,"")</f>
        <v/>
      </c>
      <c r="F23" t="str">
        <f>IF(NOT(ISBLANK('5. Budget Inputs'!I43)),F$1,"")</f>
        <v/>
      </c>
      <c r="G23">
        <f t="shared" si="0"/>
        <v>0</v>
      </c>
      <c r="H23" t="str">
        <f t="shared" si="1"/>
        <v xml:space="preserve"> over life of the project</v>
      </c>
      <c r="I23" t="str">
        <f t="shared" si="2"/>
        <v>, , 0 FTE over life of the project</v>
      </c>
      <c r="J23" t="b">
        <f>ISBLANK('5. Budget Inputs'!C43)</f>
        <v>1</v>
      </c>
    </row>
    <row r="24" spans="1:10">
      <c r="A24" t="str">
        <f>_xlfn.CONCAT('5. Budget Inputs'!C44,", ",'5. Budget Inputs'!B44,", ",'5. Budget Inputs'!J44," FTE")</f>
        <v>, , 0 FTE</v>
      </c>
      <c r="B24" t="str">
        <f>IF(NOT(ISBLANK('5. Budget Inputs'!E44)),B$1,"")</f>
        <v/>
      </c>
      <c r="C24" t="str">
        <f>IF(NOT(ISBLANK('5. Budget Inputs'!F44)),C$1,"")</f>
        <v/>
      </c>
      <c r="D24" t="str">
        <f>IF(NOT(ISBLANK('5. Budget Inputs'!G44)),D$1,"")</f>
        <v/>
      </c>
      <c r="E24" t="str">
        <f>IF(NOT(ISBLANK('5. Budget Inputs'!H44)),E$1,"")</f>
        <v/>
      </c>
      <c r="F24" t="str">
        <f>IF(NOT(ISBLANK('5. Budget Inputs'!I44)),F$1,"")</f>
        <v/>
      </c>
      <c r="G24">
        <f t="shared" ref="G24:G33" si="3">COUNTIF(B24:F24,"Y*")</f>
        <v>0</v>
      </c>
      <c r="H24" t="str">
        <f t="shared" ref="H24:H34" si="4">IF(G24=$G$2," over life of the project",_xlfn.CONCAT(" over ",B24,C24,D24,E24,F24,"of the project"))</f>
        <v xml:space="preserve"> over life of the project</v>
      </c>
      <c r="I24" t="str">
        <f t="shared" ref="I24:I34" si="5">_xlfn.CONCAT(A24,H24)</f>
        <v>, , 0 FTE over life of the project</v>
      </c>
      <c r="J24" t="b">
        <f>ISBLANK('5. Budget Inputs'!C44)</f>
        <v>1</v>
      </c>
    </row>
    <row r="25" spans="1:10">
      <c r="A25" t="str">
        <f>_xlfn.CONCAT('5. Budget Inputs'!C45,", ",'5. Budget Inputs'!B45,", ",'5. Budget Inputs'!J45," FTE")</f>
        <v>, , 0 FTE</v>
      </c>
      <c r="B25" t="str">
        <f>IF(NOT(ISBLANK('5. Budget Inputs'!E45)),B$1,"")</f>
        <v/>
      </c>
      <c r="C25" t="str">
        <f>IF(NOT(ISBLANK('5. Budget Inputs'!F45)),C$1,"")</f>
        <v/>
      </c>
      <c r="D25" t="str">
        <f>IF(NOT(ISBLANK('5. Budget Inputs'!G45)),D$1,"")</f>
        <v/>
      </c>
      <c r="E25" t="str">
        <f>IF(NOT(ISBLANK('5. Budget Inputs'!H45)),E$1,"")</f>
        <v/>
      </c>
      <c r="F25" t="str">
        <f>IF(NOT(ISBLANK('5. Budget Inputs'!I45)),F$1,"")</f>
        <v/>
      </c>
      <c r="G25">
        <f t="shared" si="3"/>
        <v>0</v>
      </c>
      <c r="H25" t="str">
        <f t="shared" si="4"/>
        <v xml:space="preserve"> over life of the project</v>
      </c>
      <c r="I25" t="str">
        <f t="shared" si="5"/>
        <v>, , 0 FTE over life of the project</v>
      </c>
      <c r="J25" t="b">
        <f>ISBLANK('5. Budget Inputs'!C45)</f>
        <v>1</v>
      </c>
    </row>
    <row r="26" spans="1:10">
      <c r="A26" t="str">
        <f>_xlfn.CONCAT('5. Budget Inputs'!C46,", ",'5. Budget Inputs'!B46,", ",'5. Budget Inputs'!J46," FTE")</f>
        <v>, , 0 FTE</v>
      </c>
      <c r="B26" t="str">
        <f>IF(NOT(ISBLANK('5. Budget Inputs'!E46)),B$1,"")</f>
        <v/>
      </c>
      <c r="C26" t="str">
        <f>IF(NOT(ISBLANK('5. Budget Inputs'!F46)),C$1,"")</f>
        <v/>
      </c>
      <c r="D26" t="str">
        <f>IF(NOT(ISBLANK('5. Budget Inputs'!G46)),D$1,"")</f>
        <v/>
      </c>
      <c r="E26" t="str">
        <f>IF(NOT(ISBLANK('5. Budget Inputs'!H46)),E$1,"")</f>
        <v/>
      </c>
      <c r="F26" t="str">
        <f>IF(NOT(ISBLANK('5. Budget Inputs'!I46)),F$1,"")</f>
        <v/>
      </c>
      <c r="G26">
        <f t="shared" si="3"/>
        <v>0</v>
      </c>
      <c r="H26" t="str">
        <f t="shared" si="4"/>
        <v xml:space="preserve"> over life of the project</v>
      </c>
      <c r="I26" t="str">
        <f t="shared" si="5"/>
        <v>, , 0 FTE over life of the project</v>
      </c>
      <c r="J26" t="b">
        <f>ISBLANK('5. Budget Inputs'!C46)</f>
        <v>1</v>
      </c>
    </row>
    <row r="27" spans="1:10">
      <c r="A27" t="str">
        <f>_xlfn.CONCAT('5. Budget Inputs'!C47,", ",'5. Budget Inputs'!B47,", ",'5. Budget Inputs'!J47," FTE")</f>
        <v>, , 0 FTE</v>
      </c>
      <c r="B27" t="str">
        <f>IF(NOT(ISBLANK('5. Budget Inputs'!E47)),B$1,"")</f>
        <v/>
      </c>
      <c r="C27" t="str">
        <f>IF(NOT(ISBLANK('5. Budget Inputs'!F47)),C$1,"")</f>
        <v/>
      </c>
      <c r="D27" t="str">
        <f>IF(NOT(ISBLANK('5. Budget Inputs'!G47)),D$1,"")</f>
        <v/>
      </c>
      <c r="E27" t="str">
        <f>IF(NOT(ISBLANK('5. Budget Inputs'!H47)),E$1,"")</f>
        <v/>
      </c>
      <c r="F27" t="str">
        <f>IF(NOT(ISBLANK('5. Budget Inputs'!I47)),F$1,"")</f>
        <v/>
      </c>
      <c r="G27">
        <f t="shared" si="3"/>
        <v>0</v>
      </c>
      <c r="H27" t="str">
        <f t="shared" si="4"/>
        <v xml:space="preserve"> over life of the project</v>
      </c>
      <c r="I27" t="str">
        <f t="shared" si="5"/>
        <v>, , 0 FTE over life of the project</v>
      </c>
      <c r="J27" t="b">
        <f>ISBLANK('5. Budget Inputs'!C47)</f>
        <v>1</v>
      </c>
    </row>
    <row r="28" spans="1:10">
      <c r="A28" t="str">
        <f>_xlfn.CONCAT('5. Budget Inputs'!C48,", ",'5. Budget Inputs'!B48,", ",'5. Budget Inputs'!J48," FTE")</f>
        <v>, , 0 FTE</v>
      </c>
      <c r="B28" t="str">
        <f>IF(NOT(ISBLANK('5. Budget Inputs'!E48)),B$1,"")</f>
        <v/>
      </c>
      <c r="C28" t="str">
        <f>IF(NOT(ISBLANK('5. Budget Inputs'!F48)),C$1,"")</f>
        <v/>
      </c>
      <c r="D28" t="str">
        <f>IF(NOT(ISBLANK('5. Budget Inputs'!G48)),D$1,"")</f>
        <v/>
      </c>
      <c r="E28" t="str">
        <f>IF(NOT(ISBLANK('5. Budget Inputs'!H48)),E$1,"")</f>
        <v/>
      </c>
      <c r="F28" t="str">
        <f>IF(NOT(ISBLANK('5. Budget Inputs'!I48)),F$1,"")</f>
        <v/>
      </c>
      <c r="G28">
        <f t="shared" si="3"/>
        <v>0</v>
      </c>
      <c r="H28" t="str">
        <f t="shared" si="4"/>
        <v xml:space="preserve"> over life of the project</v>
      </c>
      <c r="I28" t="str">
        <f t="shared" si="5"/>
        <v>, , 0 FTE over life of the project</v>
      </c>
      <c r="J28" t="b">
        <f>ISBLANK('5. Budget Inputs'!C48)</f>
        <v>1</v>
      </c>
    </row>
    <row r="29" spans="1:10">
      <c r="A29" t="str">
        <f>_xlfn.CONCAT('5. Budget Inputs'!C49,", ",'5. Budget Inputs'!B49,", ",'5. Budget Inputs'!J49," FTE")</f>
        <v>, , 0 FTE</v>
      </c>
      <c r="B29" t="str">
        <f>IF(NOT(ISBLANK('5. Budget Inputs'!E49)),B$1,"")</f>
        <v/>
      </c>
      <c r="C29" t="str">
        <f>IF(NOT(ISBLANK('5. Budget Inputs'!F49)),C$1,"")</f>
        <v/>
      </c>
      <c r="D29" t="str">
        <f>IF(NOT(ISBLANK('5. Budget Inputs'!G49)),D$1,"")</f>
        <v/>
      </c>
      <c r="E29" t="str">
        <f>IF(NOT(ISBLANK('5. Budget Inputs'!H49)),E$1,"")</f>
        <v/>
      </c>
      <c r="F29" t="str">
        <f>IF(NOT(ISBLANK('5. Budget Inputs'!I49)),F$1,"")</f>
        <v/>
      </c>
      <c r="G29">
        <f t="shared" si="3"/>
        <v>0</v>
      </c>
      <c r="H29" t="str">
        <f t="shared" si="4"/>
        <v xml:space="preserve"> over life of the project</v>
      </c>
      <c r="I29" t="str">
        <f t="shared" si="5"/>
        <v>, , 0 FTE over life of the project</v>
      </c>
      <c r="J29" t="b">
        <f>ISBLANK('5. Budget Inputs'!C49)</f>
        <v>1</v>
      </c>
    </row>
    <row r="30" spans="1:10">
      <c r="A30" t="str">
        <f>_xlfn.CONCAT('5. Budget Inputs'!C50,", ",'5. Budget Inputs'!B50,", ",'5. Budget Inputs'!J50," FTE")</f>
        <v>, , 0 FTE</v>
      </c>
      <c r="B30" t="str">
        <f>IF(NOT(ISBLANK('5. Budget Inputs'!E50)),B$1,"")</f>
        <v/>
      </c>
      <c r="C30" t="str">
        <f>IF(NOT(ISBLANK('5. Budget Inputs'!F50)),C$1,"")</f>
        <v/>
      </c>
      <c r="D30" t="str">
        <f>IF(NOT(ISBLANK('5. Budget Inputs'!G50)),D$1,"")</f>
        <v/>
      </c>
      <c r="E30" t="str">
        <f>IF(NOT(ISBLANK('5. Budget Inputs'!H50)),E$1,"")</f>
        <v/>
      </c>
      <c r="F30" t="str">
        <f>IF(NOT(ISBLANK('5. Budget Inputs'!I50)),F$1,"")</f>
        <v/>
      </c>
      <c r="G30">
        <f t="shared" si="3"/>
        <v>0</v>
      </c>
      <c r="H30" t="str">
        <f t="shared" si="4"/>
        <v xml:space="preserve"> over life of the project</v>
      </c>
      <c r="I30" t="str">
        <f t="shared" si="5"/>
        <v>, , 0 FTE over life of the project</v>
      </c>
      <c r="J30" t="b">
        <f>ISBLANK('5. Budget Inputs'!C50)</f>
        <v>1</v>
      </c>
    </row>
    <row r="31" spans="1:10">
      <c r="A31" t="str">
        <f>_xlfn.CONCAT('5. Budget Inputs'!C51,", ",'5. Budget Inputs'!B51,", ",'5. Budget Inputs'!J51," FTE")</f>
        <v>, , 0 FTE</v>
      </c>
      <c r="B31" t="str">
        <f>IF(NOT(ISBLANK('5. Budget Inputs'!E51)),B$1,"")</f>
        <v/>
      </c>
      <c r="C31" t="str">
        <f>IF(NOT(ISBLANK('5. Budget Inputs'!F51)),C$1,"")</f>
        <v/>
      </c>
      <c r="D31" t="str">
        <f>IF(NOT(ISBLANK('5. Budget Inputs'!G51)),D$1,"")</f>
        <v/>
      </c>
      <c r="E31" t="str">
        <f>IF(NOT(ISBLANK('5. Budget Inputs'!H51)),E$1,"")</f>
        <v/>
      </c>
      <c r="F31" t="str">
        <f>IF(NOT(ISBLANK('5. Budget Inputs'!I51)),F$1,"")</f>
        <v/>
      </c>
      <c r="G31">
        <f t="shared" si="3"/>
        <v>0</v>
      </c>
      <c r="H31" t="str">
        <f t="shared" si="4"/>
        <v xml:space="preserve"> over life of the project</v>
      </c>
      <c r="I31" t="str">
        <f t="shared" si="5"/>
        <v>, , 0 FTE over life of the project</v>
      </c>
      <c r="J31" t="b">
        <f>ISBLANK('5. Budget Inputs'!C51)</f>
        <v>1</v>
      </c>
    </row>
    <row r="32" spans="1:10">
      <c r="A32" t="str">
        <f>_xlfn.CONCAT('5. Budget Inputs'!C52,", ",'5. Budget Inputs'!B52,", ",'5. Budget Inputs'!J52," FTE")</f>
        <v>, , 0 FTE</v>
      </c>
      <c r="B32" t="str">
        <f>IF(NOT(ISBLANK('5. Budget Inputs'!E52)),B$1,"")</f>
        <v/>
      </c>
      <c r="C32" t="str">
        <f>IF(NOT(ISBLANK('5. Budget Inputs'!F52)),C$1,"")</f>
        <v/>
      </c>
      <c r="D32" t="str">
        <f>IF(NOT(ISBLANK('5. Budget Inputs'!G52)),D$1,"")</f>
        <v/>
      </c>
      <c r="E32" t="str">
        <f>IF(NOT(ISBLANK('5. Budget Inputs'!H52)),E$1,"")</f>
        <v/>
      </c>
      <c r="F32" t="str">
        <f>IF(NOT(ISBLANK('5. Budget Inputs'!I52)),F$1,"")</f>
        <v/>
      </c>
      <c r="G32">
        <f t="shared" si="3"/>
        <v>0</v>
      </c>
      <c r="H32" t="str">
        <f t="shared" si="4"/>
        <v xml:space="preserve"> over life of the project</v>
      </c>
      <c r="I32" t="str">
        <f t="shared" si="5"/>
        <v>, , 0 FTE over life of the project</v>
      </c>
      <c r="J32" t="b">
        <f>ISBLANK('5. Budget Inputs'!C52)</f>
        <v>1</v>
      </c>
    </row>
    <row r="33" spans="1:10">
      <c r="A33" t="str">
        <f>_xlfn.CONCAT('5. Budget Inputs'!C53,", ",'5. Budget Inputs'!B53,", ",'5. Budget Inputs'!J53," FTE")</f>
        <v>, , 0 FTE</v>
      </c>
      <c r="B33" t="str">
        <f>IF(NOT(ISBLANK('5. Budget Inputs'!E53)),B$1,"")</f>
        <v/>
      </c>
      <c r="C33" t="str">
        <f>IF(NOT(ISBLANK('5. Budget Inputs'!F53)),C$1,"")</f>
        <v/>
      </c>
      <c r="D33" t="str">
        <f>IF(NOT(ISBLANK('5. Budget Inputs'!G53)),D$1,"")</f>
        <v/>
      </c>
      <c r="E33" t="str">
        <f>IF(NOT(ISBLANK('5. Budget Inputs'!H53)),E$1,"")</f>
        <v/>
      </c>
      <c r="F33" t="str">
        <f>IF(NOT(ISBLANK('5. Budget Inputs'!I53)),F$1,"")</f>
        <v/>
      </c>
      <c r="G33">
        <f t="shared" si="3"/>
        <v>0</v>
      </c>
      <c r="H33" t="str">
        <f t="shared" si="4"/>
        <v xml:space="preserve"> over life of the project</v>
      </c>
      <c r="I33" t="str">
        <f t="shared" si="5"/>
        <v>, , 0 FTE over life of the project</v>
      </c>
      <c r="J33" t="b">
        <f>ISBLANK('5. Budget Inputs'!C53)</f>
        <v>1</v>
      </c>
    </row>
    <row r="34" spans="1:10">
      <c r="A34" t="str">
        <f>_xlfn.CONCAT('6. Budget Expenditure'!C6,", ",'6. Budget Expenditure'!B6,", ",SUM('6. Budget Expenditure'!E6,'6. Budget Expenditure'!H6,'6. Budget Expenditure'!K6,'6. Budget Expenditure'!N6,'6. Budget Expenditure'!Q6)," FTE")</f>
        <v>, , 0 FTE</v>
      </c>
      <c r="B34" t="str">
        <f>IF(NOT(ISBLANK('6. Budget Expenditure'!E6)),B$1,"")</f>
        <v/>
      </c>
      <c r="C34" t="str">
        <f>IF(NOT(ISBLANK('6. Budget Expenditure'!H6)),C$1,"")</f>
        <v/>
      </c>
      <c r="D34" t="str">
        <f>IF(NOT(ISBLANK('6. Budget Expenditure'!K6)),D$1,"")</f>
        <v/>
      </c>
      <c r="E34" t="str">
        <f>IF(NOT(ISBLANK('6. Budget Expenditure'!N6)),E$1,"")</f>
        <v/>
      </c>
      <c r="F34" t="str">
        <f>IF(NOT(ISBLANK('6. Budget Expenditure'!Q6)),F$1,"")</f>
        <v/>
      </c>
      <c r="G34">
        <f t="shared" ref="G34" si="6">COUNTIF(B34:F34,"Y*")</f>
        <v>0</v>
      </c>
      <c r="H34" t="str">
        <f t="shared" si="4"/>
        <v xml:space="preserve"> over life of the project</v>
      </c>
      <c r="I34" t="str">
        <f t="shared" si="5"/>
        <v>, , 0 FTE over life of the project</v>
      </c>
      <c r="J34" t="b">
        <f>ISBLANK('6. Budget Expenditure'!C6)</f>
        <v>1</v>
      </c>
    </row>
    <row r="35" spans="1:10">
      <c r="A35" t="str">
        <f>_xlfn.CONCAT('6. Budget Expenditure'!C7,", ",'6. Budget Expenditure'!B7,", ",SUM('6. Budget Expenditure'!E7,'6. Budget Expenditure'!H7,'6. Budget Expenditure'!K7,'6. Budget Expenditure'!N7,'6. Budget Expenditure'!Q7)," FTE")</f>
        <v>, , 0 FTE</v>
      </c>
      <c r="B35" t="str">
        <f>IF(NOT(ISBLANK('6. Budget Expenditure'!E7)),B$1,"")</f>
        <v/>
      </c>
      <c r="C35" t="str">
        <f>IF(NOT(ISBLANK('6. Budget Expenditure'!H7)),C$1,"")</f>
        <v/>
      </c>
      <c r="D35" t="str">
        <f>IF(NOT(ISBLANK('6. Budget Expenditure'!K7)),D$1,"")</f>
        <v/>
      </c>
      <c r="E35" t="str">
        <f>IF(NOT(ISBLANK('6. Budget Expenditure'!N7)),E$1,"")</f>
        <v/>
      </c>
      <c r="F35" t="str">
        <f>IF(NOT(ISBLANK('6. Budget Expenditure'!Q7)),F$1,"")</f>
        <v/>
      </c>
      <c r="G35">
        <f t="shared" ref="G35:G43" si="7">COUNTIF(B35:F35,"Y*")</f>
        <v>0</v>
      </c>
      <c r="H35" t="str">
        <f t="shared" ref="H35:H43" si="8">IF(G35=$G$2," over life of the project",_xlfn.CONCAT(" over ",B35,C35,D35,E35,F35,"of the project"))</f>
        <v xml:space="preserve"> over life of the project</v>
      </c>
      <c r="I35" t="str">
        <f t="shared" ref="I35:I43" si="9">_xlfn.CONCAT(A35,H35)</f>
        <v>, , 0 FTE over life of the project</v>
      </c>
      <c r="J35" t="b">
        <f>ISBLANK('6. Budget Expenditure'!C7)</f>
        <v>1</v>
      </c>
    </row>
    <row r="36" spans="1:10">
      <c r="A36" t="str">
        <f>_xlfn.CONCAT('6. Budget Expenditure'!C8,", ",'6. Budget Expenditure'!B8,", ",SUM('6. Budget Expenditure'!E8,'6. Budget Expenditure'!H8,'6. Budget Expenditure'!K8,'6. Budget Expenditure'!N8,'6. Budget Expenditure'!Q8)," FTE")</f>
        <v>, , 0 FTE</v>
      </c>
      <c r="B36" t="str">
        <f>IF(NOT(ISBLANK('6. Budget Expenditure'!E8)),B$1,"")</f>
        <v/>
      </c>
      <c r="C36" t="str">
        <f>IF(NOT(ISBLANK('6. Budget Expenditure'!H8)),C$1,"")</f>
        <v/>
      </c>
      <c r="D36" t="str">
        <f>IF(NOT(ISBLANK('6. Budget Expenditure'!K8)),D$1,"")</f>
        <v/>
      </c>
      <c r="E36" t="str">
        <f>IF(NOT(ISBLANK('6. Budget Expenditure'!N8)),E$1,"")</f>
        <v/>
      </c>
      <c r="F36" t="str">
        <f>IF(NOT(ISBLANK('6. Budget Expenditure'!Q8)),F$1,"")</f>
        <v/>
      </c>
      <c r="G36">
        <f t="shared" si="7"/>
        <v>0</v>
      </c>
      <c r="H36" t="str">
        <f t="shared" si="8"/>
        <v xml:space="preserve"> over life of the project</v>
      </c>
      <c r="I36" t="str">
        <f t="shared" si="9"/>
        <v>, , 0 FTE over life of the project</v>
      </c>
      <c r="J36" t="b">
        <f>ISBLANK('6. Budget Expenditure'!C8)</f>
        <v>1</v>
      </c>
    </row>
    <row r="37" spans="1:10">
      <c r="A37" t="str">
        <f>_xlfn.CONCAT('6. Budget Expenditure'!C9,", ",'6. Budget Expenditure'!B9,", ",SUM('6. Budget Expenditure'!E9,'6. Budget Expenditure'!H9,'6. Budget Expenditure'!K9,'6. Budget Expenditure'!N9,'6. Budget Expenditure'!Q9)," FTE")</f>
        <v>, , 0 FTE</v>
      </c>
      <c r="B37" t="str">
        <f>IF(NOT(ISBLANK('6. Budget Expenditure'!E9)),B$1,"")</f>
        <v/>
      </c>
      <c r="C37" t="str">
        <f>IF(NOT(ISBLANK('6. Budget Expenditure'!H9)),C$1,"")</f>
        <v/>
      </c>
      <c r="D37" t="str">
        <f>IF(NOT(ISBLANK('6. Budget Expenditure'!K9)),D$1,"")</f>
        <v/>
      </c>
      <c r="E37" t="str">
        <f>IF(NOT(ISBLANK('6. Budget Expenditure'!N9)),E$1,"")</f>
        <v/>
      </c>
      <c r="F37" t="str">
        <f>IF(NOT(ISBLANK('6. Budget Expenditure'!Q9)),F$1,"")</f>
        <v/>
      </c>
      <c r="G37">
        <f t="shared" si="7"/>
        <v>0</v>
      </c>
      <c r="H37" t="str">
        <f t="shared" si="8"/>
        <v xml:space="preserve"> over life of the project</v>
      </c>
      <c r="I37" t="str">
        <f t="shared" si="9"/>
        <v>, , 0 FTE over life of the project</v>
      </c>
      <c r="J37" t="b">
        <f>ISBLANK('6. Budget Expenditure'!C9)</f>
        <v>1</v>
      </c>
    </row>
    <row r="38" spans="1:10">
      <c r="A38" t="str">
        <f>_xlfn.CONCAT('6. Budget Expenditure'!C10,", ",'6. Budget Expenditure'!B10,", ",SUM('6. Budget Expenditure'!E10,'6. Budget Expenditure'!H10,'6. Budget Expenditure'!K10,'6. Budget Expenditure'!N10,'6. Budget Expenditure'!Q10)," FTE")</f>
        <v>, , 0 FTE</v>
      </c>
      <c r="B38" t="str">
        <f>IF(NOT(ISBLANK('6. Budget Expenditure'!E10)),B$1,"")</f>
        <v/>
      </c>
      <c r="C38" t="str">
        <f>IF(NOT(ISBLANK('6. Budget Expenditure'!H10)),C$1,"")</f>
        <v/>
      </c>
      <c r="D38" t="str">
        <f>IF(NOT(ISBLANK('6. Budget Expenditure'!K10)),D$1,"")</f>
        <v/>
      </c>
      <c r="E38" t="str">
        <f>IF(NOT(ISBLANK('6. Budget Expenditure'!N10)),E$1,"")</f>
        <v/>
      </c>
      <c r="F38" t="str">
        <f>IF(NOT(ISBLANK('6. Budget Expenditure'!Q10)),F$1,"")</f>
        <v/>
      </c>
      <c r="G38">
        <f t="shared" si="7"/>
        <v>0</v>
      </c>
      <c r="H38" t="str">
        <f t="shared" si="8"/>
        <v xml:space="preserve"> over life of the project</v>
      </c>
      <c r="I38" t="str">
        <f t="shared" si="9"/>
        <v>, , 0 FTE over life of the project</v>
      </c>
      <c r="J38" t="b">
        <f>ISBLANK('6. Budget Expenditure'!C10)</f>
        <v>1</v>
      </c>
    </row>
    <row r="39" spans="1:10">
      <c r="A39" t="str">
        <f>_xlfn.CONCAT('6. Budget Expenditure'!C11,", ",'6. Budget Expenditure'!B11,", ",SUM('6. Budget Expenditure'!E11,'6. Budget Expenditure'!H11,'6. Budget Expenditure'!K11,'6. Budget Expenditure'!N11,'6. Budget Expenditure'!Q11)," FTE")</f>
        <v>, , 0 FTE</v>
      </c>
      <c r="B39" t="str">
        <f>IF(NOT(ISBLANK('6. Budget Expenditure'!E11)),B$1,"")</f>
        <v/>
      </c>
      <c r="C39" t="str">
        <f>IF(NOT(ISBLANK('6. Budget Expenditure'!H11)),C$1,"")</f>
        <v/>
      </c>
      <c r="D39" t="str">
        <f>IF(NOT(ISBLANK('6. Budget Expenditure'!K11)),D$1,"")</f>
        <v/>
      </c>
      <c r="E39" t="str">
        <f>IF(NOT(ISBLANK('6. Budget Expenditure'!N11)),E$1,"")</f>
        <v/>
      </c>
      <c r="F39" t="str">
        <f>IF(NOT(ISBLANK('6. Budget Expenditure'!Q11)),F$1,"")</f>
        <v/>
      </c>
      <c r="G39">
        <f t="shared" si="7"/>
        <v>0</v>
      </c>
      <c r="H39" t="str">
        <f t="shared" si="8"/>
        <v xml:space="preserve"> over life of the project</v>
      </c>
      <c r="I39" t="str">
        <f t="shared" si="9"/>
        <v>, , 0 FTE over life of the project</v>
      </c>
      <c r="J39" t="b">
        <f>ISBLANK('6. Budget Expenditure'!C11)</f>
        <v>1</v>
      </c>
    </row>
    <row r="40" spans="1:10">
      <c r="A40" t="str">
        <f>_xlfn.CONCAT('6. Budget Expenditure'!C12,", ",'6. Budget Expenditure'!B12,", ",SUM('6. Budget Expenditure'!E12,'6. Budget Expenditure'!H12,'6. Budget Expenditure'!K12,'6. Budget Expenditure'!N12,'6. Budget Expenditure'!Q12)," FTE")</f>
        <v>, , 0 FTE</v>
      </c>
      <c r="B40" t="str">
        <f>IF(NOT(ISBLANK('6. Budget Expenditure'!E12)),B$1,"")</f>
        <v/>
      </c>
      <c r="C40" t="str">
        <f>IF(NOT(ISBLANK('6. Budget Expenditure'!H12)),C$1,"")</f>
        <v/>
      </c>
      <c r="D40" t="str">
        <f>IF(NOT(ISBLANK('6. Budget Expenditure'!K12)),D$1,"")</f>
        <v/>
      </c>
      <c r="E40" t="str">
        <f>IF(NOT(ISBLANK('6. Budget Expenditure'!N12)),E$1,"")</f>
        <v/>
      </c>
      <c r="F40" t="str">
        <f>IF(NOT(ISBLANK('6. Budget Expenditure'!Q12)),F$1,"")</f>
        <v/>
      </c>
      <c r="G40">
        <f t="shared" si="7"/>
        <v>0</v>
      </c>
      <c r="H40" t="str">
        <f t="shared" si="8"/>
        <v xml:space="preserve"> over life of the project</v>
      </c>
      <c r="I40" t="str">
        <f t="shared" si="9"/>
        <v>, , 0 FTE over life of the project</v>
      </c>
      <c r="J40" t="b">
        <f>ISBLANK('6. Budget Expenditure'!C12)</f>
        <v>1</v>
      </c>
    </row>
    <row r="41" spans="1:10">
      <c r="A41" t="str">
        <f>_xlfn.CONCAT('6. Budget Expenditure'!C13,", ",'6. Budget Expenditure'!B13,", ",SUM('6. Budget Expenditure'!E13,'6. Budget Expenditure'!H13,'6. Budget Expenditure'!K13,'6. Budget Expenditure'!N13,'6. Budget Expenditure'!Q13)," FTE")</f>
        <v>, , 0 FTE</v>
      </c>
      <c r="B41" t="str">
        <f>IF(NOT(ISBLANK('6. Budget Expenditure'!E13)),B$1,"")</f>
        <v/>
      </c>
      <c r="C41" t="str">
        <f>IF(NOT(ISBLANK('6. Budget Expenditure'!H13)),C$1,"")</f>
        <v/>
      </c>
      <c r="D41" t="str">
        <f>IF(NOT(ISBLANK('6. Budget Expenditure'!K13)),D$1,"")</f>
        <v/>
      </c>
      <c r="E41" t="str">
        <f>IF(NOT(ISBLANK('6. Budget Expenditure'!N13)),E$1,"")</f>
        <v/>
      </c>
      <c r="F41" t="str">
        <f>IF(NOT(ISBLANK('6. Budget Expenditure'!Q13)),F$1,"")</f>
        <v/>
      </c>
      <c r="G41">
        <f t="shared" si="7"/>
        <v>0</v>
      </c>
      <c r="H41" t="str">
        <f t="shared" si="8"/>
        <v xml:space="preserve"> over life of the project</v>
      </c>
      <c r="I41" t="str">
        <f t="shared" si="9"/>
        <v>, , 0 FTE over life of the project</v>
      </c>
      <c r="J41" t="b">
        <f>ISBLANK('6. Budget Expenditure'!C13)</f>
        <v>1</v>
      </c>
    </row>
    <row r="42" spans="1:10">
      <c r="A42" t="str">
        <f>_xlfn.CONCAT('6. Budget Expenditure'!C14,", ",'6. Budget Expenditure'!B14,", ",SUM('6. Budget Expenditure'!E14,'6. Budget Expenditure'!H14,'6. Budget Expenditure'!K14,'6. Budget Expenditure'!N14,'6. Budget Expenditure'!Q14)," FTE")</f>
        <v>, , 0 FTE</v>
      </c>
      <c r="B42" t="str">
        <f>IF(NOT(ISBLANK('6. Budget Expenditure'!E14)),B$1,"")</f>
        <v/>
      </c>
      <c r="C42" t="str">
        <f>IF(NOT(ISBLANK('6. Budget Expenditure'!H14)),C$1,"")</f>
        <v/>
      </c>
      <c r="D42" t="str">
        <f>IF(NOT(ISBLANK('6. Budget Expenditure'!K14)),D$1,"")</f>
        <v/>
      </c>
      <c r="E42" t="str">
        <f>IF(NOT(ISBLANK('6. Budget Expenditure'!N14)),E$1,"")</f>
        <v/>
      </c>
      <c r="F42" t="str">
        <f>IF(NOT(ISBLANK('6. Budget Expenditure'!Q14)),F$1,"")</f>
        <v/>
      </c>
      <c r="G42">
        <f t="shared" si="7"/>
        <v>0</v>
      </c>
      <c r="H42" t="str">
        <f t="shared" si="8"/>
        <v xml:space="preserve"> over life of the project</v>
      </c>
      <c r="I42" t="str">
        <f t="shared" si="9"/>
        <v>, , 0 FTE over life of the project</v>
      </c>
      <c r="J42" t="b">
        <f>ISBLANK('6. Budget Expenditure'!C14)</f>
        <v>1</v>
      </c>
    </row>
    <row r="43" spans="1:10">
      <c r="A43" t="str">
        <f>_xlfn.CONCAT('6. Budget Expenditure'!C15,", ",'6. Budget Expenditure'!B15,", ",SUM('6. Budget Expenditure'!E15,'6. Budget Expenditure'!H15,'6. Budget Expenditure'!K15,'6. Budget Expenditure'!N15,'6. Budget Expenditure'!Q15)," FTE")</f>
        <v>, , 0 FTE</v>
      </c>
      <c r="B43" t="str">
        <f>IF(NOT(ISBLANK('6. Budget Expenditure'!E15)),B$1,"")</f>
        <v/>
      </c>
      <c r="C43" t="str">
        <f>IF(NOT(ISBLANK('6. Budget Expenditure'!H15)),C$1,"")</f>
        <v/>
      </c>
      <c r="D43" t="str">
        <f>IF(NOT(ISBLANK('6. Budget Expenditure'!K15)),D$1,"")</f>
        <v/>
      </c>
      <c r="E43" t="str">
        <f>IF(NOT(ISBLANK('6. Budget Expenditure'!N15)),E$1,"")</f>
        <v/>
      </c>
      <c r="F43" t="str">
        <f>IF(NOT(ISBLANK('6. Budget Expenditure'!Q15)),F$1,"")</f>
        <v/>
      </c>
      <c r="G43">
        <f t="shared" si="7"/>
        <v>0</v>
      </c>
      <c r="H43" t="str">
        <f t="shared" si="8"/>
        <v xml:space="preserve"> over life of the project</v>
      </c>
      <c r="I43" t="str">
        <f t="shared" si="9"/>
        <v>, , 0 FTE over life of the project</v>
      </c>
      <c r="J43" t="b">
        <f>ISBLANK('6. Budget Expenditure'!C15)</f>
        <v>1</v>
      </c>
    </row>
  </sheetData>
  <autoFilter ref="A1:J43" xr:uid="{1E7800E1-A38F-4986-A8B5-C6D58909AA26}"/>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E6FC-B0A7-477A-8651-57C7DF065054}">
  <sheetPr>
    <tabColor rgb="FF00604E"/>
  </sheetPr>
  <dimension ref="A1:BE194"/>
  <sheetViews>
    <sheetView zoomScale="88" zoomScaleNormal="80" workbookViewId="0">
      <selection activeCell="N8" sqref="N8:V8"/>
    </sheetView>
  </sheetViews>
  <sheetFormatPr defaultRowHeight="13.5"/>
  <cols>
    <col min="2" max="2" width="4.140625" customWidth="1"/>
    <col min="3" max="3" width="12.28515625" style="1" customWidth="1"/>
    <col min="4" max="4" width="37.42578125" customWidth="1"/>
    <col min="5" max="5" width="22" hidden="1" customWidth="1"/>
    <col min="6" max="6" width="7.28515625" style="144" customWidth="1"/>
    <col min="7" max="7" width="11.140625" style="144" customWidth="1"/>
    <col min="8" max="8" width="31.140625" customWidth="1"/>
    <col min="9" max="9" width="17.42578125" hidden="1" customWidth="1"/>
    <col min="10" max="11" width="11.140625" bestFit="1" customWidth="1"/>
    <col min="22" max="22" width="19.5703125" customWidth="1"/>
  </cols>
  <sheetData>
    <row r="1" spans="1:57">
      <c r="A1" s="184"/>
      <c r="B1" s="184"/>
      <c r="C1" s="208"/>
      <c r="D1" s="184"/>
      <c r="E1" s="184"/>
      <c r="F1" s="209"/>
      <c r="G1" s="209"/>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row>
    <row r="2" spans="1:57" ht="60.95" customHeight="1">
      <c r="A2" s="207" t="s">
        <v>48</v>
      </c>
      <c r="B2" s="184"/>
      <c r="C2" s="208"/>
      <c r="D2" s="184"/>
      <c r="E2" s="184"/>
      <c r="F2" s="209"/>
      <c r="G2" s="209"/>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row>
    <row r="3" spans="1:57" ht="15.95" customHeight="1">
      <c r="A3" s="184"/>
      <c r="B3" s="184"/>
      <c r="C3" s="208"/>
      <c r="D3" s="184"/>
      <c r="E3" s="184"/>
      <c r="F3" s="209"/>
      <c r="G3" s="209"/>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row>
    <row r="4" spans="1:57" ht="27">
      <c r="A4" s="184"/>
      <c r="B4" s="126"/>
      <c r="C4" s="127"/>
      <c r="D4" s="117" t="s">
        <v>49</v>
      </c>
      <c r="E4" s="118" t="s">
        <v>50</v>
      </c>
      <c r="F4" s="143" t="s">
        <v>51</v>
      </c>
      <c r="G4" s="143" t="s">
        <v>52</v>
      </c>
      <c r="H4" s="117" t="s">
        <v>53</v>
      </c>
      <c r="I4" s="117" t="s">
        <v>54</v>
      </c>
      <c r="J4" s="117" t="s">
        <v>55</v>
      </c>
      <c r="K4" s="119" t="s">
        <v>56</v>
      </c>
      <c r="L4" s="184"/>
      <c r="M4" s="184"/>
      <c r="N4" s="252" t="s">
        <v>57</v>
      </c>
      <c r="O4" s="252"/>
      <c r="P4" s="252"/>
      <c r="Q4" s="252"/>
      <c r="R4" s="252"/>
      <c r="S4" s="252"/>
      <c r="T4" s="252"/>
      <c r="U4" s="252"/>
      <c r="V4" s="252"/>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row>
    <row r="5" spans="1:57" ht="30.95">
      <c r="A5" s="184"/>
      <c r="B5" s="120"/>
      <c r="C5" s="121" t="s">
        <v>58</v>
      </c>
      <c r="D5" s="140"/>
      <c r="E5" s="3"/>
      <c r="F5" s="128"/>
      <c r="G5" s="128"/>
      <c r="H5" s="56"/>
      <c r="I5" s="56"/>
      <c r="J5" s="129" t="str">
        <f>IF(MIN(J6:J10)=0,"",MIN(J6:J10))</f>
        <v/>
      </c>
      <c r="K5" s="130" t="str">
        <f>IF(MAX(K6:K10)=0,"",MAX(K6:K10))</f>
        <v/>
      </c>
      <c r="L5" s="245"/>
      <c r="M5" s="184"/>
      <c r="N5" s="211" t="s">
        <v>59</v>
      </c>
      <c r="O5" s="212"/>
      <c r="P5" s="212"/>
      <c r="Q5" s="212"/>
      <c r="R5" s="212"/>
      <c r="S5" s="212"/>
      <c r="T5" s="212"/>
      <c r="U5" s="212"/>
      <c r="V5" s="212"/>
      <c r="W5" s="210"/>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row>
    <row r="6" spans="1:57" ht="30.95">
      <c r="A6" s="184"/>
      <c r="B6" s="261" t="s">
        <v>60</v>
      </c>
      <c r="C6" s="121">
        <v>1.1000000000000001</v>
      </c>
      <c r="D6" s="140"/>
      <c r="E6" s="135"/>
      <c r="F6" s="136"/>
      <c r="G6" s="136"/>
      <c r="H6" s="141"/>
      <c r="I6" s="141"/>
      <c r="J6" s="129" t="str">
        <f>IFERROR(IF(OR(F6="",G6=""),"",EDATE('1. Core Details'!$C$34,('2. Project Milestones'!F6-1))),"")</f>
        <v/>
      </c>
      <c r="K6" s="130" t="str">
        <f t="shared" ref="K6:K9" si="0">IFERROR(IF(OR(F6="",G6=""),"",EDATE(J6,G6)-1),"")</f>
        <v/>
      </c>
      <c r="L6" s="245"/>
      <c r="M6" s="184"/>
      <c r="N6" s="257" t="s">
        <v>61</v>
      </c>
      <c r="O6" s="257"/>
      <c r="P6" s="257"/>
      <c r="Q6" s="257"/>
      <c r="R6" s="257"/>
      <c r="S6" s="257"/>
      <c r="T6" s="257"/>
      <c r="U6" s="257"/>
      <c r="V6" s="257"/>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row>
    <row r="7" spans="1:57" ht="30.95">
      <c r="A7" s="184"/>
      <c r="B7" s="261"/>
      <c r="C7" s="121">
        <v>1.2</v>
      </c>
      <c r="D7" s="140"/>
      <c r="E7" s="135"/>
      <c r="F7" s="136"/>
      <c r="G7" s="136"/>
      <c r="H7" s="141"/>
      <c r="I7" s="141"/>
      <c r="J7" s="129" t="str">
        <f>IFERROR(IF(OR(F7="",G7=""),"",EDATE('1. Core Details'!$C$34,('2. Project Milestones'!F7-1))),"")</f>
        <v/>
      </c>
      <c r="K7" s="130" t="str">
        <f t="shared" si="0"/>
        <v/>
      </c>
      <c r="L7" s="245"/>
      <c r="M7" s="184"/>
      <c r="N7" s="257" t="s">
        <v>62</v>
      </c>
      <c r="O7" s="257"/>
      <c r="P7" s="257"/>
      <c r="Q7" s="257"/>
      <c r="R7" s="257"/>
      <c r="S7" s="257"/>
      <c r="T7" s="257"/>
      <c r="U7" s="257"/>
      <c r="V7" s="257"/>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row>
    <row r="8" spans="1:57" ht="30.95">
      <c r="A8" s="184"/>
      <c r="B8" s="261"/>
      <c r="C8" s="121">
        <v>1.3</v>
      </c>
      <c r="D8" s="140"/>
      <c r="E8" s="135"/>
      <c r="F8" s="136"/>
      <c r="G8" s="136"/>
      <c r="H8" s="141"/>
      <c r="I8" s="141"/>
      <c r="J8" s="129" t="str">
        <f>IFERROR(IF(OR(F8="",G8=""),"",EDATE('1. Core Details'!$C$34,('2. Project Milestones'!F8-1))),"")</f>
        <v/>
      </c>
      <c r="K8" s="130" t="str">
        <f t="shared" si="0"/>
        <v/>
      </c>
      <c r="L8" s="245"/>
      <c r="M8" s="184"/>
      <c r="N8" s="257" t="s">
        <v>63</v>
      </c>
      <c r="O8" s="257"/>
      <c r="P8" s="257"/>
      <c r="Q8" s="257"/>
      <c r="R8" s="257"/>
      <c r="S8" s="257"/>
      <c r="T8" s="257"/>
      <c r="U8" s="257"/>
      <c r="V8" s="257"/>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row>
    <row r="9" spans="1:57" ht="30.95">
      <c r="A9" s="184"/>
      <c r="B9" s="261"/>
      <c r="C9" s="121">
        <v>1.4</v>
      </c>
      <c r="D9" s="140"/>
      <c r="E9" s="135"/>
      <c r="F9" s="136"/>
      <c r="G9" s="136"/>
      <c r="H9" s="141"/>
      <c r="I9" s="141"/>
      <c r="J9" s="129" t="str">
        <f>IFERROR(IF(OR(F9="",G9=""),"",EDATE('1. Core Details'!$C$34,('2. Project Milestones'!F9-1))),"")</f>
        <v/>
      </c>
      <c r="K9" s="130" t="str">
        <f t="shared" si="0"/>
        <v/>
      </c>
      <c r="L9" s="245"/>
      <c r="M9" s="184"/>
      <c r="N9" s="257" t="s">
        <v>64</v>
      </c>
      <c r="O9" s="257"/>
      <c r="P9" s="257"/>
      <c r="Q9" s="257"/>
      <c r="R9" s="257"/>
      <c r="S9" s="257"/>
      <c r="T9" s="257"/>
      <c r="U9" s="257"/>
      <c r="V9" s="257"/>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row>
    <row r="10" spans="1:57" ht="30.95">
      <c r="A10" s="184"/>
      <c r="B10" s="261"/>
      <c r="C10" s="133">
        <v>1.5</v>
      </c>
      <c r="D10" s="154" t="s">
        <v>65</v>
      </c>
      <c r="E10" s="155"/>
      <c r="F10" s="156"/>
      <c r="G10" s="156"/>
      <c r="H10" s="157"/>
      <c r="I10" s="157"/>
      <c r="J10" s="131" t="str">
        <f>IFERROR(IF(OR(F10="",G10=""),"",EDATE('1. Core Details'!$C$34,('2. Project Milestones'!F10-1))),"")</f>
        <v/>
      </c>
      <c r="K10" s="132" t="str">
        <f t="shared" ref="K10:K60" si="1">IFERROR(IF(OR(F10="",G10=""),"",EDATE(J10,G10)-1),"")</f>
        <v/>
      </c>
      <c r="L10" s="245"/>
      <c r="M10" s="184"/>
      <c r="N10" s="213" t="s">
        <v>60</v>
      </c>
      <c r="O10" s="212"/>
      <c r="P10" s="212"/>
      <c r="Q10" s="212"/>
      <c r="R10" s="212"/>
      <c r="S10" s="212"/>
      <c r="T10" s="212"/>
      <c r="U10" s="212"/>
      <c r="V10" s="212"/>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row>
    <row r="11" spans="1:57" ht="38.1" hidden="1" customHeight="1">
      <c r="A11" s="184"/>
      <c r="B11" s="122"/>
      <c r="C11" s="133" t="s">
        <v>50</v>
      </c>
      <c r="D11" s="262"/>
      <c r="E11" s="262"/>
      <c r="F11" s="262"/>
      <c r="G11" s="262"/>
      <c r="H11" s="262"/>
      <c r="I11" s="262"/>
      <c r="J11" s="131"/>
      <c r="K11" s="132"/>
      <c r="L11" s="245"/>
      <c r="M11" s="184"/>
      <c r="N11" s="257"/>
      <c r="O11" s="257"/>
      <c r="P11" s="257"/>
      <c r="Q11" s="257"/>
      <c r="R11" s="257"/>
      <c r="S11" s="257"/>
      <c r="T11" s="257"/>
      <c r="U11" s="257"/>
      <c r="V11" s="257"/>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row>
    <row r="12" spans="1:57" ht="30.95">
      <c r="A12" s="184"/>
      <c r="B12" s="123"/>
      <c r="C12" s="121" t="s">
        <v>66</v>
      </c>
      <c r="D12" s="140"/>
      <c r="E12" s="100"/>
      <c r="F12" s="128"/>
      <c r="G12" s="128"/>
      <c r="H12" s="56"/>
      <c r="I12" s="56"/>
      <c r="J12" s="129" t="str">
        <f>IF(MIN(J13:J17)=0,"",MIN(J13:J17))</f>
        <v/>
      </c>
      <c r="K12" s="130" t="str">
        <f>IF(MAX(K13:K17)=0,"",MAX(K13:K17))</f>
        <v/>
      </c>
      <c r="L12" s="245"/>
      <c r="M12" s="184"/>
      <c r="N12" s="257" t="s">
        <v>67</v>
      </c>
      <c r="O12" s="257"/>
      <c r="P12" s="257"/>
      <c r="Q12" s="257"/>
      <c r="R12" s="257"/>
      <c r="S12" s="257"/>
      <c r="T12" s="257"/>
      <c r="U12" s="257"/>
      <c r="V12" s="257"/>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row>
    <row r="13" spans="1:57" ht="30.95">
      <c r="A13" s="184"/>
      <c r="B13" s="261" t="s">
        <v>60</v>
      </c>
      <c r="C13" s="121">
        <v>2.1</v>
      </c>
      <c r="D13" s="140"/>
      <c r="E13" s="135"/>
      <c r="F13" s="136"/>
      <c r="G13" s="136"/>
      <c r="H13" s="141"/>
      <c r="I13" s="141"/>
      <c r="J13" s="129" t="str">
        <f>IFERROR(IF(OR(F13="",G13=""),"",EDATE('1. Core Details'!$C$34,('2. Project Milestones'!F13-1))),"")</f>
        <v/>
      </c>
      <c r="K13" s="130" t="str">
        <f t="shared" si="1"/>
        <v/>
      </c>
      <c r="L13" s="245"/>
      <c r="M13" s="184"/>
      <c r="N13" s="257" t="s">
        <v>68</v>
      </c>
      <c r="O13" s="257"/>
      <c r="P13" s="257"/>
      <c r="Q13" s="257"/>
      <c r="R13" s="257"/>
      <c r="S13" s="257"/>
      <c r="T13" s="257"/>
      <c r="U13" s="257"/>
      <c r="V13" s="257"/>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row>
    <row r="14" spans="1:57" ht="30.95">
      <c r="A14" s="184"/>
      <c r="B14" s="261"/>
      <c r="C14" s="121">
        <v>2.2000000000000002</v>
      </c>
      <c r="D14" s="140"/>
      <c r="E14" s="135"/>
      <c r="F14" s="136"/>
      <c r="G14" s="136"/>
      <c r="H14" s="141"/>
      <c r="I14" s="141"/>
      <c r="J14" s="129" t="str">
        <f>IFERROR(IF(OR(F14="",G14=""),"",EDATE('1. Core Details'!$C$34,('2. Project Milestones'!F14-1))),"")</f>
        <v/>
      </c>
      <c r="K14" s="130" t="str">
        <f t="shared" si="1"/>
        <v/>
      </c>
      <c r="L14" s="245"/>
      <c r="M14" s="184"/>
      <c r="N14" s="257" t="s">
        <v>69</v>
      </c>
      <c r="O14" s="257"/>
      <c r="P14" s="257"/>
      <c r="Q14" s="257"/>
      <c r="R14" s="257"/>
      <c r="S14" s="257"/>
      <c r="T14" s="257"/>
      <c r="U14" s="257"/>
      <c r="V14" s="257"/>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row>
    <row r="15" spans="1:57" ht="30.95">
      <c r="A15" s="184"/>
      <c r="B15" s="261"/>
      <c r="C15" s="121">
        <v>2.2999999999999998</v>
      </c>
      <c r="D15" s="140"/>
      <c r="E15" s="135"/>
      <c r="F15" s="136"/>
      <c r="G15" s="136"/>
      <c r="H15" s="141"/>
      <c r="I15" s="141"/>
      <c r="J15" s="129" t="str">
        <f>IFERROR(IF(OR(F15="",G15=""),"",EDATE('1. Core Details'!$C$34,('2. Project Milestones'!F15-1))),"")</f>
        <v/>
      </c>
      <c r="K15" s="130" t="str">
        <f t="shared" si="1"/>
        <v/>
      </c>
      <c r="L15" s="245"/>
      <c r="M15" s="184"/>
      <c r="N15" s="258" t="s">
        <v>70</v>
      </c>
      <c r="O15" s="259"/>
      <c r="P15" s="259"/>
      <c r="Q15" s="259"/>
      <c r="R15" s="259" t="s">
        <v>71</v>
      </c>
      <c r="S15" s="259"/>
      <c r="T15" s="259"/>
      <c r="U15" s="259"/>
      <c r="V15" s="267"/>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row>
    <row r="16" spans="1:57" ht="30.95">
      <c r="A16" s="184"/>
      <c r="B16" s="261"/>
      <c r="C16" s="121">
        <v>2.4</v>
      </c>
      <c r="D16" s="140"/>
      <c r="E16" s="135"/>
      <c r="F16" s="136"/>
      <c r="G16" s="136"/>
      <c r="H16" s="141"/>
      <c r="I16" s="141"/>
      <c r="J16" s="129" t="str">
        <f>IFERROR(IF(OR(F16="",G16=""),"",EDATE('1. Core Details'!$C$34,('2. Project Milestones'!F16-1))),"")</f>
        <v/>
      </c>
      <c r="K16" s="130" t="str">
        <f t="shared" si="1"/>
        <v/>
      </c>
      <c r="L16" s="245"/>
      <c r="M16" s="184"/>
      <c r="N16" s="253" t="s">
        <v>72</v>
      </c>
      <c r="O16" s="254"/>
      <c r="P16" s="254"/>
      <c r="Q16" s="254"/>
      <c r="R16" s="255" t="s">
        <v>73</v>
      </c>
      <c r="S16" s="255"/>
      <c r="T16" s="255"/>
      <c r="U16" s="255"/>
      <c r="V16" s="256"/>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row>
    <row r="17" spans="1:57" ht="30.95">
      <c r="A17" s="184"/>
      <c r="B17" s="261"/>
      <c r="C17" s="121">
        <v>2.5</v>
      </c>
      <c r="D17" s="140" t="s">
        <v>65</v>
      </c>
      <c r="E17" s="135"/>
      <c r="F17" s="156"/>
      <c r="G17" s="156"/>
      <c r="H17" s="157"/>
      <c r="I17" s="141"/>
      <c r="J17" s="131" t="str">
        <f>IFERROR(IF(OR(F17="",G17=""),"",EDATE('1. Core Details'!$C$34,('2. Project Milestones'!F17-1))),"")</f>
        <v/>
      </c>
      <c r="K17" s="132" t="str">
        <f t="shared" si="1"/>
        <v/>
      </c>
      <c r="L17" s="245"/>
      <c r="M17" s="184"/>
      <c r="N17" s="253" t="s">
        <v>74</v>
      </c>
      <c r="O17" s="254"/>
      <c r="P17" s="254"/>
      <c r="Q17" s="254"/>
      <c r="R17" s="255" t="s">
        <v>75</v>
      </c>
      <c r="S17" s="255"/>
      <c r="T17" s="255"/>
      <c r="U17" s="255"/>
      <c r="V17" s="256"/>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row>
    <row r="18" spans="1:57" ht="38.1" hidden="1" customHeight="1">
      <c r="A18" s="184"/>
      <c r="B18" s="122"/>
      <c r="C18" s="133" t="s">
        <v>50</v>
      </c>
      <c r="D18" s="263"/>
      <c r="E18" s="263"/>
      <c r="F18" s="263"/>
      <c r="G18" s="263"/>
      <c r="H18" s="263"/>
      <c r="I18" s="263"/>
      <c r="J18" s="131"/>
      <c r="K18" s="132"/>
      <c r="L18" s="245"/>
      <c r="M18" s="184"/>
      <c r="N18" s="253"/>
      <c r="O18" s="254"/>
      <c r="P18" s="254"/>
      <c r="Q18" s="254"/>
      <c r="R18" s="255"/>
      <c r="S18" s="255"/>
      <c r="T18" s="255"/>
      <c r="U18" s="255"/>
      <c r="V18" s="256"/>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row>
    <row r="19" spans="1:57" ht="30.95">
      <c r="A19" s="184"/>
      <c r="B19" s="123"/>
      <c r="C19" s="124" t="s">
        <v>76</v>
      </c>
      <c r="D19" s="142"/>
      <c r="E19" s="125"/>
      <c r="F19" s="128"/>
      <c r="G19" s="128"/>
      <c r="H19" s="56"/>
      <c r="I19" s="56"/>
      <c r="J19" s="129" t="str">
        <f>IF(MIN(J20:J24)=0,"",MIN(J20:J24))</f>
        <v/>
      </c>
      <c r="K19" s="130" t="str">
        <f>IF(MAX(K20:K24)=0,"",MAX(K20:K24))</f>
        <v/>
      </c>
      <c r="L19" s="245"/>
      <c r="M19" s="184"/>
      <c r="N19" s="253" t="s">
        <v>51</v>
      </c>
      <c r="O19" s="254"/>
      <c r="P19" s="254"/>
      <c r="Q19" s="254"/>
      <c r="R19" s="255" t="s">
        <v>77</v>
      </c>
      <c r="S19" s="255"/>
      <c r="T19" s="255"/>
      <c r="U19" s="255"/>
      <c r="V19" s="256"/>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row>
    <row r="20" spans="1:57" ht="30.95">
      <c r="A20" s="184"/>
      <c r="B20" s="261" t="s">
        <v>60</v>
      </c>
      <c r="C20" s="121">
        <v>3.1</v>
      </c>
      <c r="D20" s="140"/>
      <c r="E20" s="135"/>
      <c r="F20" s="136"/>
      <c r="G20" s="136"/>
      <c r="H20" s="141"/>
      <c r="I20" s="141"/>
      <c r="J20" s="129" t="str">
        <f>IFERROR(IF(OR(F20="",G20=""),"",EDATE('1. Core Details'!$C$34,('2. Project Milestones'!F20-1))),"")</f>
        <v/>
      </c>
      <c r="K20" s="130" t="str">
        <f t="shared" si="1"/>
        <v/>
      </c>
      <c r="L20" s="245"/>
      <c r="M20" s="184"/>
      <c r="N20" s="253" t="s">
        <v>52</v>
      </c>
      <c r="O20" s="254"/>
      <c r="P20" s="254"/>
      <c r="Q20" s="254"/>
      <c r="R20" s="255" t="s">
        <v>78</v>
      </c>
      <c r="S20" s="255"/>
      <c r="T20" s="255"/>
      <c r="U20" s="255"/>
      <c r="V20" s="256"/>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row>
    <row r="21" spans="1:57" ht="30.95">
      <c r="A21" s="184"/>
      <c r="B21" s="261"/>
      <c r="C21" s="121">
        <v>3.2</v>
      </c>
      <c r="D21" s="140"/>
      <c r="E21" s="135"/>
      <c r="F21" s="136"/>
      <c r="G21" s="136"/>
      <c r="H21" s="141"/>
      <c r="I21" s="141"/>
      <c r="J21" s="129" t="str">
        <f>IFERROR(IF(OR(F21="",G21=""),"",EDATE('1. Core Details'!$C$34,('2. Project Milestones'!F21-1))),"")</f>
        <v/>
      </c>
      <c r="K21" s="130" t="str">
        <f t="shared" si="1"/>
        <v/>
      </c>
      <c r="L21" s="245"/>
      <c r="M21" s="184"/>
      <c r="N21" s="253" t="s">
        <v>53</v>
      </c>
      <c r="O21" s="254"/>
      <c r="P21" s="254"/>
      <c r="Q21" s="254"/>
      <c r="R21" s="255" t="s">
        <v>79</v>
      </c>
      <c r="S21" s="255"/>
      <c r="T21" s="255"/>
      <c r="U21" s="255"/>
      <c r="V21" s="256"/>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row>
    <row r="22" spans="1:57" ht="30.95">
      <c r="A22" s="184"/>
      <c r="B22" s="261"/>
      <c r="C22" s="121">
        <v>3.3</v>
      </c>
      <c r="D22" s="140"/>
      <c r="E22" s="135"/>
      <c r="F22" s="136"/>
      <c r="G22" s="136"/>
      <c r="H22" s="141"/>
      <c r="I22" s="141"/>
      <c r="J22" s="129" t="str">
        <f>IFERROR(IF(OR(F22="",G22=""),"",EDATE('1. Core Details'!$C$34,('2. Project Milestones'!F22-1))),"")</f>
        <v/>
      </c>
      <c r="K22" s="130" t="str">
        <f t="shared" si="1"/>
        <v/>
      </c>
      <c r="L22" s="245"/>
      <c r="M22" s="184"/>
      <c r="N22" s="264" t="s">
        <v>80</v>
      </c>
      <c r="O22" s="257"/>
      <c r="P22" s="257"/>
      <c r="Q22" s="257"/>
      <c r="R22" s="265" t="s">
        <v>81</v>
      </c>
      <c r="S22" s="265"/>
      <c r="T22" s="265"/>
      <c r="U22" s="265"/>
      <c r="V22" s="266"/>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row>
    <row r="23" spans="1:57" ht="30.95">
      <c r="A23" s="184"/>
      <c r="B23" s="261"/>
      <c r="C23" s="121">
        <v>3.4</v>
      </c>
      <c r="D23" s="140"/>
      <c r="E23" s="135"/>
      <c r="F23" s="136"/>
      <c r="G23" s="136"/>
      <c r="H23" s="141"/>
      <c r="I23" s="141"/>
      <c r="J23" s="129" t="str">
        <f>IFERROR(IF(OR(F23="",G23=""),"",EDATE('1. Core Details'!$C$34,('2. Project Milestones'!F23-1))),"")</f>
        <v/>
      </c>
      <c r="K23" s="130" t="str">
        <f t="shared" si="1"/>
        <v/>
      </c>
      <c r="L23" s="242"/>
      <c r="M23" s="184"/>
      <c r="N23" s="214" t="s">
        <v>82</v>
      </c>
      <c r="O23" s="215"/>
      <c r="P23" s="215"/>
      <c r="Q23" s="215"/>
      <c r="R23" s="215" t="s">
        <v>83</v>
      </c>
      <c r="S23" s="215"/>
      <c r="T23" s="215"/>
      <c r="U23" s="215"/>
      <c r="V23" s="216"/>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row>
    <row r="24" spans="1:57" ht="30.95">
      <c r="A24" s="184"/>
      <c r="B24" s="261"/>
      <c r="C24" s="121">
        <v>3.5</v>
      </c>
      <c r="D24" s="140" t="s">
        <v>65</v>
      </c>
      <c r="E24" s="135"/>
      <c r="F24" s="156"/>
      <c r="G24" s="156"/>
      <c r="H24" s="157"/>
      <c r="I24" s="141"/>
      <c r="J24" s="131" t="str">
        <f>IFERROR(IF(OR(F24="",G24=""),"",EDATE('1. Core Details'!$C$34,('2. Project Milestones'!F24-1))),"")</f>
        <v/>
      </c>
      <c r="K24" s="132" t="str">
        <f t="shared" si="1"/>
        <v/>
      </c>
      <c r="L24" s="242"/>
      <c r="M24" s="184"/>
      <c r="N24" s="217"/>
      <c r="O24" s="217"/>
      <c r="P24" s="217"/>
      <c r="Q24" s="217"/>
      <c r="R24" s="217"/>
      <c r="S24" s="217"/>
      <c r="T24" s="217"/>
      <c r="U24" s="217"/>
      <c r="V24" s="217"/>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row>
    <row r="25" spans="1:57" ht="38.1" hidden="1" customHeight="1">
      <c r="A25" s="184"/>
      <c r="B25" s="122"/>
      <c r="C25" s="133" t="s">
        <v>50</v>
      </c>
      <c r="D25" s="263"/>
      <c r="E25" s="263"/>
      <c r="F25" s="263"/>
      <c r="G25" s="263"/>
      <c r="H25" s="263"/>
      <c r="I25" s="263"/>
      <c r="J25" s="131"/>
      <c r="K25" s="132"/>
      <c r="L25" s="242"/>
      <c r="M25" s="184"/>
      <c r="N25" s="260"/>
      <c r="O25" s="260"/>
      <c r="P25" s="260"/>
      <c r="Q25" s="260"/>
      <c r="R25" s="260"/>
      <c r="S25" s="260"/>
      <c r="T25" s="260"/>
      <c r="U25" s="260"/>
      <c r="V25" s="260"/>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row>
    <row r="26" spans="1:57" ht="30.95">
      <c r="A26" s="184"/>
      <c r="B26" s="123"/>
      <c r="C26" s="124" t="s">
        <v>84</v>
      </c>
      <c r="D26" s="142"/>
      <c r="E26" s="125"/>
      <c r="F26" s="128"/>
      <c r="G26" s="128"/>
      <c r="H26" s="56"/>
      <c r="I26" s="56"/>
      <c r="J26" s="129" t="str">
        <f>IF(MIN(J27:J31)=0,"",MIN(J27:J31))</f>
        <v/>
      </c>
      <c r="K26" s="130" t="str">
        <f>IF(MAX(K27:K31)=0,"",MAX(K27:K31))</f>
        <v/>
      </c>
      <c r="L26" s="242"/>
      <c r="M26" s="184"/>
      <c r="N26" s="217"/>
      <c r="O26" s="217"/>
      <c r="P26" s="217"/>
      <c r="Q26" s="217"/>
      <c r="R26" s="217"/>
      <c r="S26" s="217"/>
      <c r="T26" s="217"/>
      <c r="U26" s="217"/>
      <c r="V26" s="217"/>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row>
    <row r="27" spans="1:57" ht="30.95">
      <c r="A27" s="184"/>
      <c r="B27" s="261" t="s">
        <v>60</v>
      </c>
      <c r="C27" s="121">
        <v>4.0999999999999996</v>
      </c>
      <c r="D27" s="140"/>
      <c r="E27" s="135"/>
      <c r="F27" s="136"/>
      <c r="G27" s="136"/>
      <c r="H27" s="141"/>
      <c r="I27" s="141"/>
      <c r="J27" s="129" t="str">
        <f>IFERROR(IF(OR(F27="",G27=""),"",EDATE('1. Core Details'!$C$34,('2. Project Milestones'!F27-1))),"")</f>
        <v/>
      </c>
      <c r="K27" s="130" t="str">
        <f t="shared" si="1"/>
        <v/>
      </c>
      <c r="L27" s="242"/>
      <c r="M27" s="184"/>
      <c r="N27" s="217"/>
      <c r="O27" s="217"/>
      <c r="P27" s="217"/>
      <c r="Q27" s="217"/>
      <c r="R27" s="217"/>
      <c r="S27" s="217"/>
      <c r="T27" s="217"/>
      <c r="U27" s="217"/>
      <c r="V27" s="217"/>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row>
    <row r="28" spans="1:57" ht="30.95">
      <c r="A28" s="184"/>
      <c r="B28" s="261"/>
      <c r="C28" s="121">
        <v>4.2</v>
      </c>
      <c r="D28" s="140"/>
      <c r="E28" s="135"/>
      <c r="F28" s="136"/>
      <c r="G28" s="136"/>
      <c r="H28" s="141"/>
      <c r="I28" s="141"/>
      <c r="J28" s="129" t="str">
        <f>IFERROR(IF(OR(F28="",G28=""),"",EDATE('1. Core Details'!$C$34,('2. Project Milestones'!F28-1))),"")</f>
        <v/>
      </c>
      <c r="K28" s="130" t="str">
        <f t="shared" si="1"/>
        <v/>
      </c>
      <c r="L28" s="242"/>
      <c r="M28" s="184"/>
      <c r="N28" s="217"/>
      <c r="O28" s="217"/>
      <c r="P28" s="217"/>
      <c r="Q28" s="217"/>
      <c r="R28" s="217"/>
      <c r="S28" s="217"/>
      <c r="T28" s="217"/>
      <c r="U28" s="217"/>
      <c r="V28" s="217"/>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row>
    <row r="29" spans="1:57" ht="30.95">
      <c r="A29" s="184"/>
      <c r="B29" s="261"/>
      <c r="C29" s="121">
        <v>4.3</v>
      </c>
      <c r="D29" s="140"/>
      <c r="E29" s="135"/>
      <c r="F29" s="136"/>
      <c r="G29" s="136"/>
      <c r="H29" s="141"/>
      <c r="I29" s="141"/>
      <c r="J29" s="129" t="str">
        <f>IFERROR(IF(OR(F29="",G29=""),"",EDATE('1. Core Details'!$C$34,('2. Project Milestones'!F29-1))),"")</f>
        <v/>
      </c>
      <c r="K29" s="130" t="str">
        <f t="shared" si="1"/>
        <v/>
      </c>
      <c r="L29" s="242"/>
      <c r="M29" s="184"/>
      <c r="N29" s="217"/>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row>
    <row r="30" spans="1:57" ht="30.95">
      <c r="A30" s="184"/>
      <c r="B30" s="261"/>
      <c r="C30" s="121">
        <v>4.4000000000000004</v>
      </c>
      <c r="D30" s="140"/>
      <c r="E30" s="135"/>
      <c r="F30" s="136"/>
      <c r="G30" s="136"/>
      <c r="H30" s="141"/>
      <c r="I30" s="141"/>
      <c r="J30" s="129" t="str">
        <f>IFERROR(IF(OR(F30="",G30=""),"",EDATE('1. Core Details'!$C$34,('2. Project Milestones'!F30-1))),"")</f>
        <v/>
      </c>
      <c r="K30" s="130" t="str">
        <f t="shared" si="1"/>
        <v/>
      </c>
      <c r="L30" s="245"/>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row>
    <row r="31" spans="1:57" ht="30.95">
      <c r="A31" s="184"/>
      <c r="B31" s="261"/>
      <c r="C31" s="121">
        <v>4.5</v>
      </c>
      <c r="D31" s="140" t="s">
        <v>65</v>
      </c>
      <c r="E31" s="135"/>
      <c r="F31" s="156"/>
      <c r="G31" s="156"/>
      <c r="H31" s="157"/>
      <c r="I31" s="141"/>
      <c r="J31" s="131" t="str">
        <f>IFERROR(IF(OR(F31="",G31=""),"",EDATE('1. Core Details'!$C$34,('2. Project Milestones'!F31-1))),"")</f>
        <v/>
      </c>
      <c r="K31" s="132" t="str">
        <f t="shared" si="1"/>
        <v/>
      </c>
      <c r="L31" s="242"/>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row>
    <row r="32" spans="1:57" ht="38.1" hidden="1" customHeight="1">
      <c r="A32" s="184"/>
      <c r="B32" s="122"/>
      <c r="C32" s="133" t="s">
        <v>50</v>
      </c>
      <c r="D32" s="263"/>
      <c r="E32" s="263"/>
      <c r="F32" s="263"/>
      <c r="G32" s="263"/>
      <c r="H32" s="263"/>
      <c r="I32" s="263"/>
      <c r="J32" s="131"/>
      <c r="K32" s="132"/>
      <c r="L32" s="242"/>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row>
    <row r="33" spans="1:57" ht="30.95">
      <c r="A33" s="184"/>
      <c r="B33" s="123"/>
      <c r="C33" s="124" t="s">
        <v>85</v>
      </c>
      <c r="D33" s="142"/>
      <c r="E33" s="125"/>
      <c r="F33" s="128"/>
      <c r="G33" s="128"/>
      <c r="H33" s="56"/>
      <c r="I33" s="56"/>
      <c r="J33" s="129" t="str">
        <f>IF(MIN(J34:J38)=0,"",MIN(J34:J38))</f>
        <v/>
      </c>
      <c r="K33" s="130" t="str">
        <f>IF(MAX(K34:K38)=0,"",MAX(K34:K38))</f>
        <v/>
      </c>
      <c r="L33" s="242"/>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row>
    <row r="34" spans="1:57" ht="30.95">
      <c r="A34" s="184"/>
      <c r="B34" s="261" t="s">
        <v>60</v>
      </c>
      <c r="C34" s="121">
        <v>5.0999999999999996</v>
      </c>
      <c r="D34" s="140"/>
      <c r="E34" s="135"/>
      <c r="F34" s="136"/>
      <c r="G34" s="136"/>
      <c r="H34" s="141"/>
      <c r="I34" s="141"/>
      <c r="J34" s="129" t="str">
        <f>IFERROR(IF(OR(F34="",G34=""),"",EDATE('1. Core Details'!$C$34,('2. Project Milestones'!F34-1))),"")</f>
        <v/>
      </c>
      <c r="K34" s="130" t="str">
        <f t="shared" si="1"/>
        <v/>
      </c>
      <c r="L34" s="242"/>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row>
    <row r="35" spans="1:57" ht="30.95">
      <c r="A35" s="184"/>
      <c r="B35" s="261"/>
      <c r="C35" s="121">
        <v>5.2</v>
      </c>
      <c r="D35" s="140"/>
      <c r="E35" s="135"/>
      <c r="F35" s="136"/>
      <c r="G35" s="136"/>
      <c r="H35" s="141"/>
      <c r="I35" s="141"/>
      <c r="J35" s="129" t="str">
        <f>IFERROR(IF(OR(F35="",G35=""),"",EDATE('1. Core Details'!$C$34,('2. Project Milestones'!F35-1))),"")</f>
        <v/>
      </c>
      <c r="K35" s="130" t="str">
        <f t="shared" si="1"/>
        <v/>
      </c>
      <c r="L35" s="242"/>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row>
    <row r="36" spans="1:57" ht="30.95">
      <c r="A36" s="184"/>
      <c r="B36" s="261"/>
      <c r="C36" s="121">
        <v>5.3</v>
      </c>
      <c r="D36" s="140"/>
      <c r="E36" s="135"/>
      <c r="F36" s="136"/>
      <c r="G36" s="136"/>
      <c r="H36" s="141"/>
      <c r="I36" s="141"/>
      <c r="J36" s="129" t="str">
        <f>IFERROR(IF(OR(F36="",G36=""),"",EDATE('1. Core Details'!$C$34,('2. Project Milestones'!F36-1))),"")</f>
        <v/>
      </c>
      <c r="K36" s="130" t="str">
        <f t="shared" si="1"/>
        <v/>
      </c>
      <c r="L36" s="242"/>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row>
    <row r="37" spans="1:57" ht="30.95">
      <c r="A37" s="184"/>
      <c r="B37" s="261"/>
      <c r="C37" s="121">
        <v>5.4</v>
      </c>
      <c r="D37" s="140"/>
      <c r="E37" s="135"/>
      <c r="F37" s="136"/>
      <c r="G37" s="136"/>
      <c r="H37" s="141"/>
      <c r="I37" s="141"/>
      <c r="J37" s="129" t="str">
        <f>IFERROR(IF(OR(F37="",G37=""),"",EDATE('1. Core Details'!$C$34,('2. Project Milestones'!F37-1))),"")</f>
        <v/>
      </c>
      <c r="K37" s="130" t="str">
        <f t="shared" si="1"/>
        <v/>
      </c>
      <c r="L37" s="242"/>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row>
    <row r="38" spans="1:57" ht="30.95">
      <c r="A38" s="184"/>
      <c r="B38" s="261"/>
      <c r="C38" s="121">
        <v>5.5</v>
      </c>
      <c r="D38" s="140" t="s">
        <v>65</v>
      </c>
      <c r="E38" s="135"/>
      <c r="F38" s="156"/>
      <c r="G38" s="156"/>
      <c r="H38" s="157"/>
      <c r="I38" s="141"/>
      <c r="J38" s="131" t="str">
        <f>IFERROR(IF(OR(F38="",G38=""),"",EDATE('1. Core Details'!$C$34,('2. Project Milestones'!F38-1))),"")</f>
        <v/>
      </c>
      <c r="K38" s="132" t="str">
        <f t="shared" si="1"/>
        <v/>
      </c>
      <c r="L38" s="242"/>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row>
    <row r="39" spans="1:57" ht="38.1" hidden="1" customHeight="1">
      <c r="A39" s="184"/>
      <c r="B39" s="122"/>
      <c r="C39" s="133" t="s">
        <v>50</v>
      </c>
      <c r="D39" s="263"/>
      <c r="E39" s="263"/>
      <c r="F39" s="263"/>
      <c r="G39" s="263"/>
      <c r="H39" s="263"/>
      <c r="I39" s="263"/>
      <c r="J39" s="131"/>
      <c r="K39" s="132"/>
      <c r="L39" s="242"/>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row>
    <row r="40" spans="1:57" ht="30.95">
      <c r="A40" s="184"/>
      <c r="B40" s="123"/>
      <c r="C40" s="124" t="s">
        <v>86</v>
      </c>
      <c r="D40" s="142"/>
      <c r="E40" s="125"/>
      <c r="F40" s="128"/>
      <c r="G40" s="128"/>
      <c r="H40" s="56"/>
      <c r="I40" s="56"/>
      <c r="J40" s="129" t="str">
        <f>IF(MIN(J41:J45)=0,"",MIN(J41:J45))</f>
        <v/>
      </c>
      <c r="K40" s="130" t="str">
        <f>IF(MAX(K41:K45)=0,"",MAX(K41:K45))</f>
        <v/>
      </c>
      <c r="L40" s="242"/>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row>
    <row r="41" spans="1:57" ht="30.95">
      <c r="A41" s="184"/>
      <c r="B41" s="261" t="s">
        <v>60</v>
      </c>
      <c r="C41" s="121">
        <v>6.1</v>
      </c>
      <c r="D41" s="140"/>
      <c r="E41" s="135"/>
      <c r="F41" s="136"/>
      <c r="G41" s="136"/>
      <c r="H41" s="141"/>
      <c r="I41" s="141"/>
      <c r="J41" s="129" t="str">
        <f>IFERROR(IF(OR(F41="",G41=""),"",EDATE('1. Core Details'!$C$34,('2. Project Milestones'!F41-1))),"")</f>
        <v/>
      </c>
      <c r="K41" s="130" t="str">
        <f t="shared" si="1"/>
        <v/>
      </c>
      <c r="L41" s="242"/>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row>
    <row r="42" spans="1:57" ht="30.95">
      <c r="A42" s="184"/>
      <c r="B42" s="261"/>
      <c r="C42" s="121">
        <v>6.2</v>
      </c>
      <c r="D42" s="140"/>
      <c r="E42" s="135"/>
      <c r="F42" s="136"/>
      <c r="G42" s="136"/>
      <c r="H42" s="141"/>
      <c r="I42" s="141"/>
      <c r="J42" s="129" t="str">
        <f>IFERROR(IF(OR(F42="",G42=""),"",EDATE('1. Core Details'!$C$34,('2. Project Milestones'!F42-1))),"")</f>
        <v/>
      </c>
      <c r="K42" s="130" t="str">
        <f t="shared" si="1"/>
        <v/>
      </c>
      <c r="L42" s="242"/>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row>
    <row r="43" spans="1:57" ht="30.95">
      <c r="A43" s="184"/>
      <c r="B43" s="261"/>
      <c r="C43" s="121">
        <v>6.3</v>
      </c>
      <c r="D43" s="140"/>
      <c r="E43" s="135"/>
      <c r="F43" s="136"/>
      <c r="G43" s="136"/>
      <c r="H43" s="141"/>
      <c r="I43" s="141"/>
      <c r="J43" s="129" t="str">
        <f>IFERROR(IF(OR(F43="",G43=""),"",EDATE('1. Core Details'!$C$34,('2. Project Milestones'!F43-1))),"")</f>
        <v/>
      </c>
      <c r="K43" s="130" t="str">
        <f t="shared" si="1"/>
        <v/>
      </c>
      <c r="L43" s="242"/>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row>
    <row r="44" spans="1:57" ht="30.95">
      <c r="A44" s="184"/>
      <c r="B44" s="261"/>
      <c r="C44" s="121">
        <v>6.4</v>
      </c>
      <c r="D44" s="140"/>
      <c r="E44" s="135"/>
      <c r="F44" s="136"/>
      <c r="G44" s="136"/>
      <c r="H44" s="141"/>
      <c r="I44" s="141"/>
      <c r="J44" s="129" t="str">
        <f>IFERROR(IF(OR(F44="",G44=""),"",EDATE('1. Core Details'!$C$34,('2. Project Milestones'!F44-1))),"")</f>
        <v/>
      </c>
      <c r="K44" s="130" t="str">
        <f t="shared" si="1"/>
        <v/>
      </c>
      <c r="L44" s="242"/>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row>
    <row r="45" spans="1:57" ht="30.95">
      <c r="A45" s="184"/>
      <c r="B45" s="261"/>
      <c r="C45" s="121">
        <v>6.5</v>
      </c>
      <c r="D45" s="140" t="s">
        <v>65</v>
      </c>
      <c r="E45" s="135"/>
      <c r="F45" s="156"/>
      <c r="G45" s="156"/>
      <c r="H45" s="157"/>
      <c r="I45" s="141"/>
      <c r="J45" s="131" t="str">
        <f>IFERROR(IF(OR(F45="",G45=""),"",EDATE('1. Core Details'!$C$34,('2. Project Milestones'!F45-1))),"")</f>
        <v/>
      </c>
      <c r="K45" s="132" t="str">
        <f t="shared" si="1"/>
        <v/>
      </c>
      <c r="L45" s="242"/>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row>
    <row r="46" spans="1:57" ht="38.1" hidden="1" customHeight="1">
      <c r="A46" s="184"/>
      <c r="B46" s="122"/>
      <c r="C46" s="133" t="s">
        <v>50</v>
      </c>
      <c r="D46" s="263"/>
      <c r="E46" s="263"/>
      <c r="F46" s="263"/>
      <c r="G46" s="263"/>
      <c r="H46" s="263"/>
      <c r="I46" s="263"/>
      <c r="J46" s="131"/>
      <c r="K46" s="132"/>
      <c r="L46" s="242"/>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row>
    <row r="47" spans="1:57" ht="30.95">
      <c r="A47" s="184"/>
      <c r="B47" s="123"/>
      <c r="C47" s="124" t="s">
        <v>87</v>
      </c>
      <c r="D47" s="142"/>
      <c r="E47" s="125"/>
      <c r="F47" s="128"/>
      <c r="G47" s="128"/>
      <c r="H47" s="56"/>
      <c r="I47" s="56"/>
      <c r="J47" s="129" t="str">
        <f>IF(MIN(J48:J52)=0,"",MIN(J48:J52))</f>
        <v/>
      </c>
      <c r="K47" s="130" t="str">
        <f>IF(MAX(K48:K52)=0,"",MAX(K48:K52))</f>
        <v/>
      </c>
      <c r="L47" s="242"/>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row>
    <row r="48" spans="1:57" ht="30.95">
      <c r="A48" s="184"/>
      <c r="B48" s="261" t="s">
        <v>60</v>
      </c>
      <c r="C48" s="121">
        <v>7.1</v>
      </c>
      <c r="D48" s="140"/>
      <c r="E48" s="135"/>
      <c r="F48" s="136"/>
      <c r="G48" s="136"/>
      <c r="H48" s="141"/>
      <c r="I48" s="141"/>
      <c r="J48" s="129" t="str">
        <f>IFERROR(IF(OR(F48="",G48=""),"",EDATE('1. Core Details'!$C$34,('2. Project Milestones'!F48-1))),"")</f>
        <v/>
      </c>
      <c r="K48" s="130" t="str">
        <f t="shared" si="1"/>
        <v/>
      </c>
      <c r="L48" s="242"/>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row>
    <row r="49" spans="1:57" ht="30.95">
      <c r="A49" s="184"/>
      <c r="B49" s="261"/>
      <c r="C49" s="121">
        <v>7.2</v>
      </c>
      <c r="D49" s="140"/>
      <c r="E49" s="135"/>
      <c r="F49" s="136"/>
      <c r="G49" s="136"/>
      <c r="H49" s="141"/>
      <c r="I49" s="141"/>
      <c r="J49" s="129" t="str">
        <f>IFERROR(IF(OR(F49="",G49=""),"",EDATE('1. Core Details'!$C$34,('2. Project Milestones'!F49-1))),"")</f>
        <v/>
      </c>
      <c r="K49" s="130" t="str">
        <f t="shared" si="1"/>
        <v/>
      </c>
      <c r="L49" s="242"/>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row>
    <row r="50" spans="1:57" ht="30.95">
      <c r="A50" s="184"/>
      <c r="B50" s="261"/>
      <c r="C50" s="121">
        <v>7.3</v>
      </c>
      <c r="D50" s="140"/>
      <c r="E50" s="135"/>
      <c r="F50" s="136"/>
      <c r="G50" s="136"/>
      <c r="H50" s="141"/>
      <c r="I50" s="141"/>
      <c r="J50" s="129" t="str">
        <f>IFERROR(IF(OR(F50="",G50=""),"",EDATE('1. Core Details'!$C$34,('2. Project Milestones'!F50-1))),"")</f>
        <v/>
      </c>
      <c r="K50" s="130" t="str">
        <f t="shared" si="1"/>
        <v/>
      </c>
      <c r="L50" s="242"/>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row>
    <row r="51" spans="1:57" ht="30.95">
      <c r="A51" s="184"/>
      <c r="B51" s="261"/>
      <c r="C51" s="121">
        <v>7.4</v>
      </c>
      <c r="D51" s="140"/>
      <c r="E51" s="135"/>
      <c r="F51" s="136"/>
      <c r="G51" s="136"/>
      <c r="H51" s="141"/>
      <c r="I51" s="141"/>
      <c r="J51" s="129" t="str">
        <f>IFERROR(IF(OR(F51="",G51=""),"",EDATE('1. Core Details'!$C$34,('2. Project Milestones'!F51-1))),"")</f>
        <v/>
      </c>
      <c r="K51" s="130" t="str">
        <f t="shared" si="1"/>
        <v/>
      </c>
      <c r="L51" s="242"/>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row>
    <row r="52" spans="1:57" ht="30.95">
      <c r="A52" s="184"/>
      <c r="B52" s="261"/>
      <c r="C52" s="121">
        <v>7.5</v>
      </c>
      <c r="D52" s="140" t="s">
        <v>65</v>
      </c>
      <c r="E52" s="137"/>
      <c r="F52" s="156"/>
      <c r="G52" s="156"/>
      <c r="H52" s="157"/>
      <c r="I52" s="141"/>
      <c r="J52" s="131" t="str">
        <f>IFERROR(IF(OR(F52="",G52=""),"",EDATE('1. Core Details'!$C$34,('2. Project Milestones'!F52-1))),"")</f>
        <v/>
      </c>
      <c r="K52" s="132" t="str">
        <f t="shared" si="1"/>
        <v/>
      </c>
      <c r="L52" s="242"/>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row>
    <row r="53" spans="1:57" ht="38.1" hidden="1" customHeight="1">
      <c r="A53" s="184"/>
      <c r="B53" s="122"/>
      <c r="C53" s="133" t="s">
        <v>50</v>
      </c>
      <c r="D53" s="262"/>
      <c r="E53" s="262"/>
      <c r="F53" s="262"/>
      <c r="G53" s="262"/>
      <c r="H53" s="262"/>
      <c r="I53" s="262"/>
      <c r="J53" s="131"/>
      <c r="K53" s="132"/>
      <c r="L53" s="242"/>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row>
    <row r="54" spans="1:57" ht="30.95">
      <c r="A54" s="184"/>
      <c r="B54" s="123"/>
      <c r="C54" s="124" t="s">
        <v>88</v>
      </c>
      <c r="D54" s="142"/>
      <c r="E54" s="99"/>
      <c r="F54" s="128"/>
      <c r="G54" s="128"/>
      <c r="H54" s="56"/>
      <c r="I54" s="56"/>
      <c r="J54" s="129" t="str">
        <f>IF(MIN(J55:J59)=0,"",MIN(J55:J59))</f>
        <v/>
      </c>
      <c r="K54" s="130" t="str">
        <f>IF(MAX(K55:K59)=0,"",MAX(K55:K59))</f>
        <v/>
      </c>
      <c r="L54" s="242"/>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row>
    <row r="55" spans="1:57" ht="30.95">
      <c r="A55" s="184"/>
      <c r="B55" s="261" t="s">
        <v>60</v>
      </c>
      <c r="C55" s="121">
        <v>8.1</v>
      </c>
      <c r="D55" s="140"/>
      <c r="E55" s="137"/>
      <c r="F55" s="136"/>
      <c r="G55" s="136"/>
      <c r="H55" s="141"/>
      <c r="I55" s="141"/>
      <c r="J55" s="129" t="str">
        <f>IFERROR(IF(OR(F55="",G55=""),"",EDATE('1. Core Details'!$C$34,('2. Project Milestones'!F55-1))),"")</f>
        <v/>
      </c>
      <c r="K55" s="130" t="str">
        <f t="shared" si="1"/>
        <v/>
      </c>
      <c r="L55" s="242"/>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row>
    <row r="56" spans="1:57" ht="30.95">
      <c r="A56" s="184"/>
      <c r="B56" s="261"/>
      <c r="C56" s="121">
        <v>8.1999999999999993</v>
      </c>
      <c r="D56" s="140"/>
      <c r="E56" s="137"/>
      <c r="F56" s="136"/>
      <c r="G56" s="136"/>
      <c r="H56" s="141"/>
      <c r="I56" s="141"/>
      <c r="J56" s="129" t="str">
        <f>IFERROR(IF(OR(F56="",G56=""),"",EDATE('1. Core Details'!$C$34,('2. Project Milestones'!F56-1))),"")</f>
        <v/>
      </c>
      <c r="K56" s="130" t="str">
        <f t="shared" si="1"/>
        <v/>
      </c>
      <c r="L56" s="242"/>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row>
    <row r="57" spans="1:57" ht="30.95">
      <c r="A57" s="184"/>
      <c r="B57" s="261"/>
      <c r="C57" s="121">
        <v>8.3000000000000007</v>
      </c>
      <c r="D57" s="140"/>
      <c r="E57" s="137"/>
      <c r="F57" s="136"/>
      <c r="G57" s="136"/>
      <c r="H57" s="141"/>
      <c r="I57" s="141"/>
      <c r="J57" s="129" t="str">
        <f>IFERROR(IF(OR(F57="",G57=""),"",EDATE('1. Core Details'!$C$34,('2. Project Milestones'!F57-1))),"")</f>
        <v/>
      </c>
      <c r="K57" s="130" t="str">
        <f t="shared" si="1"/>
        <v/>
      </c>
      <c r="L57" s="242"/>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row>
    <row r="58" spans="1:57" ht="30.95">
      <c r="A58" s="184"/>
      <c r="B58" s="261"/>
      <c r="C58" s="121">
        <v>8.4</v>
      </c>
      <c r="D58" s="140"/>
      <c r="E58" s="137"/>
      <c r="F58" s="136"/>
      <c r="G58" s="136"/>
      <c r="H58" s="141"/>
      <c r="I58" s="141"/>
      <c r="J58" s="129" t="str">
        <f>IFERROR(IF(OR(F58="",G58=""),"",EDATE('1. Core Details'!$C$34,('2. Project Milestones'!F58-1))),"")</f>
        <v/>
      </c>
      <c r="K58" s="130" t="str">
        <f t="shared" si="1"/>
        <v/>
      </c>
      <c r="L58" s="242"/>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row>
    <row r="59" spans="1:57" ht="30.95">
      <c r="A59" s="184"/>
      <c r="B59" s="261"/>
      <c r="C59" s="121">
        <v>8.5</v>
      </c>
      <c r="D59" s="140" t="s">
        <v>65</v>
      </c>
      <c r="E59" s="137"/>
      <c r="F59" s="136"/>
      <c r="G59" s="136"/>
      <c r="H59" s="141"/>
      <c r="I59" s="141"/>
      <c r="J59" s="129" t="str">
        <f>IFERROR(IF(OR(F59="",G59=""),"",EDATE('1. Core Details'!$C$34,('2. Project Milestones'!F59-1))),"")</f>
        <v/>
      </c>
      <c r="K59" s="130" t="str">
        <f t="shared" ref="K59" si="2">IFERROR(IF(OR(F59="",G59=""),"",EDATE(J59,G59)-1),"")</f>
        <v/>
      </c>
      <c r="L59" s="242"/>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row>
    <row r="60" spans="1:57" ht="38.1" hidden="1" customHeight="1">
      <c r="A60" s="184"/>
      <c r="B60" s="134"/>
      <c r="C60" s="133" t="s">
        <v>50</v>
      </c>
      <c r="D60" s="262"/>
      <c r="E60" s="262"/>
      <c r="F60" s="262"/>
      <c r="G60" s="262"/>
      <c r="H60" s="262"/>
      <c r="I60" s="262"/>
      <c r="J60" s="131" t="str">
        <f>IFERROR(IF(OR(F60="",G60=""),"",EDATE('1. Core Details'!$C$34,('2. Project Milestones'!F60-1))),"")</f>
        <v/>
      </c>
      <c r="K60" s="132" t="str">
        <f t="shared" si="1"/>
        <v/>
      </c>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row>
    <row r="61" spans="1:57">
      <c r="A61" s="184"/>
      <c r="B61" s="184"/>
      <c r="C61" s="208"/>
      <c r="D61" s="184"/>
      <c r="E61" s="184"/>
      <c r="F61" s="209"/>
      <c r="G61" s="209"/>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row>
    <row r="62" spans="1:57">
      <c r="A62" s="184"/>
      <c r="B62" s="184"/>
      <c r="C62" s="208"/>
      <c r="D62" s="184"/>
      <c r="E62" s="184"/>
      <c r="F62" s="209"/>
      <c r="G62" s="209"/>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row>
    <row r="63" spans="1:57">
      <c r="A63" s="184"/>
      <c r="B63" s="184"/>
      <c r="C63" s="208"/>
      <c r="D63" s="184"/>
      <c r="E63" s="184"/>
      <c r="F63" s="209"/>
      <c r="G63" s="209"/>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row>
    <row r="64" spans="1:57">
      <c r="A64" s="184"/>
      <c r="B64" s="184"/>
      <c r="C64" s="208"/>
      <c r="D64" s="184"/>
      <c r="E64" s="184"/>
      <c r="F64" s="209"/>
      <c r="G64" s="209"/>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row>
    <row r="65" spans="1:57">
      <c r="A65" s="184"/>
      <c r="B65" s="184"/>
      <c r="C65" s="208"/>
      <c r="D65" s="184"/>
      <c r="E65" s="184"/>
      <c r="F65" s="209"/>
      <c r="G65" s="209"/>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row>
    <row r="66" spans="1:57">
      <c r="A66" s="184"/>
      <c r="B66" s="184"/>
      <c r="C66" s="208"/>
      <c r="D66" s="184"/>
      <c r="E66" s="184"/>
      <c r="F66" s="209"/>
      <c r="G66" s="209"/>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row>
    <row r="67" spans="1:57">
      <c r="A67" s="184"/>
      <c r="B67" s="184"/>
      <c r="C67" s="208"/>
      <c r="D67" s="184"/>
      <c r="E67" s="184"/>
      <c r="F67" s="209"/>
      <c r="G67" s="209"/>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4"/>
      <c r="AY67" s="184"/>
      <c r="AZ67" s="184"/>
      <c r="BA67" s="184"/>
      <c r="BB67" s="184"/>
      <c r="BC67" s="184"/>
      <c r="BD67" s="184"/>
      <c r="BE67" s="184"/>
    </row>
    <row r="68" spans="1:57">
      <c r="A68" s="184"/>
      <c r="B68" s="184"/>
      <c r="C68" s="208"/>
      <c r="D68" s="184"/>
      <c r="E68" s="184"/>
      <c r="F68" s="209"/>
      <c r="G68" s="209"/>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row>
    <row r="69" spans="1:57">
      <c r="A69" s="184"/>
      <c r="B69" s="184"/>
      <c r="C69" s="208"/>
      <c r="D69" s="184"/>
      <c r="E69" s="184"/>
      <c r="F69" s="209"/>
      <c r="G69" s="209"/>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row>
    <row r="70" spans="1:57">
      <c r="A70" s="184"/>
      <c r="B70" s="184"/>
      <c r="C70" s="208"/>
      <c r="D70" s="184"/>
      <c r="E70" s="184"/>
      <c r="F70" s="209"/>
      <c r="G70" s="209"/>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row>
    <row r="71" spans="1:57">
      <c r="A71" s="184"/>
      <c r="B71" s="184"/>
      <c r="C71" s="208"/>
      <c r="D71" s="184"/>
      <c r="E71" s="184"/>
      <c r="F71" s="209"/>
      <c r="G71" s="209"/>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row>
    <row r="72" spans="1:57">
      <c r="A72" s="184"/>
      <c r="B72" s="184"/>
      <c r="C72" s="208"/>
      <c r="D72" s="184"/>
      <c r="E72" s="184"/>
      <c r="F72" s="209"/>
      <c r="G72" s="209"/>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row>
    <row r="73" spans="1:57">
      <c r="A73" s="184"/>
      <c r="B73" s="184"/>
      <c r="C73" s="208"/>
      <c r="D73" s="184"/>
      <c r="E73" s="184"/>
      <c r="F73" s="209"/>
      <c r="G73" s="209"/>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row>
    <row r="74" spans="1:57">
      <c r="A74" s="184"/>
      <c r="B74" s="184"/>
      <c r="C74" s="208"/>
      <c r="D74" s="184"/>
      <c r="E74" s="184"/>
      <c r="F74" s="209"/>
      <c r="G74" s="209"/>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row>
    <row r="75" spans="1:57">
      <c r="A75" s="184"/>
      <c r="B75" s="184"/>
      <c r="C75" s="208"/>
      <c r="D75" s="184"/>
      <c r="E75" s="184"/>
      <c r="F75" s="209"/>
      <c r="G75" s="209"/>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row>
    <row r="76" spans="1:57">
      <c r="A76" s="184"/>
      <c r="B76" s="184"/>
      <c r="C76" s="208"/>
      <c r="D76" s="184"/>
      <c r="E76" s="184"/>
      <c r="F76" s="209"/>
      <c r="G76" s="209"/>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184"/>
      <c r="BA76" s="184"/>
      <c r="BB76" s="184"/>
      <c r="BC76" s="184"/>
      <c r="BD76" s="184"/>
      <c r="BE76" s="184"/>
    </row>
    <row r="77" spans="1:57">
      <c r="A77" s="184"/>
      <c r="B77" s="184"/>
      <c r="C77" s="208"/>
      <c r="D77" s="184"/>
      <c r="E77" s="184"/>
      <c r="F77" s="209"/>
      <c r="G77" s="209"/>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84"/>
      <c r="BB77" s="184"/>
      <c r="BC77" s="184"/>
      <c r="BD77" s="184"/>
      <c r="BE77" s="184"/>
    </row>
    <row r="78" spans="1:57">
      <c r="A78" s="184"/>
      <c r="B78" s="184"/>
      <c r="C78" s="208"/>
      <c r="D78" s="184"/>
      <c r="E78" s="184"/>
      <c r="F78" s="209"/>
      <c r="G78" s="209"/>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4"/>
      <c r="BC78" s="184"/>
      <c r="BD78" s="184"/>
      <c r="BE78" s="184"/>
    </row>
    <row r="79" spans="1:57">
      <c r="A79" s="184"/>
      <c r="B79" s="184"/>
      <c r="C79" s="208"/>
      <c r="D79" s="184"/>
      <c r="E79" s="184"/>
      <c r="F79" s="209"/>
      <c r="G79" s="209"/>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4"/>
      <c r="AX79" s="184"/>
      <c r="AY79" s="184"/>
      <c r="AZ79" s="184"/>
      <c r="BA79" s="184"/>
      <c r="BB79" s="184"/>
      <c r="BC79" s="184"/>
      <c r="BD79" s="184"/>
      <c r="BE79" s="184"/>
    </row>
    <row r="80" spans="1:57">
      <c r="A80" s="184"/>
      <c r="B80" s="184"/>
      <c r="C80" s="208"/>
      <c r="D80" s="184"/>
      <c r="E80" s="184"/>
      <c r="F80" s="209"/>
      <c r="G80" s="209"/>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c r="BB80" s="184"/>
      <c r="BC80" s="184"/>
      <c r="BD80" s="184"/>
      <c r="BE80" s="184"/>
    </row>
    <row r="81" spans="1:57">
      <c r="A81" s="184"/>
      <c r="B81" s="184"/>
      <c r="C81" s="208"/>
      <c r="D81" s="184"/>
      <c r="E81" s="184"/>
      <c r="F81" s="209"/>
      <c r="G81" s="209"/>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4"/>
      <c r="AX81" s="184"/>
      <c r="AY81" s="184"/>
      <c r="AZ81" s="184"/>
      <c r="BA81" s="184"/>
      <c r="BB81" s="184"/>
      <c r="BC81" s="184"/>
      <c r="BD81" s="184"/>
      <c r="BE81" s="184"/>
    </row>
    <row r="82" spans="1:57">
      <c r="A82" s="184"/>
      <c r="B82" s="184"/>
      <c r="C82" s="208"/>
      <c r="D82" s="184"/>
      <c r="E82" s="184"/>
      <c r="F82" s="209"/>
      <c r="G82" s="209"/>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184"/>
      <c r="AN82" s="184"/>
      <c r="AO82" s="184"/>
      <c r="AP82" s="184"/>
      <c r="AQ82" s="184"/>
      <c r="AR82" s="184"/>
      <c r="AS82" s="184"/>
      <c r="AT82" s="184"/>
      <c r="AU82" s="184"/>
      <c r="AV82" s="184"/>
      <c r="AW82" s="184"/>
      <c r="AX82" s="184"/>
      <c r="AY82" s="184"/>
      <c r="AZ82" s="184"/>
      <c r="BA82" s="184"/>
      <c r="BB82" s="184"/>
      <c r="BC82" s="184"/>
      <c r="BD82" s="184"/>
      <c r="BE82" s="184"/>
    </row>
    <row r="83" spans="1:57">
      <c r="A83" s="184"/>
      <c r="B83" s="184"/>
      <c r="C83" s="208"/>
      <c r="D83" s="184"/>
      <c r="E83" s="184"/>
      <c r="F83" s="209"/>
      <c r="G83" s="209"/>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184"/>
      <c r="AN83" s="184"/>
      <c r="AO83" s="184"/>
      <c r="AP83" s="184"/>
      <c r="AQ83" s="184"/>
      <c r="AR83" s="184"/>
      <c r="AS83" s="184"/>
      <c r="AT83" s="184"/>
      <c r="AU83" s="184"/>
      <c r="AV83" s="184"/>
      <c r="AW83" s="184"/>
      <c r="AX83" s="184"/>
      <c r="AY83" s="184"/>
      <c r="AZ83" s="184"/>
      <c r="BA83" s="184"/>
      <c r="BB83" s="184"/>
      <c r="BC83" s="184"/>
      <c r="BD83" s="184"/>
      <c r="BE83" s="184"/>
    </row>
    <row r="84" spans="1:57">
      <c r="A84" s="184"/>
      <c r="B84" s="184"/>
      <c r="C84" s="208"/>
      <c r="D84" s="184"/>
      <c r="E84" s="184"/>
      <c r="F84" s="209"/>
      <c r="G84" s="209"/>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184"/>
      <c r="AO84" s="184"/>
      <c r="AP84" s="184"/>
      <c r="AQ84" s="184"/>
      <c r="AR84" s="184"/>
      <c r="AS84" s="184"/>
      <c r="AT84" s="184"/>
      <c r="AU84" s="184"/>
      <c r="AV84" s="184"/>
      <c r="AW84" s="184"/>
      <c r="AX84" s="184"/>
      <c r="AY84" s="184"/>
      <c r="AZ84" s="184"/>
      <c r="BA84" s="184"/>
      <c r="BB84" s="184"/>
      <c r="BC84" s="184"/>
      <c r="BD84" s="184"/>
      <c r="BE84" s="184"/>
    </row>
    <row r="85" spans="1:57">
      <c r="A85" s="184"/>
      <c r="B85" s="184"/>
      <c r="C85" s="208"/>
      <c r="D85" s="184"/>
      <c r="E85" s="184"/>
      <c r="F85" s="209"/>
      <c r="G85" s="209"/>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84"/>
      <c r="AQ85" s="184"/>
      <c r="AR85" s="184"/>
      <c r="AS85" s="184"/>
      <c r="AT85" s="184"/>
      <c r="AU85" s="184"/>
      <c r="AV85" s="184"/>
      <c r="AW85" s="184"/>
      <c r="AX85" s="184"/>
      <c r="AY85" s="184"/>
      <c r="AZ85" s="184"/>
      <c r="BA85" s="184"/>
      <c r="BB85" s="184"/>
      <c r="BC85" s="184"/>
      <c r="BD85" s="184"/>
      <c r="BE85" s="184"/>
    </row>
    <row r="86" spans="1:57">
      <c r="A86" s="184"/>
      <c r="B86" s="184"/>
      <c r="C86" s="208"/>
      <c r="D86" s="184"/>
      <c r="E86" s="184"/>
      <c r="F86" s="209"/>
      <c r="G86" s="209"/>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184"/>
      <c r="AO86" s="184"/>
      <c r="AP86" s="184"/>
      <c r="AQ86" s="184"/>
      <c r="AR86" s="184"/>
      <c r="AS86" s="184"/>
      <c r="AT86" s="184"/>
      <c r="AU86" s="184"/>
      <c r="AV86" s="184"/>
      <c r="AW86" s="184"/>
      <c r="AX86" s="184"/>
      <c r="AY86" s="184"/>
      <c r="AZ86" s="184"/>
      <c r="BA86" s="184"/>
      <c r="BB86" s="184"/>
      <c r="BC86" s="184"/>
      <c r="BD86" s="184"/>
      <c r="BE86" s="184"/>
    </row>
    <row r="87" spans="1:57">
      <c r="A87" s="184"/>
      <c r="B87" s="184"/>
      <c r="C87" s="208"/>
      <c r="D87" s="184"/>
      <c r="E87" s="184"/>
      <c r="F87" s="209"/>
      <c r="G87" s="209"/>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4"/>
      <c r="AK87" s="184"/>
      <c r="AL87" s="184"/>
      <c r="AM87" s="184"/>
      <c r="AN87" s="184"/>
      <c r="AO87" s="184"/>
      <c r="AP87" s="184"/>
      <c r="AQ87" s="184"/>
      <c r="AR87" s="184"/>
      <c r="AS87" s="184"/>
      <c r="AT87" s="184"/>
      <c r="AU87" s="184"/>
      <c r="AV87" s="184"/>
      <c r="AW87" s="184"/>
      <c r="AX87" s="184"/>
      <c r="AY87" s="184"/>
      <c r="AZ87" s="184"/>
      <c r="BA87" s="184"/>
      <c r="BB87" s="184"/>
      <c r="BC87" s="184"/>
      <c r="BD87" s="184"/>
      <c r="BE87" s="184"/>
    </row>
    <row r="88" spans="1:57">
      <c r="A88" s="184"/>
      <c r="B88" s="184"/>
      <c r="C88" s="208"/>
      <c r="D88" s="184"/>
      <c r="E88" s="184"/>
      <c r="F88" s="209"/>
      <c r="G88" s="209"/>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c r="AQ88" s="184"/>
      <c r="AR88" s="184"/>
      <c r="AS88" s="184"/>
      <c r="AT88" s="184"/>
      <c r="AU88" s="184"/>
      <c r="AV88" s="184"/>
      <c r="AW88" s="184"/>
      <c r="AX88" s="184"/>
      <c r="AY88" s="184"/>
      <c r="AZ88" s="184"/>
      <c r="BA88" s="184"/>
      <c r="BB88" s="184"/>
      <c r="BC88" s="184"/>
      <c r="BD88" s="184"/>
      <c r="BE88" s="184"/>
    </row>
    <row r="89" spans="1:57">
      <c r="A89" s="184"/>
      <c r="B89" s="184"/>
      <c r="C89" s="208"/>
      <c r="D89" s="184"/>
      <c r="E89" s="184"/>
      <c r="F89" s="209"/>
      <c r="G89" s="209"/>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4"/>
      <c r="AJ89" s="184"/>
      <c r="AK89" s="184"/>
      <c r="AL89" s="184"/>
      <c r="AM89" s="184"/>
      <c r="AN89" s="184"/>
      <c r="AO89" s="184"/>
      <c r="AP89" s="184"/>
      <c r="AQ89" s="184"/>
      <c r="AR89" s="184"/>
      <c r="AS89" s="184"/>
      <c r="AT89" s="184"/>
      <c r="AU89" s="184"/>
      <c r="AV89" s="184"/>
      <c r="AW89" s="184"/>
      <c r="AX89" s="184"/>
      <c r="AY89" s="184"/>
      <c r="AZ89" s="184"/>
      <c r="BA89" s="184"/>
      <c r="BB89" s="184"/>
      <c r="BC89" s="184"/>
      <c r="BD89" s="184"/>
      <c r="BE89" s="184"/>
    </row>
    <row r="90" spans="1:57">
      <c r="A90" s="184"/>
      <c r="B90" s="184"/>
      <c r="C90" s="208"/>
      <c r="D90" s="184"/>
      <c r="E90" s="184"/>
      <c r="F90" s="209"/>
      <c r="G90" s="209"/>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184"/>
      <c r="AQ90" s="184"/>
      <c r="AR90" s="184"/>
      <c r="AS90" s="184"/>
      <c r="AT90" s="184"/>
      <c r="AU90" s="184"/>
      <c r="AV90" s="184"/>
      <c r="AW90" s="184"/>
      <c r="AX90" s="184"/>
      <c r="AY90" s="184"/>
      <c r="AZ90" s="184"/>
      <c r="BA90" s="184"/>
      <c r="BB90" s="184"/>
      <c r="BC90" s="184"/>
      <c r="BD90" s="184"/>
      <c r="BE90" s="184"/>
    </row>
    <row r="91" spans="1:57">
      <c r="A91" s="184"/>
      <c r="B91" s="184"/>
      <c r="C91" s="208"/>
      <c r="D91" s="184"/>
      <c r="E91" s="184"/>
      <c r="F91" s="209"/>
      <c r="G91" s="209"/>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row>
    <row r="92" spans="1:57">
      <c r="A92" s="184"/>
      <c r="B92" s="184"/>
      <c r="C92" s="208"/>
      <c r="D92" s="184"/>
      <c r="E92" s="184"/>
      <c r="F92" s="209"/>
      <c r="G92" s="209"/>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row>
    <row r="93" spans="1:57">
      <c r="A93" s="184"/>
      <c r="B93" s="184"/>
      <c r="C93" s="208"/>
      <c r="D93" s="184"/>
      <c r="E93" s="184"/>
      <c r="F93" s="209"/>
      <c r="G93" s="209"/>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4"/>
      <c r="AI93" s="184"/>
      <c r="AJ93" s="184"/>
      <c r="AK93" s="184"/>
      <c r="AL93" s="184"/>
      <c r="AM93" s="184"/>
      <c r="AN93" s="184"/>
      <c r="AO93" s="184"/>
      <c r="AP93" s="184"/>
      <c r="AQ93" s="184"/>
      <c r="AR93" s="184"/>
      <c r="AS93" s="184"/>
      <c r="AT93" s="184"/>
      <c r="AU93" s="184"/>
      <c r="AV93" s="184"/>
      <c r="AW93" s="184"/>
      <c r="AX93" s="184"/>
      <c r="AY93" s="184"/>
      <c r="AZ93" s="184"/>
      <c r="BA93" s="184"/>
      <c r="BB93" s="184"/>
      <c r="BC93" s="184"/>
      <c r="BD93" s="184"/>
      <c r="BE93" s="184"/>
    </row>
    <row r="94" spans="1:57">
      <c r="A94" s="184"/>
      <c r="B94" s="184"/>
      <c r="C94" s="208"/>
      <c r="D94" s="184"/>
      <c r="E94" s="184"/>
      <c r="F94" s="209"/>
      <c r="G94" s="209"/>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184"/>
      <c r="AK94" s="184"/>
      <c r="AL94" s="184"/>
      <c r="AM94" s="184"/>
      <c r="AN94" s="184"/>
      <c r="AO94" s="184"/>
      <c r="AP94" s="184"/>
      <c r="AQ94" s="184"/>
      <c r="AR94" s="184"/>
      <c r="AS94" s="184"/>
      <c r="AT94" s="184"/>
      <c r="AU94" s="184"/>
      <c r="AV94" s="184"/>
      <c r="AW94" s="184"/>
      <c r="AX94" s="184"/>
      <c r="AY94" s="184"/>
      <c r="AZ94" s="184"/>
      <c r="BA94" s="184"/>
      <c r="BB94" s="184"/>
      <c r="BC94" s="184"/>
      <c r="BD94" s="184"/>
      <c r="BE94" s="184"/>
    </row>
    <row r="95" spans="1:57">
      <c r="A95" s="184"/>
      <c r="B95" s="184"/>
      <c r="C95" s="208"/>
      <c r="D95" s="184"/>
      <c r="E95" s="184"/>
      <c r="F95" s="209"/>
      <c r="G95" s="209"/>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c r="AG95" s="184"/>
      <c r="AH95" s="184"/>
      <c r="AI95" s="184"/>
      <c r="AJ95" s="184"/>
      <c r="AK95" s="184"/>
      <c r="AL95" s="184"/>
      <c r="AM95" s="184"/>
      <c r="AN95" s="184"/>
      <c r="AO95" s="184"/>
      <c r="AP95" s="184"/>
      <c r="AQ95" s="184"/>
      <c r="AR95" s="184"/>
      <c r="AS95" s="184"/>
      <c r="AT95" s="184"/>
      <c r="AU95" s="184"/>
      <c r="AV95" s="184"/>
      <c r="AW95" s="184"/>
      <c r="AX95" s="184"/>
      <c r="AY95" s="184"/>
      <c r="AZ95" s="184"/>
      <c r="BA95" s="184"/>
      <c r="BB95" s="184"/>
      <c r="BC95" s="184"/>
      <c r="BD95" s="184"/>
      <c r="BE95" s="184"/>
    </row>
    <row r="96" spans="1:57">
      <c r="A96" s="184"/>
      <c r="B96" s="184"/>
      <c r="C96" s="208"/>
      <c r="D96" s="184"/>
      <c r="E96" s="184"/>
      <c r="F96" s="209"/>
      <c r="G96" s="209"/>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c r="AE96" s="184"/>
      <c r="AF96" s="184"/>
      <c r="AG96" s="184"/>
      <c r="AH96" s="184"/>
      <c r="AI96" s="184"/>
      <c r="AJ96" s="184"/>
      <c r="AK96" s="184"/>
      <c r="AL96" s="184"/>
      <c r="AM96" s="184"/>
      <c r="AN96" s="184"/>
      <c r="AO96" s="184"/>
      <c r="AP96" s="184"/>
      <c r="AQ96" s="184"/>
      <c r="AR96" s="184"/>
      <c r="AS96" s="184"/>
      <c r="AT96" s="184"/>
      <c r="AU96" s="184"/>
      <c r="AV96" s="184"/>
      <c r="AW96" s="184"/>
      <c r="AX96" s="184"/>
      <c r="AY96" s="184"/>
      <c r="AZ96" s="184"/>
      <c r="BA96" s="184"/>
      <c r="BB96" s="184"/>
      <c r="BC96" s="184"/>
      <c r="BD96" s="184"/>
      <c r="BE96" s="184"/>
    </row>
    <row r="97" spans="1:57">
      <c r="A97" s="184"/>
      <c r="B97" s="184"/>
      <c r="C97" s="208"/>
      <c r="D97" s="184"/>
      <c r="E97" s="184"/>
      <c r="F97" s="209"/>
      <c r="G97" s="209"/>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E97" s="184"/>
      <c r="AF97" s="184"/>
      <c r="AG97" s="184"/>
      <c r="AH97" s="184"/>
      <c r="AI97" s="184"/>
      <c r="AJ97" s="184"/>
      <c r="AK97" s="184"/>
      <c r="AL97" s="184"/>
      <c r="AM97" s="184"/>
      <c r="AN97" s="184"/>
      <c r="AO97" s="184"/>
      <c r="AP97" s="184"/>
      <c r="AQ97" s="184"/>
      <c r="AR97" s="184"/>
      <c r="AS97" s="184"/>
      <c r="AT97" s="184"/>
      <c r="AU97" s="184"/>
      <c r="AV97" s="184"/>
      <c r="AW97" s="184"/>
      <c r="AX97" s="184"/>
      <c r="AY97" s="184"/>
      <c r="AZ97" s="184"/>
      <c r="BA97" s="184"/>
      <c r="BB97" s="184"/>
      <c r="BC97" s="184"/>
      <c r="BD97" s="184"/>
      <c r="BE97" s="184"/>
    </row>
    <row r="98" spans="1:57">
      <c r="A98" s="184"/>
      <c r="B98" s="184"/>
      <c r="C98" s="208"/>
      <c r="D98" s="184"/>
      <c r="E98" s="184"/>
      <c r="F98" s="209"/>
      <c r="G98" s="209"/>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4"/>
      <c r="AY98" s="184"/>
      <c r="AZ98" s="184"/>
      <c r="BA98" s="184"/>
      <c r="BB98" s="184"/>
      <c r="BC98" s="184"/>
      <c r="BD98" s="184"/>
      <c r="BE98" s="184"/>
    </row>
    <row r="99" spans="1:57">
      <c r="A99" s="184"/>
      <c r="B99" s="184"/>
      <c r="C99" s="208"/>
      <c r="D99" s="184"/>
      <c r="E99" s="184"/>
      <c r="F99" s="209"/>
      <c r="G99" s="209"/>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4"/>
      <c r="AN99" s="184"/>
      <c r="AO99" s="184"/>
      <c r="AP99" s="184"/>
      <c r="AQ99" s="184"/>
      <c r="AR99" s="184"/>
      <c r="AS99" s="184"/>
      <c r="AT99" s="184"/>
      <c r="AU99" s="184"/>
      <c r="AV99" s="184"/>
      <c r="AW99" s="184"/>
      <c r="AX99" s="184"/>
      <c r="AY99" s="184"/>
      <c r="AZ99" s="184"/>
      <c r="BA99" s="184"/>
      <c r="BB99" s="184"/>
      <c r="BC99" s="184"/>
      <c r="BD99" s="184"/>
      <c r="BE99" s="184"/>
    </row>
    <row r="100" spans="1:57">
      <c r="A100" s="184"/>
      <c r="B100" s="184"/>
      <c r="C100" s="208"/>
      <c r="D100" s="184"/>
      <c r="E100" s="184"/>
      <c r="F100" s="209"/>
      <c r="G100" s="209"/>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4"/>
      <c r="AO100" s="184"/>
      <c r="AP100" s="184"/>
      <c r="AQ100" s="184"/>
      <c r="AR100" s="184"/>
      <c r="AS100" s="184"/>
      <c r="AT100" s="184"/>
      <c r="AU100" s="184"/>
      <c r="AV100" s="184"/>
      <c r="AW100" s="184"/>
      <c r="AX100" s="184"/>
      <c r="AY100" s="184"/>
      <c r="AZ100" s="184"/>
      <c r="BA100" s="184"/>
      <c r="BB100" s="184"/>
      <c r="BC100" s="184"/>
      <c r="BD100" s="184"/>
      <c r="BE100" s="184"/>
    </row>
    <row r="101" spans="1:57">
      <c r="A101" s="184"/>
      <c r="B101" s="184"/>
      <c r="C101" s="208"/>
      <c r="D101" s="184"/>
      <c r="E101" s="184"/>
      <c r="F101" s="209"/>
      <c r="G101" s="209"/>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4"/>
      <c r="AP101" s="184"/>
      <c r="AQ101" s="184"/>
      <c r="AR101" s="184"/>
      <c r="AS101" s="184"/>
      <c r="AT101" s="184"/>
      <c r="AU101" s="184"/>
      <c r="AV101" s="184"/>
      <c r="AW101" s="184"/>
      <c r="AX101" s="184"/>
      <c r="AY101" s="184"/>
      <c r="AZ101" s="184"/>
      <c r="BA101" s="184"/>
      <c r="BB101" s="184"/>
      <c r="BC101" s="184"/>
      <c r="BD101" s="184"/>
      <c r="BE101" s="184"/>
    </row>
    <row r="102" spans="1:57">
      <c r="A102" s="184"/>
      <c r="B102" s="184"/>
      <c r="C102" s="208"/>
      <c r="D102" s="184"/>
      <c r="E102" s="184"/>
      <c r="F102" s="209"/>
      <c r="G102" s="209"/>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4"/>
      <c r="AP102" s="184"/>
      <c r="AQ102" s="184"/>
      <c r="AR102" s="184"/>
      <c r="AS102" s="184"/>
      <c r="AT102" s="184"/>
      <c r="AU102" s="184"/>
      <c r="AV102" s="184"/>
      <c r="AW102" s="184"/>
      <c r="AX102" s="184"/>
      <c r="AY102" s="184"/>
      <c r="AZ102" s="184"/>
      <c r="BA102" s="184"/>
      <c r="BB102" s="184"/>
      <c r="BC102" s="184"/>
      <c r="BD102" s="184"/>
      <c r="BE102" s="184"/>
    </row>
    <row r="103" spans="1:57">
      <c r="A103" s="184"/>
      <c r="B103" s="184"/>
      <c r="C103" s="208"/>
      <c r="D103" s="184"/>
      <c r="E103" s="184"/>
      <c r="F103" s="209"/>
      <c r="G103" s="209"/>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c r="BA103" s="184"/>
      <c r="BB103" s="184"/>
      <c r="BC103" s="184"/>
      <c r="BD103" s="184"/>
      <c r="BE103" s="184"/>
    </row>
    <row r="104" spans="1:57">
      <c r="A104" s="184"/>
      <c r="B104" s="184"/>
      <c r="C104" s="208"/>
      <c r="D104" s="184"/>
      <c r="E104" s="184"/>
      <c r="F104" s="209"/>
      <c r="G104" s="209"/>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4"/>
      <c r="AY104" s="184"/>
      <c r="AZ104" s="184"/>
      <c r="BA104" s="184"/>
      <c r="BB104" s="184"/>
      <c r="BC104" s="184"/>
      <c r="BD104" s="184"/>
      <c r="BE104" s="184"/>
    </row>
    <row r="105" spans="1:57">
      <c r="A105" s="184"/>
      <c r="B105" s="184"/>
      <c r="C105" s="208"/>
      <c r="D105" s="184"/>
      <c r="E105" s="184"/>
      <c r="F105" s="209"/>
      <c r="G105" s="209"/>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4"/>
      <c r="BE105" s="184"/>
    </row>
    <row r="106" spans="1:57">
      <c r="A106" s="184"/>
      <c r="B106" s="184"/>
      <c r="C106" s="208"/>
      <c r="D106" s="184"/>
      <c r="E106" s="184"/>
      <c r="F106" s="209"/>
      <c r="G106" s="209"/>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row>
    <row r="107" spans="1:57">
      <c r="A107" s="184"/>
      <c r="B107" s="184"/>
      <c r="C107" s="208"/>
      <c r="D107" s="184"/>
      <c r="E107" s="184"/>
      <c r="F107" s="209"/>
      <c r="G107" s="209"/>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184"/>
      <c r="AO107" s="184"/>
      <c r="AP107" s="184"/>
      <c r="AQ107" s="184"/>
      <c r="AR107" s="184"/>
      <c r="AS107" s="184"/>
      <c r="AT107" s="184"/>
      <c r="AU107" s="184"/>
      <c r="AV107" s="184"/>
      <c r="AW107" s="184"/>
      <c r="AX107" s="184"/>
      <c r="AY107" s="184"/>
      <c r="AZ107" s="184"/>
      <c r="BA107" s="184"/>
      <c r="BB107" s="184"/>
      <c r="BC107" s="184"/>
      <c r="BD107" s="184"/>
      <c r="BE107" s="184"/>
    </row>
    <row r="108" spans="1:57">
      <c r="A108" s="184"/>
      <c r="B108" s="184"/>
      <c r="C108" s="208"/>
      <c r="D108" s="184"/>
      <c r="E108" s="184"/>
      <c r="F108" s="209"/>
      <c r="G108" s="209"/>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4"/>
      <c r="AY108" s="184"/>
      <c r="AZ108" s="184"/>
      <c r="BA108" s="184"/>
      <c r="BB108" s="184"/>
      <c r="BC108" s="184"/>
      <c r="BD108" s="184"/>
      <c r="BE108" s="184"/>
    </row>
    <row r="109" spans="1:57">
      <c r="A109" s="184"/>
      <c r="B109" s="184"/>
      <c r="C109" s="208"/>
      <c r="D109" s="184"/>
      <c r="E109" s="184"/>
      <c r="F109" s="209"/>
      <c r="G109" s="209"/>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c r="AL109" s="184"/>
      <c r="AM109" s="184"/>
      <c r="AN109" s="184"/>
      <c r="AO109" s="184"/>
      <c r="AP109" s="184"/>
      <c r="AQ109" s="184"/>
      <c r="AR109" s="184"/>
      <c r="AS109" s="184"/>
      <c r="AT109" s="184"/>
      <c r="AU109" s="184"/>
      <c r="AV109" s="184"/>
      <c r="AW109" s="184"/>
      <c r="AX109" s="184"/>
      <c r="AY109" s="184"/>
      <c r="AZ109" s="184"/>
      <c r="BA109" s="184"/>
      <c r="BB109" s="184"/>
      <c r="BC109" s="184"/>
      <c r="BD109" s="184"/>
      <c r="BE109" s="184"/>
    </row>
    <row r="110" spans="1:57">
      <c r="A110" s="184"/>
      <c r="B110" s="184"/>
      <c r="C110" s="208"/>
      <c r="D110" s="184"/>
      <c r="E110" s="184"/>
      <c r="F110" s="209"/>
      <c r="G110" s="209"/>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4"/>
      <c r="AY110" s="184"/>
      <c r="AZ110" s="184"/>
      <c r="BA110" s="184"/>
      <c r="BB110" s="184"/>
      <c r="BC110" s="184"/>
      <c r="BD110" s="184"/>
      <c r="BE110" s="184"/>
    </row>
    <row r="111" spans="1:57">
      <c r="A111" s="184"/>
      <c r="B111" s="184"/>
      <c r="C111" s="208"/>
      <c r="D111" s="184"/>
      <c r="E111" s="184"/>
      <c r="F111" s="209"/>
      <c r="G111" s="209"/>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4"/>
      <c r="AR111" s="184"/>
      <c r="AS111" s="184"/>
      <c r="AT111" s="184"/>
      <c r="AU111" s="184"/>
      <c r="AV111" s="184"/>
      <c r="AW111" s="184"/>
      <c r="AX111" s="184"/>
      <c r="AY111" s="184"/>
      <c r="AZ111" s="184"/>
      <c r="BA111" s="184"/>
      <c r="BB111" s="184"/>
      <c r="BC111" s="184"/>
      <c r="BD111" s="184"/>
      <c r="BE111" s="184"/>
    </row>
    <row r="112" spans="1:57">
      <c r="A112" s="184"/>
      <c r="B112" s="184"/>
      <c r="C112" s="208"/>
      <c r="D112" s="184"/>
      <c r="E112" s="184"/>
      <c r="F112" s="209"/>
      <c r="G112" s="209"/>
      <c r="H112" s="184"/>
      <c r="I112" s="184"/>
      <c r="J112" s="184"/>
      <c r="K112" s="184"/>
      <c r="L112" s="184"/>
      <c r="M112" s="184"/>
      <c r="N112" s="184"/>
      <c r="O112" s="184"/>
      <c r="P112" s="184"/>
      <c r="Q112" s="184"/>
      <c r="R112" s="184"/>
      <c r="S112" s="184"/>
      <c r="T112" s="184"/>
      <c r="U112" s="184"/>
      <c r="V112" s="184"/>
      <c r="W112" s="184"/>
      <c r="X112" s="184"/>
      <c r="Y112" s="184"/>
      <c r="Z112" s="184"/>
      <c r="AA112" s="184"/>
      <c r="AB112" s="184"/>
      <c r="AC112" s="184"/>
      <c r="AD112" s="184"/>
      <c r="AE112" s="184"/>
      <c r="AF112" s="184"/>
      <c r="AG112" s="184"/>
      <c r="AH112" s="184"/>
      <c r="AI112" s="184"/>
      <c r="AJ112" s="184"/>
      <c r="AK112" s="184"/>
      <c r="AL112" s="184"/>
      <c r="AM112" s="184"/>
      <c r="AN112" s="184"/>
      <c r="AO112" s="184"/>
      <c r="AP112" s="184"/>
      <c r="AQ112" s="184"/>
      <c r="AR112" s="184"/>
      <c r="AS112" s="184"/>
      <c r="AT112" s="184"/>
      <c r="AU112" s="184"/>
      <c r="AV112" s="184"/>
      <c r="AW112" s="184"/>
      <c r="AX112" s="184"/>
      <c r="AY112" s="184"/>
      <c r="AZ112" s="184"/>
      <c r="BA112" s="184"/>
      <c r="BB112" s="184"/>
      <c r="BC112" s="184"/>
      <c r="BD112" s="184"/>
      <c r="BE112" s="184"/>
    </row>
    <row r="113" spans="1:57">
      <c r="A113" s="184"/>
      <c r="B113" s="184"/>
      <c r="C113" s="208"/>
      <c r="D113" s="184"/>
      <c r="E113" s="184"/>
      <c r="F113" s="209"/>
      <c r="G113" s="209"/>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c r="AW113" s="184"/>
      <c r="AX113" s="184"/>
      <c r="AY113" s="184"/>
      <c r="AZ113" s="184"/>
      <c r="BA113" s="184"/>
      <c r="BB113" s="184"/>
      <c r="BC113" s="184"/>
      <c r="BD113" s="184"/>
      <c r="BE113" s="184"/>
    </row>
    <row r="114" spans="1:57">
      <c r="A114" s="184"/>
      <c r="B114" s="184"/>
      <c r="C114" s="208"/>
      <c r="D114" s="184"/>
      <c r="E114" s="184"/>
      <c r="F114" s="209"/>
      <c r="G114" s="209"/>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84"/>
      <c r="AL114" s="184"/>
      <c r="AM114" s="184"/>
      <c r="AN114" s="184"/>
      <c r="AO114" s="184"/>
      <c r="AP114" s="184"/>
      <c r="AQ114" s="184"/>
      <c r="AR114" s="184"/>
      <c r="AS114" s="184"/>
      <c r="AT114" s="184"/>
      <c r="AU114" s="184"/>
      <c r="AV114" s="184"/>
      <c r="AW114" s="184"/>
      <c r="AX114" s="184"/>
      <c r="AY114" s="184"/>
      <c r="AZ114" s="184"/>
      <c r="BA114" s="184"/>
      <c r="BB114" s="184"/>
      <c r="BC114" s="184"/>
      <c r="BD114" s="184"/>
      <c r="BE114" s="184"/>
    </row>
    <row r="115" spans="1:57">
      <c r="A115" s="184"/>
      <c r="B115" s="184"/>
      <c r="C115" s="208"/>
      <c r="D115" s="184"/>
      <c r="E115" s="184"/>
      <c r="F115" s="209"/>
      <c r="G115" s="209"/>
      <c r="H115" s="184"/>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4"/>
      <c r="AE115" s="184"/>
      <c r="AF115" s="184"/>
      <c r="AG115" s="184"/>
      <c r="AH115" s="184"/>
      <c r="AI115" s="184"/>
      <c r="AJ115" s="184"/>
      <c r="AK115" s="184"/>
      <c r="AL115" s="184"/>
      <c r="AM115" s="184"/>
      <c r="AN115" s="184"/>
      <c r="AO115" s="184"/>
      <c r="AP115" s="184"/>
      <c r="AQ115" s="184"/>
      <c r="AR115" s="184"/>
      <c r="AS115" s="184"/>
      <c r="AT115" s="184"/>
      <c r="AU115" s="184"/>
      <c r="AV115" s="184"/>
      <c r="AW115" s="184"/>
      <c r="AX115" s="184"/>
      <c r="AY115" s="184"/>
      <c r="AZ115" s="184"/>
      <c r="BA115" s="184"/>
      <c r="BB115" s="184"/>
      <c r="BC115" s="184"/>
      <c r="BD115" s="184"/>
      <c r="BE115" s="184"/>
    </row>
    <row r="116" spans="1:57">
      <c r="A116" s="184"/>
      <c r="B116" s="184"/>
      <c r="C116" s="208"/>
      <c r="D116" s="184"/>
      <c r="E116" s="184"/>
      <c r="F116" s="209"/>
      <c r="G116" s="209"/>
      <c r="H116" s="184"/>
      <c r="I116" s="184"/>
      <c r="J116" s="184"/>
      <c r="K116" s="184"/>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c r="AL116" s="184"/>
      <c r="AM116" s="184"/>
      <c r="AN116" s="184"/>
      <c r="AO116" s="184"/>
      <c r="AP116" s="184"/>
      <c r="AQ116" s="184"/>
      <c r="AR116" s="184"/>
      <c r="AS116" s="184"/>
      <c r="AT116" s="184"/>
      <c r="AU116" s="184"/>
      <c r="AV116" s="184"/>
      <c r="AW116" s="184"/>
      <c r="AX116" s="184"/>
      <c r="AY116" s="184"/>
      <c r="AZ116" s="184"/>
      <c r="BA116" s="184"/>
      <c r="BB116" s="184"/>
      <c r="BC116" s="184"/>
      <c r="BD116" s="184"/>
      <c r="BE116" s="184"/>
    </row>
    <row r="117" spans="1:57">
      <c r="A117" s="184"/>
      <c r="B117" s="184"/>
      <c r="C117" s="208"/>
      <c r="D117" s="184"/>
      <c r="E117" s="184"/>
      <c r="F117" s="209"/>
      <c r="G117" s="209"/>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c r="AL117" s="184"/>
      <c r="AM117" s="184"/>
      <c r="AN117" s="184"/>
      <c r="AO117" s="184"/>
      <c r="AP117" s="184"/>
      <c r="AQ117" s="184"/>
      <c r="AR117" s="184"/>
      <c r="AS117" s="184"/>
      <c r="AT117" s="184"/>
      <c r="AU117" s="184"/>
      <c r="AV117" s="184"/>
      <c r="AW117" s="184"/>
      <c r="AX117" s="184"/>
      <c r="AY117" s="184"/>
      <c r="AZ117" s="184"/>
      <c r="BA117" s="184"/>
      <c r="BB117" s="184"/>
      <c r="BC117" s="184"/>
      <c r="BD117" s="184"/>
      <c r="BE117" s="184"/>
    </row>
    <row r="118" spans="1:57">
      <c r="A118" s="184"/>
      <c r="B118" s="184"/>
      <c r="C118" s="208"/>
      <c r="D118" s="184"/>
      <c r="E118" s="184"/>
      <c r="F118" s="209"/>
      <c r="G118" s="209"/>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c r="AJ118" s="184"/>
      <c r="AK118" s="184"/>
      <c r="AL118" s="184"/>
      <c r="AM118" s="184"/>
      <c r="AN118" s="184"/>
      <c r="AO118" s="184"/>
      <c r="AP118" s="184"/>
      <c r="AQ118" s="184"/>
      <c r="AR118" s="184"/>
      <c r="AS118" s="184"/>
      <c r="AT118" s="184"/>
      <c r="AU118" s="184"/>
      <c r="AV118" s="184"/>
      <c r="AW118" s="184"/>
      <c r="AX118" s="184"/>
      <c r="AY118" s="184"/>
      <c r="AZ118" s="184"/>
      <c r="BA118" s="184"/>
      <c r="BB118" s="184"/>
      <c r="BC118" s="184"/>
      <c r="BD118" s="184"/>
      <c r="BE118" s="184"/>
    </row>
    <row r="119" spans="1:57">
      <c r="A119" s="184"/>
      <c r="B119" s="184"/>
      <c r="C119" s="208"/>
      <c r="D119" s="184"/>
      <c r="E119" s="184"/>
      <c r="F119" s="209"/>
      <c r="G119" s="209"/>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c r="AL119" s="184"/>
      <c r="AM119" s="184"/>
      <c r="AN119" s="184"/>
      <c r="AO119" s="184"/>
      <c r="AP119" s="184"/>
      <c r="AQ119" s="184"/>
      <c r="AR119" s="184"/>
      <c r="AS119" s="184"/>
      <c r="AT119" s="184"/>
      <c r="AU119" s="184"/>
      <c r="AV119" s="184"/>
      <c r="AW119" s="184"/>
      <c r="AX119" s="184"/>
      <c r="AY119" s="184"/>
      <c r="AZ119" s="184"/>
      <c r="BA119" s="184"/>
      <c r="BB119" s="184"/>
      <c r="BC119" s="184"/>
      <c r="BD119" s="184"/>
      <c r="BE119" s="184"/>
    </row>
    <row r="120" spans="1:57">
      <c r="A120" s="184"/>
      <c r="B120" s="184"/>
      <c r="C120" s="208"/>
      <c r="D120" s="184"/>
      <c r="E120" s="184"/>
      <c r="F120" s="209"/>
      <c r="G120" s="209"/>
      <c r="H120" s="184"/>
      <c r="I120" s="184"/>
      <c r="J120" s="184"/>
      <c r="K120" s="184"/>
      <c r="L120" s="184"/>
      <c r="M120" s="184"/>
      <c r="N120" s="184"/>
      <c r="O120" s="184"/>
      <c r="P120" s="184"/>
      <c r="Q120" s="184"/>
      <c r="R120" s="184"/>
      <c r="S120" s="184"/>
      <c r="T120" s="184"/>
      <c r="U120" s="184"/>
      <c r="V120" s="184"/>
      <c r="W120" s="184"/>
      <c r="X120" s="184"/>
      <c r="Y120" s="184"/>
      <c r="Z120" s="184"/>
      <c r="AA120" s="184"/>
      <c r="AB120" s="184"/>
      <c r="AC120" s="184"/>
      <c r="AD120" s="184"/>
      <c r="AE120" s="184"/>
      <c r="AF120" s="184"/>
      <c r="AG120" s="184"/>
      <c r="AH120" s="184"/>
      <c r="AI120" s="184"/>
      <c r="AJ120" s="184"/>
      <c r="AK120" s="184"/>
      <c r="AL120" s="184"/>
      <c r="AM120" s="184"/>
      <c r="AN120" s="184"/>
      <c r="AO120" s="184"/>
      <c r="AP120" s="184"/>
      <c r="AQ120" s="184"/>
      <c r="AR120" s="184"/>
      <c r="AS120" s="184"/>
      <c r="AT120" s="184"/>
      <c r="AU120" s="184"/>
      <c r="AV120" s="184"/>
      <c r="AW120" s="184"/>
      <c r="AX120" s="184"/>
      <c r="AY120" s="184"/>
      <c r="AZ120" s="184"/>
      <c r="BA120" s="184"/>
      <c r="BB120" s="184"/>
      <c r="BC120" s="184"/>
      <c r="BD120" s="184"/>
      <c r="BE120" s="184"/>
    </row>
    <row r="121" spans="1:57">
      <c r="A121" s="184"/>
      <c r="B121" s="184"/>
      <c r="C121" s="208"/>
      <c r="D121" s="184"/>
      <c r="E121" s="184"/>
      <c r="F121" s="209"/>
      <c r="G121" s="209"/>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E121" s="184"/>
      <c r="AF121" s="184"/>
      <c r="AG121" s="184"/>
      <c r="AH121" s="184"/>
      <c r="AI121" s="184"/>
      <c r="AJ121" s="184"/>
      <c r="AK121" s="184"/>
      <c r="AL121" s="184"/>
      <c r="AM121" s="184"/>
      <c r="AN121" s="184"/>
      <c r="AO121" s="184"/>
      <c r="AP121" s="184"/>
      <c r="AQ121" s="184"/>
      <c r="AR121" s="184"/>
      <c r="AS121" s="184"/>
      <c r="AT121" s="184"/>
      <c r="AU121" s="184"/>
      <c r="AV121" s="184"/>
      <c r="AW121" s="184"/>
      <c r="AX121" s="184"/>
      <c r="AY121" s="184"/>
      <c r="AZ121" s="184"/>
      <c r="BA121" s="184"/>
      <c r="BB121" s="184"/>
      <c r="BC121" s="184"/>
      <c r="BD121" s="184"/>
      <c r="BE121" s="184"/>
    </row>
    <row r="122" spans="1:57">
      <c r="A122" s="184"/>
      <c r="B122" s="184"/>
      <c r="C122" s="208"/>
      <c r="D122" s="184"/>
      <c r="E122" s="184"/>
      <c r="F122" s="209"/>
      <c r="G122" s="209"/>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184"/>
      <c r="AR122" s="184"/>
      <c r="AS122" s="184"/>
      <c r="AT122" s="184"/>
      <c r="AU122" s="184"/>
      <c r="AV122" s="184"/>
      <c r="AW122" s="184"/>
      <c r="AX122" s="184"/>
      <c r="AY122" s="184"/>
      <c r="AZ122" s="184"/>
      <c r="BA122" s="184"/>
      <c r="BB122" s="184"/>
      <c r="BC122" s="184"/>
      <c r="BD122" s="184"/>
      <c r="BE122" s="184"/>
    </row>
    <row r="123" spans="1:57">
      <c r="A123" s="184"/>
      <c r="B123" s="184"/>
      <c r="C123" s="208"/>
      <c r="D123" s="184"/>
      <c r="E123" s="184"/>
      <c r="F123" s="209"/>
      <c r="G123" s="209"/>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4"/>
      <c r="AN123" s="184"/>
      <c r="AO123" s="184"/>
      <c r="AP123" s="184"/>
      <c r="AQ123" s="184"/>
      <c r="AR123" s="184"/>
      <c r="AS123" s="184"/>
      <c r="AT123" s="184"/>
      <c r="AU123" s="184"/>
      <c r="AV123" s="184"/>
      <c r="AW123" s="184"/>
      <c r="AX123" s="184"/>
      <c r="AY123" s="184"/>
      <c r="AZ123" s="184"/>
      <c r="BA123" s="184"/>
      <c r="BB123" s="184"/>
      <c r="BC123" s="184"/>
      <c r="BD123" s="184"/>
      <c r="BE123" s="184"/>
    </row>
    <row r="124" spans="1:57">
      <c r="A124" s="184"/>
      <c r="B124" s="184"/>
      <c r="C124" s="208"/>
      <c r="D124" s="184"/>
      <c r="E124" s="184"/>
      <c r="F124" s="209"/>
      <c r="G124" s="209"/>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184"/>
      <c r="AE124" s="184"/>
      <c r="AF124" s="184"/>
      <c r="AG124" s="184"/>
      <c r="AH124" s="184"/>
      <c r="AI124" s="184"/>
      <c r="AJ124" s="184"/>
      <c r="AK124" s="184"/>
      <c r="AL124" s="184"/>
      <c r="AM124" s="184"/>
      <c r="AN124" s="184"/>
      <c r="AO124" s="184"/>
      <c r="AP124" s="184"/>
      <c r="AQ124" s="184"/>
      <c r="AR124" s="184"/>
      <c r="AS124" s="184"/>
      <c r="AT124" s="184"/>
      <c r="AU124" s="184"/>
      <c r="AV124" s="184"/>
      <c r="AW124" s="184"/>
      <c r="AX124" s="184"/>
      <c r="AY124" s="184"/>
      <c r="AZ124" s="184"/>
      <c r="BA124" s="184"/>
      <c r="BB124" s="184"/>
      <c r="BC124" s="184"/>
      <c r="BD124" s="184"/>
      <c r="BE124" s="184"/>
    </row>
    <row r="125" spans="1:57">
      <c r="A125" s="184"/>
      <c r="B125" s="184"/>
      <c r="C125" s="208"/>
      <c r="D125" s="184"/>
      <c r="E125" s="184"/>
      <c r="F125" s="209"/>
      <c r="G125" s="209"/>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c r="AG125" s="184"/>
      <c r="AH125" s="184"/>
      <c r="AI125" s="184"/>
      <c r="AJ125" s="184"/>
      <c r="AK125" s="184"/>
      <c r="AL125" s="184"/>
      <c r="AM125" s="184"/>
      <c r="AN125" s="184"/>
      <c r="AO125" s="184"/>
      <c r="AP125" s="184"/>
      <c r="AQ125" s="184"/>
      <c r="AR125" s="184"/>
      <c r="AS125" s="184"/>
      <c r="AT125" s="184"/>
      <c r="AU125" s="184"/>
      <c r="AV125" s="184"/>
      <c r="AW125" s="184"/>
      <c r="AX125" s="184"/>
      <c r="AY125" s="184"/>
      <c r="AZ125" s="184"/>
      <c r="BA125" s="184"/>
      <c r="BB125" s="184"/>
      <c r="BC125" s="184"/>
      <c r="BD125" s="184"/>
      <c r="BE125" s="184"/>
    </row>
    <row r="126" spans="1:57">
      <c r="A126" s="184"/>
      <c r="B126" s="184"/>
      <c r="C126" s="208"/>
      <c r="D126" s="184"/>
      <c r="E126" s="184"/>
      <c r="F126" s="209"/>
      <c r="G126" s="209"/>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C126" s="184"/>
      <c r="AD126" s="184"/>
      <c r="AE126" s="184"/>
      <c r="AF126" s="184"/>
      <c r="AG126" s="184"/>
      <c r="AH126" s="184"/>
      <c r="AI126" s="184"/>
      <c r="AJ126" s="184"/>
      <c r="AK126" s="184"/>
      <c r="AL126" s="184"/>
      <c r="AM126" s="184"/>
      <c r="AN126" s="184"/>
      <c r="AO126" s="184"/>
      <c r="AP126" s="184"/>
      <c r="AQ126" s="184"/>
      <c r="AR126" s="184"/>
      <c r="AS126" s="184"/>
      <c r="AT126" s="184"/>
      <c r="AU126" s="184"/>
      <c r="AV126" s="184"/>
      <c r="AW126" s="184"/>
      <c r="AX126" s="184"/>
      <c r="AY126" s="184"/>
      <c r="AZ126" s="184"/>
      <c r="BA126" s="184"/>
      <c r="BB126" s="184"/>
      <c r="BC126" s="184"/>
      <c r="BD126" s="184"/>
      <c r="BE126" s="184"/>
    </row>
    <row r="127" spans="1:57">
      <c r="A127" s="184"/>
      <c r="B127" s="184"/>
      <c r="C127" s="208"/>
      <c r="D127" s="184"/>
      <c r="E127" s="184"/>
      <c r="F127" s="209"/>
      <c r="G127" s="209"/>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4"/>
      <c r="AL127" s="184"/>
      <c r="AM127" s="184"/>
      <c r="AN127" s="184"/>
      <c r="AO127" s="184"/>
      <c r="AP127" s="184"/>
      <c r="AQ127" s="184"/>
      <c r="AR127" s="184"/>
      <c r="AS127" s="184"/>
      <c r="AT127" s="184"/>
      <c r="AU127" s="184"/>
      <c r="AV127" s="184"/>
      <c r="AW127" s="184"/>
      <c r="AX127" s="184"/>
      <c r="AY127" s="184"/>
      <c r="AZ127" s="184"/>
      <c r="BA127" s="184"/>
      <c r="BB127" s="184"/>
      <c r="BC127" s="184"/>
      <c r="BD127" s="184"/>
      <c r="BE127" s="184"/>
    </row>
    <row r="128" spans="1:57">
      <c r="A128" s="184"/>
      <c r="B128" s="184"/>
      <c r="C128" s="208"/>
      <c r="D128" s="184"/>
      <c r="E128" s="184"/>
      <c r="F128" s="209"/>
      <c r="G128" s="209"/>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4"/>
      <c r="AG128" s="184"/>
      <c r="AH128" s="184"/>
      <c r="AI128" s="184"/>
      <c r="AJ128" s="184"/>
      <c r="AK128" s="184"/>
      <c r="AL128" s="184"/>
      <c r="AM128" s="184"/>
      <c r="AN128" s="184"/>
      <c r="AO128" s="184"/>
      <c r="AP128" s="184"/>
      <c r="AQ128" s="184"/>
      <c r="AR128" s="184"/>
      <c r="AS128" s="184"/>
      <c r="AT128" s="184"/>
      <c r="AU128" s="184"/>
      <c r="AV128" s="184"/>
      <c r="AW128" s="184"/>
      <c r="AX128" s="184"/>
      <c r="AY128" s="184"/>
      <c r="AZ128" s="184"/>
      <c r="BA128" s="184"/>
      <c r="BB128" s="184"/>
      <c r="BC128" s="184"/>
      <c r="BD128" s="184"/>
      <c r="BE128" s="184"/>
    </row>
    <row r="129" spans="1:57">
      <c r="A129" s="184"/>
      <c r="B129" s="184"/>
      <c r="C129" s="208"/>
      <c r="D129" s="184"/>
      <c r="E129" s="184"/>
      <c r="F129" s="209"/>
      <c r="G129" s="209"/>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c r="AG129" s="184"/>
      <c r="AH129" s="184"/>
      <c r="AI129" s="184"/>
      <c r="AJ129" s="184"/>
      <c r="AK129" s="184"/>
      <c r="AL129" s="184"/>
      <c r="AM129" s="184"/>
      <c r="AN129" s="184"/>
      <c r="AO129" s="184"/>
      <c r="AP129" s="184"/>
      <c r="AQ129" s="184"/>
      <c r="AR129" s="184"/>
      <c r="AS129" s="184"/>
      <c r="AT129" s="184"/>
      <c r="AU129" s="184"/>
      <c r="AV129" s="184"/>
      <c r="AW129" s="184"/>
      <c r="AX129" s="184"/>
      <c r="AY129" s="184"/>
      <c r="AZ129" s="184"/>
      <c r="BA129" s="184"/>
      <c r="BB129" s="184"/>
      <c r="BC129" s="184"/>
      <c r="BD129" s="184"/>
      <c r="BE129" s="184"/>
    </row>
    <row r="130" spans="1:57">
      <c r="A130" s="184"/>
      <c r="B130" s="184"/>
      <c r="C130" s="208"/>
      <c r="D130" s="184"/>
      <c r="E130" s="184"/>
      <c r="F130" s="209"/>
      <c r="G130" s="209"/>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c r="AE130" s="184"/>
      <c r="AF130" s="184"/>
      <c r="AG130" s="184"/>
      <c r="AH130" s="184"/>
      <c r="AI130" s="184"/>
      <c r="AJ130" s="184"/>
      <c r="AK130" s="184"/>
      <c r="AL130" s="184"/>
      <c r="AM130" s="184"/>
      <c r="AN130" s="184"/>
      <c r="AO130" s="184"/>
      <c r="AP130" s="184"/>
      <c r="AQ130" s="184"/>
      <c r="AR130" s="184"/>
      <c r="AS130" s="184"/>
      <c r="AT130" s="184"/>
      <c r="AU130" s="184"/>
      <c r="AV130" s="184"/>
      <c r="AW130" s="184"/>
      <c r="AX130" s="184"/>
      <c r="AY130" s="184"/>
      <c r="AZ130" s="184"/>
      <c r="BA130" s="184"/>
      <c r="BB130" s="184"/>
      <c r="BC130" s="184"/>
      <c r="BD130" s="184"/>
      <c r="BE130" s="184"/>
    </row>
    <row r="131" spans="1:57">
      <c r="A131" s="184"/>
      <c r="B131" s="184"/>
      <c r="C131" s="208"/>
      <c r="D131" s="184"/>
      <c r="E131" s="184"/>
      <c r="F131" s="209"/>
      <c r="G131" s="209"/>
      <c r="H131" s="184"/>
      <c r="I131" s="184"/>
      <c r="J131" s="184"/>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184"/>
      <c r="AO131" s="184"/>
      <c r="AP131" s="184"/>
      <c r="AQ131" s="184"/>
      <c r="AR131" s="184"/>
      <c r="AS131" s="184"/>
      <c r="AT131" s="184"/>
      <c r="AU131" s="184"/>
      <c r="AV131" s="184"/>
      <c r="AW131" s="184"/>
      <c r="AX131" s="184"/>
      <c r="AY131" s="184"/>
      <c r="AZ131" s="184"/>
      <c r="BA131" s="184"/>
      <c r="BB131" s="184"/>
      <c r="BC131" s="184"/>
      <c r="BD131" s="184"/>
      <c r="BE131" s="184"/>
    </row>
    <row r="132" spans="1:57">
      <c r="A132" s="184"/>
      <c r="B132" s="184"/>
      <c r="C132" s="208"/>
      <c r="D132" s="184"/>
      <c r="E132" s="184"/>
      <c r="F132" s="209"/>
      <c r="G132" s="209"/>
      <c r="H132" s="184"/>
      <c r="I132" s="184"/>
      <c r="J132" s="184"/>
      <c r="K132" s="184"/>
      <c r="L132" s="184"/>
      <c r="M132" s="184"/>
      <c r="N132" s="184"/>
      <c r="O132" s="184"/>
      <c r="P132" s="184"/>
      <c r="Q132" s="184"/>
      <c r="R132" s="184"/>
      <c r="S132" s="184"/>
      <c r="T132" s="184"/>
      <c r="U132" s="184"/>
      <c r="V132" s="184"/>
      <c r="W132" s="184"/>
      <c r="X132" s="184"/>
      <c r="Y132" s="184"/>
      <c r="Z132" s="184"/>
      <c r="AA132" s="184"/>
      <c r="AB132" s="184"/>
      <c r="AC132" s="184"/>
      <c r="AD132" s="184"/>
      <c r="AE132" s="184"/>
      <c r="AF132" s="184"/>
      <c r="AG132" s="184"/>
      <c r="AH132" s="184"/>
      <c r="AI132" s="184"/>
      <c r="AJ132" s="184"/>
      <c r="AK132" s="184"/>
      <c r="AL132" s="184"/>
      <c r="AM132" s="184"/>
      <c r="AN132" s="184"/>
      <c r="AO132" s="184"/>
      <c r="AP132" s="184"/>
      <c r="AQ132" s="184"/>
      <c r="AR132" s="184"/>
      <c r="AS132" s="184"/>
      <c r="AT132" s="184"/>
      <c r="AU132" s="184"/>
      <c r="AV132" s="184"/>
      <c r="AW132" s="184"/>
      <c r="AX132" s="184"/>
      <c r="AY132" s="184"/>
      <c r="AZ132" s="184"/>
      <c r="BA132" s="184"/>
      <c r="BB132" s="184"/>
      <c r="BC132" s="184"/>
      <c r="BD132" s="184"/>
      <c r="BE132" s="184"/>
    </row>
    <row r="133" spans="1:57">
      <c r="A133" s="184"/>
      <c r="B133" s="184"/>
      <c r="C133" s="208"/>
      <c r="D133" s="184"/>
      <c r="E133" s="184"/>
      <c r="F133" s="209"/>
      <c r="G133" s="209"/>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c r="AG133" s="184"/>
      <c r="AH133" s="184"/>
      <c r="AI133" s="184"/>
      <c r="AJ133" s="184"/>
      <c r="AK133" s="184"/>
      <c r="AL133" s="184"/>
      <c r="AM133" s="184"/>
      <c r="AN133" s="184"/>
      <c r="AO133" s="184"/>
      <c r="AP133" s="184"/>
      <c r="AQ133" s="184"/>
      <c r="AR133" s="184"/>
      <c r="AS133" s="184"/>
      <c r="AT133" s="184"/>
      <c r="AU133" s="184"/>
      <c r="AV133" s="184"/>
      <c r="AW133" s="184"/>
      <c r="AX133" s="184"/>
      <c r="AY133" s="184"/>
      <c r="AZ133" s="184"/>
      <c r="BA133" s="184"/>
      <c r="BB133" s="184"/>
      <c r="BC133" s="184"/>
      <c r="BD133" s="184"/>
      <c r="BE133" s="184"/>
    </row>
    <row r="134" spans="1:57">
      <c r="A134" s="184"/>
      <c r="B134" s="184"/>
      <c r="C134" s="208"/>
      <c r="D134" s="184"/>
      <c r="E134" s="184"/>
      <c r="F134" s="209"/>
      <c r="G134" s="209"/>
      <c r="H134" s="184"/>
      <c r="I134" s="184"/>
      <c r="J134" s="184"/>
      <c r="K134" s="184"/>
      <c r="L134" s="184"/>
      <c r="M134" s="184"/>
      <c r="N134" s="184"/>
      <c r="O134" s="184"/>
      <c r="P134" s="184"/>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184"/>
      <c r="AL134" s="184"/>
      <c r="AM134" s="184"/>
      <c r="AN134" s="184"/>
      <c r="AO134" s="184"/>
      <c r="AP134" s="184"/>
      <c r="AQ134" s="184"/>
      <c r="AR134" s="184"/>
      <c r="AS134" s="184"/>
      <c r="AT134" s="184"/>
      <c r="AU134" s="184"/>
      <c r="AV134" s="184"/>
      <c r="AW134" s="184"/>
      <c r="AX134" s="184"/>
      <c r="AY134" s="184"/>
      <c r="AZ134" s="184"/>
      <c r="BA134" s="184"/>
      <c r="BB134" s="184"/>
      <c r="BC134" s="184"/>
      <c r="BD134" s="184"/>
      <c r="BE134" s="184"/>
    </row>
    <row r="135" spans="1:57">
      <c r="A135" s="184"/>
      <c r="B135" s="184"/>
      <c r="C135" s="208"/>
      <c r="D135" s="184"/>
      <c r="E135" s="184"/>
      <c r="F135" s="209"/>
      <c r="G135" s="209"/>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4"/>
      <c r="AN135" s="184"/>
      <c r="AO135" s="184"/>
      <c r="AP135" s="184"/>
      <c r="AQ135" s="184"/>
      <c r="AR135" s="184"/>
      <c r="AS135" s="184"/>
      <c r="AT135" s="184"/>
      <c r="AU135" s="184"/>
      <c r="AV135" s="184"/>
      <c r="AW135" s="184"/>
      <c r="AX135" s="184"/>
      <c r="AY135" s="184"/>
      <c r="AZ135" s="184"/>
      <c r="BA135" s="184"/>
      <c r="BB135" s="184"/>
      <c r="BC135" s="184"/>
      <c r="BD135" s="184"/>
      <c r="BE135" s="184"/>
    </row>
    <row r="136" spans="1:57">
      <c r="A136" s="184"/>
      <c r="B136" s="184"/>
      <c r="C136" s="208"/>
      <c r="D136" s="184"/>
      <c r="E136" s="184"/>
      <c r="F136" s="209"/>
      <c r="G136" s="209"/>
      <c r="H136" s="184"/>
      <c r="I136" s="184"/>
      <c r="J136" s="184"/>
      <c r="K136" s="184"/>
      <c r="L136" s="184"/>
      <c r="M136" s="184"/>
      <c r="N136" s="184"/>
      <c r="O136" s="184"/>
      <c r="P136" s="184"/>
      <c r="Q136" s="184"/>
      <c r="R136" s="184"/>
      <c r="S136" s="184"/>
      <c r="T136" s="184"/>
      <c r="U136" s="184"/>
      <c r="V136" s="184"/>
      <c r="W136" s="184"/>
      <c r="X136" s="184"/>
      <c r="Y136" s="184"/>
      <c r="Z136" s="184"/>
      <c r="AA136" s="184"/>
      <c r="AB136" s="184"/>
      <c r="AC136" s="184"/>
      <c r="AD136" s="184"/>
      <c r="AE136" s="184"/>
      <c r="AF136" s="184"/>
      <c r="AG136" s="184"/>
      <c r="AH136" s="184"/>
      <c r="AI136" s="184"/>
      <c r="AJ136" s="184"/>
      <c r="AK136" s="184"/>
      <c r="AL136" s="184"/>
      <c r="AM136" s="184"/>
      <c r="AN136" s="184"/>
      <c r="AO136" s="184"/>
      <c r="AP136" s="184"/>
      <c r="AQ136" s="184"/>
      <c r="AR136" s="184"/>
      <c r="AS136" s="184"/>
      <c r="AT136" s="184"/>
      <c r="AU136" s="184"/>
      <c r="AV136" s="184"/>
      <c r="AW136" s="184"/>
      <c r="AX136" s="184"/>
      <c r="AY136" s="184"/>
      <c r="AZ136" s="184"/>
      <c r="BA136" s="184"/>
      <c r="BB136" s="184"/>
      <c r="BC136" s="184"/>
      <c r="BD136" s="184"/>
      <c r="BE136" s="184"/>
    </row>
    <row r="137" spans="1:57">
      <c r="A137" s="184"/>
      <c r="B137" s="184"/>
      <c r="C137" s="208"/>
      <c r="D137" s="184"/>
      <c r="E137" s="184"/>
      <c r="F137" s="209"/>
      <c r="G137" s="209"/>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c r="AG137" s="184"/>
      <c r="AH137" s="184"/>
      <c r="AI137" s="184"/>
      <c r="AJ137" s="184"/>
      <c r="AK137" s="184"/>
      <c r="AL137" s="184"/>
      <c r="AM137" s="184"/>
      <c r="AN137" s="184"/>
      <c r="AO137" s="184"/>
      <c r="AP137" s="184"/>
      <c r="AQ137" s="184"/>
      <c r="AR137" s="184"/>
      <c r="AS137" s="184"/>
      <c r="AT137" s="184"/>
      <c r="AU137" s="184"/>
      <c r="AV137" s="184"/>
      <c r="AW137" s="184"/>
      <c r="AX137" s="184"/>
      <c r="AY137" s="184"/>
      <c r="AZ137" s="184"/>
      <c r="BA137" s="184"/>
      <c r="BB137" s="184"/>
      <c r="BC137" s="184"/>
      <c r="BD137" s="184"/>
      <c r="BE137" s="184"/>
    </row>
    <row r="138" spans="1:57">
      <c r="A138" s="184"/>
      <c r="B138" s="184"/>
      <c r="C138" s="208"/>
      <c r="D138" s="184"/>
      <c r="E138" s="184"/>
      <c r="F138" s="209"/>
      <c r="G138" s="209"/>
      <c r="H138" s="184"/>
      <c r="I138" s="184"/>
      <c r="J138" s="184"/>
      <c r="K138" s="184"/>
      <c r="L138" s="184"/>
      <c r="M138" s="184"/>
      <c r="N138" s="184"/>
      <c r="O138" s="184"/>
      <c r="P138" s="184"/>
      <c r="Q138" s="184"/>
      <c r="R138" s="184"/>
      <c r="S138" s="184"/>
      <c r="T138" s="184"/>
      <c r="U138" s="184"/>
      <c r="V138" s="184"/>
      <c r="W138" s="184"/>
      <c r="X138" s="184"/>
      <c r="Y138" s="184"/>
      <c r="Z138" s="184"/>
      <c r="AA138" s="184"/>
      <c r="AB138" s="184"/>
      <c r="AC138" s="184"/>
      <c r="AD138" s="184"/>
      <c r="AE138" s="184"/>
      <c r="AF138" s="184"/>
      <c r="AG138" s="184"/>
      <c r="AH138" s="184"/>
      <c r="AI138" s="184"/>
      <c r="AJ138" s="184"/>
      <c r="AK138" s="184"/>
      <c r="AL138" s="184"/>
      <c r="AM138" s="184"/>
      <c r="AN138" s="184"/>
      <c r="AO138" s="184"/>
      <c r="AP138" s="184"/>
      <c r="AQ138" s="184"/>
      <c r="AR138" s="184"/>
      <c r="AS138" s="184"/>
      <c r="AT138" s="184"/>
      <c r="AU138" s="184"/>
      <c r="AV138" s="184"/>
      <c r="AW138" s="184"/>
      <c r="AX138" s="184"/>
      <c r="AY138" s="184"/>
      <c r="AZ138" s="184"/>
      <c r="BA138" s="184"/>
      <c r="BB138" s="184"/>
      <c r="BC138" s="184"/>
      <c r="BD138" s="184"/>
      <c r="BE138" s="184"/>
    </row>
    <row r="139" spans="1:57">
      <c r="A139" s="184"/>
      <c r="B139" s="184"/>
      <c r="C139" s="208"/>
      <c r="D139" s="184"/>
      <c r="E139" s="184"/>
      <c r="F139" s="209"/>
      <c r="G139" s="209"/>
      <c r="H139" s="184"/>
      <c r="I139" s="184"/>
      <c r="J139" s="184"/>
      <c r="K139" s="184"/>
      <c r="L139" s="184"/>
      <c r="M139" s="184"/>
      <c r="N139" s="184"/>
      <c r="O139" s="184"/>
      <c r="P139" s="184"/>
      <c r="Q139" s="184"/>
      <c r="R139" s="184"/>
      <c r="S139" s="184"/>
      <c r="T139" s="184"/>
      <c r="U139" s="184"/>
      <c r="V139" s="184"/>
      <c r="W139" s="184"/>
      <c r="X139" s="184"/>
      <c r="Y139" s="184"/>
      <c r="Z139" s="184"/>
      <c r="AA139" s="184"/>
      <c r="AB139" s="184"/>
      <c r="AC139" s="184"/>
      <c r="AD139" s="184"/>
      <c r="AE139" s="184"/>
      <c r="AF139" s="184"/>
      <c r="AG139" s="184"/>
      <c r="AH139" s="184"/>
      <c r="AI139" s="184"/>
      <c r="AJ139" s="184"/>
      <c r="AK139" s="184"/>
      <c r="AL139" s="184"/>
      <c r="AM139" s="184"/>
      <c r="AN139" s="184"/>
      <c r="AO139" s="184"/>
      <c r="AP139" s="184"/>
      <c r="AQ139" s="184"/>
      <c r="AR139" s="184"/>
      <c r="AS139" s="184"/>
      <c r="AT139" s="184"/>
      <c r="AU139" s="184"/>
      <c r="AV139" s="184"/>
      <c r="AW139" s="184"/>
      <c r="AX139" s="184"/>
      <c r="AY139" s="184"/>
      <c r="AZ139" s="184"/>
      <c r="BA139" s="184"/>
      <c r="BB139" s="184"/>
      <c r="BC139" s="184"/>
      <c r="BD139" s="184"/>
      <c r="BE139" s="184"/>
    </row>
    <row r="140" spans="1:57">
      <c r="A140" s="184"/>
      <c r="B140" s="184"/>
      <c r="C140" s="208"/>
      <c r="D140" s="184"/>
      <c r="E140" s="184"/>
      <c r="F140" s="209"/>
      <c r="G140" s="209"/>
      <c r="H140" s="184"/>
      <c r="I140" s="184"/>
      <c r="J140" s="184"/>
      <c r="K140" s="184"/>
      <c r="L140" s="184"/>
      <c r="M140" s="184"/>
      <c r="N140" s="184"/>
      <c r="O140" s="184"/>
      <c r="P140" s="184"/>
      <c r="Q140" s="184"/>
      <c r="R140" s="184"/>
      <c r="S140" s="184"/>
      <c r="T140" s="184"/>
      <c r="U140" s="184"/>
      <c r="V140" s="184"/>
      <c r="W140" s="184"/>
      <c r="X140" s="184"/>
      <c r="Y140" s="184"/>
      <c r="Z140" s="184"/>
      <c r="AA140" s="184"/>
      <c r="AB140" s="184"/>
      <c r="AC140" s="184"/>
      <c r="AD140" s="184"/>
      <c r="AE140" s="184"/>
      <c r="AF140" s="184"/>
      <c r="AG140" s="184"/>
      <c r="AH140" s="184"/>
      <c r="AI140" s="184"/>
      <c r="AJ140" s="184"/>
      <c r="AK140" s="184"/>
      <c r="AL140" s="184"/>
      <c r="AM140" s="184"/>
      <c r="AN140" s="184"/>
      <c r="AO140" s="184"/>
      <c r="AP140" s="184"/>
      <c r="AQ140" s="184"/>
      <c r="AR140" s="184"/>
      <c r="AS140" s="184"/>
      <c r="AT140" s="184"/>
      <c r="AU140" s="184"/>
      <c r="AV140" s="184"/>
      <c r="AW140" s="184"/>
      <c r="AX140" s="184"/>
      <c r="AY140" s="184"/>
      <c r="AZ140" s="184"/>
      <c r="BA140" s="184"/>
      <c r="BB140" s="184"/>
      <c r="BC140" s="184"/>
      <c r="BD140" s="184"/>
      <c r="BE140" s="184"/>
    </row>
    <row r="141" spans="1:57">
      <c r="A141" s="184"/>
      <c r="B141" s="184"/>
      <c r="C141" s="208"/>
      <c r="D141" s="184"/>
      <c r="E141" s="184"/>
      <c r="F141" s="209"/>
      <c r="G141" s="209"/>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c r="AE141" s="184"/>
      <c r="AF141" s="184"/>
      <c r="AG141" s="184"/>
      <c r="AH141" s="184"/>
      <c r="AI141" s="184"/>
      <c r="AJ141" s="184"/>
      <c r="AK141" s="184"/>
      <c r="AL141" s="184"/>
      <c r="AM141" s="184"/>
      <c r="AN141" s="184"/>
      <c r="AO141" s="184"/>
      <c r="AP141" s="184"/>
      <c r="AQ141" s="184"/>
      <c r="AR141" s="184"/>
      <c r="AS141" s="184"/>
      <c r="AT141" s="184"/>
      <c r="AU141" s="184"/>
      <c r="AV141" s="184"/>
      <c r="AW141" s="184"/>
      <c r="AX141" s="184"/>
      <c r="AY141" s="184"/>
      <c r="AZ141" s="184"/>
      <c r="BA141" s="184"/>
      <c r="BB141" s="184"/>
      <c r="BC141" s="184"/>
      <c r="BD141" s="184"/>
      <c r="BE141" s="184"/>
    </row>
    <row r="142" spans="1:57">
      <c r="A142" s="184"/>
      <c r="B142" s="184"/>
      <c r="C142" s="208"/>
      <c r="D142" s="184"/>
      <c r="E142" s="184"/>
      <c r="F142" s="209"/>
      <c r="G142" s="209"/>
      <c r="H142" s="184"/>
      <c r="I142" s="184"/>
      <c r="J142" s="184"/>
      <c r="K142" s="184"/>
      <c r="L142" s="184"/>
      <c r="M142" s="184"/>
      <c r="N142" s="184"/>
      <c r="O142" s="184"/>
      <c r="P142" s="184"/>
      <c r="Q142" s="184"/>
      <c r="R142" s="184"/>
      <c r="S142" s="184"/>
      <c r="T142" s="184"/>
      <c r="U142" s="184"/>
      <c r="V142" s="184"/>
      <c r="W142" s="184"/>
      <c r="X142" s="184"/>
      <c r="Y142" s="184"/>
      <c r="Z142" s="184"/>
      <c r="AA142" s="184"/>
      <c r="AB142" s="184"/>
      <c r="AC142" s="184"/>
      <c r="AD142" s="184"/>
      <c r="AE142" s="184"/>
      <c r="AF142" s="184"/>
      <c r="AG142" s="184"/>
      <c r="AH142" s="184"/>
      <c r="AI142" s="184"/>
      <c r="AJ142" s="184"/>
      <c r="AK142" s="184"/>
      <c r="AL142" s="184"/>
      <c r="AM142" s="184"/>
      <c r="AN142" s="184"/>
      <c r="AO142" s="184"/>
      <c r="AP142" s="184"/>
      <c r="AQ142" s="184"/>
      <c r="AR142" s="184"/>
      <c r="AS142" s="184"/>
      <c r="AT142" s="184"/>
      <c r="AU142" s="184"/>
      <c r="AV142" s="184"/>
      <c r="AW142" s="184"/>
      <c r="AX142" s="184"/>
      <c r="AY142" s="184"/>
      <c r="AZ142" s="184"/>
      <c r="BA142" s="184"/>
      <c r="BB142" s="184"/>
      <c r="BC142" s="184"/>
      <c r="BD142" s="184"/>
      <c r="BE142" s="184"/>
    </row>
    <row r="143" spans="1:57">
      <c r="A143" s="184"/>
      <c r="B143" s="184"/>
      <c r="C143" s="208"/>
      <c r="D143" s="184"/>
      <c r="E143" s="184"/>
      <c r="F143" s="209"/>
      <c r="G143" s="209"/>
      <c r="H143" s="184"/>
      <c r="I143" s="184"/>
      <c r="J143" s="184"/>
      <c r="K143" s="184"/>
      <c r="L143" s="184"/>
      <c r="M143" s="184"/>
      <c r="N143" s="184"/>
      <c r="O143" s="184"/>
      <c r="P143" s="184"/>
      <c r="Q143" s="184"/>
      <c r="R143" s="184"/>
      <c r="S143" s="184"/>
      <c r="T143" s="184"/>
      <c r="U143" s="184"/>
      <c r="V143" s="184"/>
      <c r="W143" s="184"/>
      <c r="X143" s="184"/>
      <c r="Y143" s="184"/>
      <c r="Z143" s="184"/>
      <c r="AA143" s="184"/>
      <c r="AB143" s="184"/>
      <c r="AC143" s="184"/>
      <c r="AD143" s="184"/>
      <c r="AE143" s="184"/>
      <c r="AF143" s="184"/>
      <c r="AG143" s="184"/>
      <c r="AH143" s="184"/>
      <c r="AI143" s="184"/>
      <c r="AJ143" s="184"/>
      <c r="AK143" s="184"/>
      <c r="AL143" s="184"/>
      <c r="AM143" s="184"/>
      <c r="AN143" s="184"/>
      <c r="AO143" s="184"/>
      <c r="AP143" s="184"/>
      <c r="AQ143" s="184"/>
      <c r="AR143" s="184"/>
      <c r="AS143" s="184"/>
      <c r="AT143" s="184"/>
      <c r="AU143" s="184"/>
      <c r="AV143" s="184"/>
      <c r="AW143" s="184"/>
      <c r="AX143" s="184"/>
      <c r="AY143" s="184"/>
      <c r="AZ143" s="184"/>
      <c r="BA143" s="184"/>
      <c r="BB143" s="184"/>
      <c r="BC143" s="184"/>
      <c r="BD143" s="184"/>
      <c r="BE143" s="184"/>
    </row>
    <row r="144" spans="1:57">
      <c r="A144" s="184"/>
      <c r="B144" s="184"/>
      <c r="C144" s="208"/>
      <c r="D144" s="184"/>
      <c r="E144" s="184"/>
      <c r="F144" s="209"/>
      <c r="G144" s="209"/>
      <c r="H144" s="184"/>
      <c r="I144" s="184"/>
      <c r="J144" s="184"/>
      <c r="K144" s="184"/>
      <c r="L144" s="184"/>
      <c r="M144" s="184"/>
      <c r="N144" s="184"/>
      <c r="O144" s="184"/>
      <c r="P144" s="184"/>
      <c r="Q144" s="184"/>
      <c r="R144" s="184"/>
      <c r="S144" s="184"/>
      <c r="T144" s="184"/>
      <c r="U144" s="184"/>
      <c r="V144" s="184"/>
      <c r="W144" s="184"/>
      <c r="X144" s="184"/>
      <c r="Y144" s="184"/>
      <c r="Z144" s="184"/>
      <c r="AA144" s="184"/>
      <c r="AB144" s="184"/>
      <c r="AC144" s="184"/>
      <c r="AD144" s="184"/>
      <c r="AE144" s="184"/>
      <c r="AF144" s="184"/>
      <c r="AG144" s="184"/>
      <c r="AH144" s="184"/>
      <c r="AI144" s="184"/>
      <c r="AJ144" s="184"/>
      <c r="AK144" s="184"/>
      <c r="AL144" s="184"/>
      <c r="AM144" s="184"/>
      <c r="AN144" s="184"/>
      <c r="AO144" s="184"/>
      <c r="AP144" s="184"/>
      <c r="AQ144" s="184"/>
      <c r="AR144" s="184"/>
      <c r="AS144" s="184"/>
      <c r="AT144" s="184"/>
      <c r="AU144" s="184"/>
      <c r="AV144" s="184"/>
      <c r="AW144" s="184"/>
      <c r="AX144" s="184"/>
      <c r="AY144" s="184"/>
      <c r="AZ144" s="184"/>
      <c r="BA144" s="184"/>
      <c r="BB144" s="184"/>
      <c r="BC144" s="184"/>
      <c r="BD144" s="184"/>
      <c r="BE144" s="184"/>
    </row>
    <row r="145" spans="1:57">
      <c r="A145" s="184"/>
      <c r="B145" s="184"/>
      <c r="C145" s="208"/>
      <c r="D145" s="184"/>
      <c r="E145" s="184"/>
      <c r="F145" s="209"/>
      <c r="G145" s="209"/>
      <c r="H145" s="184"/>
      <c r="I145" s="184"/>
      <c r="J145" s="184"/>
      <c r="K145" s="184"/>
      <c r="L145" s="184"/>
      <c r="M145" s="184"/>
      <c r="N145" s="184"/>
      <c r="O145" s="184"/>
      <c r="P145" s="184"/>
      <c r="Q145" s="184"/>
      <c r="R145" s="184"/>
      <c r="S145" s="184"/>
      <c r="T145" s="184"/>
      <c r="U145" s="184"/>
      <c r="V145" s="184"/>
      <c r="W145" s="184"/>
      <c r="X145" s="184"/>
      <c r="Y145" s="184"/>
      <c r="Z145" s="184"/>
      <c r="AA145" s="184"/>
      <c r="AB145" s="184"/>
      <c r="AC145" s="184"/>
      <c r="AD145" s="184"/>
      <c r="AE145" s="184"/>
      <c r="AF145" s="184"/>
      <c r="AG145" s="184"/>
      <c r="AH145" s="184"/>
      <c r="AI145" s="184"/>
      <c r="AJ145" s="184"/>
      <c r="AK145" s="184"/>
      <c r="AL145" s="184"/>
      <c r="AM145" s="184"/>
      <c r="AN145" s="184"/>
      <c r="AO145" s="184"/>
      <c r="AP145" s="184"/>
      <c r="AQ145" s="184"/>
      <c r="AR145" s="184"/>
      <c r="AS145" s="184"/>
      <c r="AT145" s="184"/>
      <c r="AU145" s="184"/>
      <c r="AV145" s="184"/>
      <c r="AW145" s="184"/>
      <c r="AX145" s="184"/>
      <c r="AY145" s="184"/>
      <c r="AZ145" s="184"/>
      <c r="BA145" s="184"/>
      <c r="BB145" s="184"/>
      <c r="BC145" s="184"/>
      <c r="BD145" s="184"/>
      <c r="BE145" s="184"/>
    </row>
    <row r="146" spans="1:57">
      <c r="A146" s="184"/>
      <c r="B146" s="184"/>
      <c r="C146" s="208"/>
      <c r="D146" s="184"/>
      <c r="E146" s="184"/>
      <c r="F146" s="209"/>
      <c r="G146" s="209"/>
      <c r="H146" s="184"/>
      <c r="I146" s="184"/>
      <c r="J146" s="184"/>
      <c r="K146" s="184"/>
      <c r="L146" s="184"/>
      <c r="M146" s="184"/>
      <c r="N146" s="184"/>
      <c r="O146" s="184"/>
      <c r="P146" s="184"/>
      <c r="Q146" s="184"/>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184"/>
      <c r="AO146" s="184"/>
      <c r="AP146" s="184"/>
      <c r="AQ146" s="184"/>
      <c r="AR146" s="184"/>
      <c r="AS146" s="184"/>
      <c r="AT146" s="184"/>
      <c r="AU146" s="184"/>
      <c r="AV146" s="184"/>
      <c r="AW146" s="184"/>
      <c r="AX146" s="184"/>
      <c r="AY146" s="184"/>
      <c r="AZ146" s="184"/>
      <c r="BA146" s="184"/>
      <c r="BB146" s="184"/>
      <c r="BC146" s="184"/>
      <c r="BD146" s="184"/>
      <c r="BE146" s="184"/>
    </row>
    <row r="147" spans="1:57">
      <c r="A147" s="184"/>
      <c r="B147" s="184"/>
      <c r="C147" s="208"/>
      <c r="D147" s="184"/>
      <c r="E147" s="184"/>
      <c r="F147" s="209"/>
      <c r="G147" s="209"/>
      <c r="H147" s="184"/>
      <c r="I147" s="184"/>
      <c r="J147" s="184"/>
      <c r="K147" s="184"/>
      <c r="L147" s="184"/>
      <c r="M147" s="184"/>
      <c r="N147" s="184"/>
      <c r="O147" s="184"/>
      <c r="P147" s="184"/>
      <c r="Q147" s="184"/>
      <c r="R147" s="184"/>
      <c r="S147" s="184"/>
      <c r="T147" s="184"/>
      <c r="U147" s="184"/>
      <c r="V147" s="184"/>
      <c r="W147" s="184"/>
      <c r="X147" s="184"/>
      <c r="Y147" s="184"/>
      <c r="Z147" s="184"/>
      <c r="AA147" s="184"/>
      <c r="AB147" s="184"/>
      <c r="AC147" s="184"/>
      <c r="AD147" s="184"/>
      <c r="AE147" s="184"/>
      <c r="AF147" s="184"/>
      <c r="AG147" s="184"/>
      <c r="AH147" s="184"/>
      <c r="AI147" s="184"/>
      <c r="AJ147" s="184"/>
      <c r="AK147" s="184"/>
      <c r="AL147" s="184"/>
      <c r="AM147" s="184"/>
      <c r="AN147" s="184"/>
      <c r="AO147" s="184"/>
      <c r="AP147" s="184"/>
      <c r="AQ147" s="184"/>
      <c r="AR147" s="184"/>
      <c r="AS147" s="184"/>
      <c r="AT147" s="184"/>
      <c r="AU147" s="184"/>
      <c r="AV147" s="184"/>
      <c r="AW147" s="184"/>
      <c r="AX147" s="184"/>
      <c r="AY147" s="184"/>
      <c r="AZ147" s="184"/>
      <c r="BA147" s="184"/>
      <c r="BB147" s="184"/>
      <c r="BC147" s="184"/>
      <c r="BD147" s="184"/>
      <c r="BE147" s="184"/>
    </row>
    <row r="148" spans="1:57">
      <c r="A148" s="184"/>
      <c r="B148" s="184"/>
      <c r="C148" s="208"/>
      <c r="D148" s="184"/>
      <c r="E148" s="184"/>
      <c r="F148" s="209"/>
      <c r="G148" s="209"/>
      <c r="H148" s="184"/>
      <c r="I148" s="184"/>
      <c r="J148" s="184"/>
      <c r="K148" s="184"/>
      <c r="L148" s="184"/>
      <c r="M148" s="184"/>
      <c r="N148" s="184"/>
      <c r="O148" s="184"/>
      <c r="P148" s="184"/>
      <c r="Q148" s="184"/>
      <c r="R148" s="184"/>
      <c r="S148" s="184"/>
      <c r="T148" s="184"/>
      <c r="U148" s="184"/>
      <c r="V148" s="184"/>
      <c r="W148" s="184"/>
      <c r="X148" s="184"/>
      <c r="Y148" s="184"/>
      <c r="Z148" s="184"/>
      <c r="AA148" s="184"/>
      <c r="AB148" s="184"/>
      <c r="AC148" s="184"/>
      <c r="AD148" s="184"/>
      <c r="AE148" s="184"/>
      <c r="AF148" s="184"/>
      <c r="AG148" s="184"/>
      <c r="AH148" s="184"/>
      <c r="AI148" s="184"/>
      <c r="AJ148" s="184"/>
      <c r="AK148" s="184"/>
      <c r="AL148" s="184"/>
      <c r="AM148" s="184"/>
      <c r="AN148" s="184"/>
      <c r="AO148" s="184"/>
      <c r="AP148" s="184"/>
      <c r="AQ148" s="184"/>
      <c r="AR148" s="184"/>
      <c r="AS148" s="184"/>
      <c r="AT148" s="184"/>
      <c r="AU148" s="184"/>
      <c r="AV148" s="184"/>
      <c r="AW148" s="184"/>
      <c r="AX148" s="184"/>
      <c r="AY148" s="184"/>
      <c r="AZ148" s="184"/>
      <c r="BA148" s="184"/>
      <c r="BB148" s="184"/>
      <c r="BC148" s="184"/>
      <c r="BD148" s="184"/>
      <c r="BE148" s="184"/>
    </row>
    <row r="149" spans="1:57">
      <c r="A149" s="184"/>
      <c r="B149" s="184"/>
      <c r="C149" s="208"/>
      <c r="D149" s="184"/>
      <c r="E149" s="184"/>
      <c r="F149" s="209"/>
      <c r="G149" s="209"/>
      <c r="H149" s="184"/>
      <c r="I149" s="184"/>
      <c r="J149" s="184"/>
      <c r="K149" s="184"/>
      <c r="L149" s="184"/>
      <c r="M149" s="184"/>
      <c r="N149" s="184"/>
      <c r="O149" s="184"/>
      <c r="P149" s="184"/>
      <c r="Q149" s="184"/>
      <c r="R149" s="184"/>
      <c r="S149" s="184"/>
      <c r="T149" s="184"/>
      <c r="U149" s="184"/>
      <c r="V149" s="184"/>
      <c r="W149" s="184"/>
      <c r="X149" s="184"/>
      <c r="Y149" s="184"/>
      <c r="Z149" s="184"/>
      <c r="AA149" s="184"/>
      <c r="AB149" s="184"/>
      <c r="AC149" s="184"/>
      <c r="AD149" s="184"/>
      <c r="AE149" s="184"/>
      <c r="AF149" s="184"/>
      <c r="AG149" s="184"/>
      <c r="AH149" s="184"/>
      <c r="AI149" s="184"/>
      <c r="AJ149" s="184"/>
      <c r="AK149" s="184"/>
      <c r="AL149" s="184"/>
      <c r="AM149" s="184"/>
      <c r="AN149" s="184"/>
      <c r="AO149" s="184"/>
      <c r="AP149" s="184"/>
      <c r="AQ149" s="184"/>
      <c r="AR149" s="184"/>
      <c r="AS149" s="184"/>
      <c r="AT149" s="184"/>
      <c r="AU149" s="184"/>
      <c r="AV149" s="184"/>
      <c r="AW149" s="184"/>
      <c r="AX149" s="184"/>
      <c r="AY149" s="184"/>
      <c r="AZ149" s="184"/>
      <c r="BA149" s="184"/>
      <c r="BB149" s="184"/>
      <c r="BC149" s="184"/>
      <c r="BD149" s="184"/>
      <c r="BE149" s="184"/>
    </row>
    <row r="150" spans="1:57">
      <c r="A150" s="184"/>
      <c r="B150" s="184"/>
      <c r="C150" s="208"/>
      <c r="D150" s="184"/>
      <c r="E150" s="184"/>
      <c r="F150" s="209"/>
      <c r="G150" s="209"/>
      <c r="H150" s="184"/>
      <c r="I150" s="184"/>
      <c r="J150" s="184"/>
      <c r="K150" s="184"/>
      <c r="L150" s="184"/>
      <c r="M150" s="184"/>
      <c r="N150" s="184"/>
      <c r="O150" s="184"/>
      <c r="P150" s="184"/>
      <c r="Q150" s="184"/>
      <c r="R150" s="184"/>
      <c r="S150" s="184"/>
      <c r="T150" s="184"/>
      <c r="U150" s="184"/>
      <c r="V150" s="184"/>
      <c r="W150" s="184"/>
      <c r="X150" s="184"/>
      <c r="Y150" s="184"/>
      <c r="Z150" s="184"/>
      <c r="AA150" s="184"/>
      <c r="AB150" s="184"/>
      <c r="AC150" s="184"/>
      <c r="AD150" s="184"/>
      <c r="AE150" s="184"/>
      <c r="AF150" s="184"/>
      <c r="AG150" s="184"/>
      <c r="AH150" s="184"/>
      <c r="AI150" s="184"/>
      <c r="AJ150" s="184"/>
      <c r="AK150" s="184"/>
      <c r="AL150" s="184"/>
      <c r="AM150" s="184"/>
      <c r="AN150" s="184"/>
      <c r="AO150" s="184"/>
      <c r="AP150" s="184"/>
      <c r="AQ150" s="184"/>
      <c r="AR150" s="184"/>
      <c r="AS150" s="184"/>
      <c r="AT150" s="184"/>
      <c r="AU150" s="184"/>
      <c r="AV150" s="184"/>
      <c r="AW150" s="184"/>
      <c r="AX150" s="184"/>
      <c r="AY150" s="184"/>
      <c r="AZ150" s="184"/>
      <c r="BA150" s="184"/>
      <c r="BB150" s="184"/>
      <c r="BC150" s="184"/>
      <c r="BD150" s="184"/>
      <c r="BE150" s="184"/>
    </row>
    <row r="151" spans="1:57">
      <c r="A151" s="184"/>
      <c r="B151" s="184"/>
      <c r="C151" s="208"/>
      <c r="D151" s="184"/>
      <c r="E151" s="184"/>
      <c r="F151" s="209"/>
      <c r="G151" s="209"/>
      <c r="H151" s="184"/>
      <c r="I151" s="184"/>
      <c r="J151" s="184"/>
      <c r="K151" s="184"/>
      <c r="L151" s="184"/>
      <c r="M151" s="184"/>
      <c r="N151" s="184"/>
      <c r="O151" s="184"/>
      <c r="P151" s="184"/>
      <c r="Q151" s="184"/>
      <c r="R151" s="184"/>
      <c r="S151" s="184"/>
      <c r="T151" s="184"/>
      <c r="U151" s="184"/>
      <c r="V151" s="184"/>
      <c r="W151" s="184"/>
      <c r="X151" s="184"/>
      <c r="Y151" s="184"/>
      <c r="Z151" s="184"/>
      <c r="AA151" s="184"/>
      <c r="AB151" s="184"/>
      <c r="AC151" s="184"/>
      <c r="AD151" s="184"/>
      <c r="AE151" s="184"/>
      <c r="AF151" s="184"/>
      <c r="AG151" s="184"/>
      <c r="AH151" s="184"/>
      <c r="AI151" s="184"/>
      <c r="AJ151" s="184"/>
      <c r="AK151" s="184"/>
      <c r="AL151" s="184"/>
      <c r="AM151" s="184"/>
      <c r="AN151" s="184"/>
      <c r="AO151" s="184"/>
      <c r="AP151" s="184"/>
      <c r="AQ151" s="184"/>
      <c r="AR151" s="184"/>
      <c r="AS151" s="184"/>
      <c r="AT151" s="184"/>
      <c r="AU151" s="184"/>
      <c r="AV151" s="184"/>
      <c r="AW151" s="184"/>
      <c r="AX151" s="184"/>
      <c r="AY151" s="184"/>
      <c r="AZ151" s="184"/>
      <c r="BA151" s="184"/>
      <c r="BB151" s="184"/>
      <c r="BC151" s="184"/>
      <c r="BD151" s="184"/>
      <c r="BE151" s="184"/>
    </row>
    <row r="152" spans="1:57">
      <c r="A152" s="184"/>
      <c r="B152" s="184"/>
      <c r="C152" s="208"/>
      <c r="D152" s="184"/>
      <c r="E152" s="184"/>
      <c r="F152" s="209"/>
      <c r="G152" s="209"/>
      <c r="H152" s="184"/>
      <c r="I152" s="184"/>
      <c r="J152" s="184"/>
      <c r="K152" s="184"/>
      <c r="L152" s="184"/>
      <c r="M152" s="184"/>
      <c r="N152" s="184"/>
      <c r="O152" s="184"/>
      <c r="P152" s="184"/>
      <c r="Q152" s="184"/>
      <c r="R152" s="184"/>
      <c r="S152" s="184"/>
      <c r="T152" s="184"/>
      <c r="U152" s="184"/>
      <c r="V152" s="184"/>
      <c r="W152" s="184"/>
      <c r="X152" s="184"/>
      <c r="Y152" s="184"/>
      <c r="Z152" s="184"/>
      <c r="AA152" s="184"/>
      <c r="AB152" s="184"/>
      <c r="AC152" s="184"/>
      <c r="AD152" s="184"/>
      <c r="AE152" s="184"/>
      <c r="AF152" s="184"/>
      <c r="AG152" s="184"/>
      <c r="AH152" s="184"/>
      <c r="AI152" s="184"/>
      <c r="AJ152" s="184"/>
      <c r="AK152" s="184"/>
      <c r="AL152" s="184"/>
      <c r="AM152" s="184"/>
      <c r="AN152" s="184"/>
      <c r="AO152" s="184"/>
      <c r="AP152" s="184"/>
      <c r="AQ152" s="184"/>
      <c r="AR152" s="184"/>
      <c r="AS152" s="184"/>
      <c r="AT152" s="184"/>
      <c r="AU152" s="184"/>
      <c r="AV152" s="184"/>
      <c r="AW152" s="184"/>
      <c r="AX152" s="184"/>
      <c r="AY152" s="184"/>
      <c r="AZ152" s="184"/>
      <c r="BA152" s="184"/>
      <c r="BB152" s="184"/>
      <c r="BC152" s="184"/>
      <c r="BD152" s="184"/>
      <c r="BE152" s="184"/>
    </row>
    <row r="153" spans="1:57">
      <c r="A153" s="184"/>
      <c r="B153" s="184"/>
      <c r="C153" s="208"/>
      <c r="D153" s="184"/>
      <c r="E153" s="184"/>
      <c r="F153" s="209"/>
      <c r="G153" s="209"/>
      <c r="H153" s="184"/>
      <c r="I153" s="184"/>
      <c r="J153" s="184"/>
      <c r="K153" s="184"/>
      <c r="L153" s="184"/>
      <c r="M153" s="184"/>
      <c r="N153" s="184"/>
      <c r="O153" s="184"/>
      <c r="P153" s="184"/>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c r="AL153" s="184"/>
      <c r="AM153" s="184"/>
      <c r="AN153" s="184"/>
      <c r="AO153" s="184"/>
      <c r="AP153" s="184"/>
      <c r="AQ153" s="184"/>
      <c r="AR153" s="184"/>
      <c r="AS153" s="184"/>
      <c r="AT153" s="184"/>
      <c r="AU153" s="184"/>
      <c r="AV153" s="184"/>
      <c r="AW153" s="184"/>
      <c r="AX153" s="184"/>
      <c r="AY153" s="184"/>
      <c r="AZ153" s="184"/>
      <c r="BA153" s="184"/>
      <c r="BB153" s="184"/>
      <c r="BC153" s="184"/>
      <c r="BD153" s="184"/>
      <c r="BE153" s="184"/>
    </row>
    <row r="154" spans="1:57">
      <c r="A154" s="184"/>
      <c r="B154" s="184"/>
      <c r="C154" s="208"/>
      <c r="D154" s="184"/>
      <c r="E154" s="184"/>
      <c r="F154" s="209"/>
      <c r="G154" s="209"/>
      <c r="H154" s="184"/>
      <c r="I154" s="184"/>
      <c r="J154" s="184"/>
      <c r="K154" s="184"/>
      <c r="L154" s="184"/>
      <c r="M154" s="184"/>
      <c r="N154" s="184"/>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c r="AL154" s="184"/>
      <c r="AM154" s="184"/>
      <c r="AN154" s="184"/>
      <c r="AO154" s="184"/>
      <c r="AP154" s="184"/>
      <c r="AQ154" s="184"/>
      <c r="AR154" s="184"/>
      <c r="AS154" s="184"/>
      <c r="AT154" s="184"/>
      <c r="AU154" s="184"/>
      <c r="AV154" s="184"/>
      <c r="AW154" s="184"/>
      <c r="AX154" s="184"/>
      <c r="AY154" s="184"/>
      <c r="AZ154" s="184"/>
      <c r="BA154" s="184"/>
      <c r="BB154" s="184"/>
      <c r="BC154" s="184"/>
      <c r="BD154" s="184"/>
      <c r="BE154" s="184"/>
    </row>
    <row r="155" spans="1:57">
      <c r="A155" s="184"/>
      <c r="B155" s="184"/>
      <c r="C155" s="208"/>
      <c r="D155" s="184"/>
      <c r="E155" s="184"/>
      <c r="F155" s="209"/>
      <c r="G155" s="209"/>
      <c r="H155" s="184"/>
      <c r="I155" s="184"/>
      <c r="J155" s="184"/>
      <c r="K155" s="184"/>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c r="AG155" s="184"/>
      <c r="AH155" s="184"/>
      <c r="AI155" s="184"/>
      <c r="AJ155" s="184"/>
      <c r="AK155" s="184"/>
      <c r="AL155" s="184"/>
      <c r="AM155" s="184"/>
      <c r="AN155" s="184"/>
      <c r="AO155" s="184"/>
      <c r="AP155" s="184"/>
      <c r="AQ155" s="184"/>
      <c r="AR155" s="184"/>
      <c r="AS155" s="184"/>
      <c r="AT155" s="184"/>
      <c r="AU155" s="184"/>
      <c r="AV155" s="184"/>
      <c r="AW155" s="184"/>
      <c r="AX155" s="184"/>
      <c r="AY155" s="184"/>
      <c r="AZ155" s="184"/>
      <c r="BA155" s="184"/>
      <c r="BB155" s="184"/>
      <c r="BC155" s="184"/>
      <c r="BD155" s="184"/>
      <c r="BE155" s="184"/>
    </row>
    <row r="156" spans="1:57">
      <c r="A156" s="184"/>
      <c r="B156" s="184"/>
      <c r="C156" s="208"/>
      <c r="D156" s="184"/>
      <c r="E156" s="184"/>
      <c r="F156" s="209"/>
      <c r="G156" s="209"/>
      <c r="H156" s="184"/>
      <c r="I156" s="184"/>
      <c r="J156" s="184"/>
      <c r="K156" s="184"/>
      <c r="L156" s="184"/>
      <c r="M156" s="184"/>
      <c r="N156" s="184"/>
      <c r="O156" s="184"/>
      <c r="P156" s="184"/>
      <c r="Q156" s="184"/>
      <c r="R156" s="184"/>
      <c r="S156" s="184"/>
      <c r="T156" s="184"/>
      <c r="U156" s="184"/>
      <c r="V156" s="184"/>
      <c r="W156" s="184"/>
      <c r="X156" s="184"/>
      <c r="Y156" s="184"/>
      <c r="Z156" s="184"/>
      <c r="AA156" s="184"/>
      <c r="AB156" s="184"/>
      <c r="AC156" s="184"/>
      <c r="AD156" s="184"/>
      <c r="AE156" s="184"/>
      <c r="AF156" s="184"/>
      <c r="AG156" s="184"/>
      <c r="AH156" s="184"/>
      <c r="AI156" s="184"/>
      <c r="AJ156" s="184"/>
      <c r="AK156" s="184"/>
      <c r="AL156" s="184"/>
      <c r="AM156" s="184"/>
      <c r="AN156" s="184"/>
      <c r="AO156" s="184"/>
      <c r="AP156" s="184"/>
      <c r="AQ156" s="184"/>
      <c r="AR156" s="184"/>
      <c r="AS156" s="184"/>
      <c r="AT156" s="184"/>
      <c r="AU156" s="184"/>
      <c r="AV156" s="184"/>
      <c r="AW156" s="184"/>
      <c r="AX156" s="184"/>
      <c r="AY156" s="184"/>
      <c r="AZ156" s="184"/>
      <c r="BA156" s="184"/>
      <c r="BB156" s="184"/>
      <c r="BC156" s="184"/>
      <c r="BD156" s="184"/>
      <c r="BE156" s="184"/>
    </row>
    <row r="157" spans="1:57">
      <c r="A157" s="184"/>
      <c r="B157" s="184"/>
      <c r="C157" s="208"/>
      <c r="D157" s="184"/>
      <c r="E157" s="184"/>
      <c r="F157" s="209"/>
      <c r="G157" s="209"/>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4"/>
      <c r="BA157" s="184"/>
      <c r="BB157" s="184"/>
      <c r="BC157" s="184"/>
      <c r="BD157" s="184"/>
      <c r="BE157" s="184"/>
    </row>
    <row r="158" spans="1:57">
      <c r="A158" s="184"/>
      <c r="B158" s="184"/>
      <c r="C158" s="208"/>
      <c r="D158" s="184"/>
      <c r="E158" s="184"/>
      <c r="F158" s="209"/>
      <c r="G158" s="209"/>
      <c r="H158" s="184"/>
      <c r="I158" s="184"/>
      <c r="J158" s="184"/>
      <c r="K158" s="184"/>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4"/>
      <c r="AN158" s="184"/>
      <c r="AO158" s="184"/>
      <c r="AP158" s="184"/>
      <c r="AQ158" s="184"/>
      <c r="AR158" s="184"/>
      <c r="AS158" s="184"/>
      <c r="AT158" s="184"/>
      <c r="AU158" s="184"/>
      <c r="AV158" s="184"/>
      <c r="AW158" s="184"/>
      <c r="AX158" s="184"/>
      <c r="AY158" s="184"/>
      <c r="AZ158" s="184"/>
      <c r="BA158" s="184"/>
      <c r="BB158" s="184"/>
      <c r="BC158" s="184"/>
      <c r="BD158" s="184"/>
      <c r="BE158" s="184"/>
    </row>
    <row r="159" spans="1:57">
      <c r="A159" s="184"/>
      <c r="B159" s="184"/>
      <c r="C159" s="208"/>
      <c r="D159" s="184"/>
      <c r="E159" s="184"/>
      <c r="F159" s="209"/>
      <c r="G159" s="209"/>
      <c r="H159" s="184"/>
      <c r="I159" s="184"/>
      <c r="J159" s="184"/>
      <c r="K159" s="184"/>
      <c r="L159" s="184"/>
      <c r="M159" s="184"/>
      <c r="N159" s="184"/>
      <c r="O159" s="184"/>
      <c r="P159" s="184"/>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c r="AL159" s="184"/>
      <c r="AM159" s="184"/>
      <c r="AN159" s="184"/>
      <c r="AO159" s="184"/>
      <c r="AP159" s="184"/>
      <c r="AQ159" s="184"/>
      <c r="AR159" s="184"/>
      <c r="AS159" s="184"/>
      <c r="AT159" s="184"/>
      <c r="AU159" s="184"/>
      <c r="AV159" s="184"/>
      <c r="AW159" s="184"/>
      <c r="AX159" s="184"/>
      <c r="AY159" s="184"/>
      <c r="AZ159" s="184"/>
      <c r="BA159" s="184"/>
      <c r="BB159" s="184"/>
      <c r="BC159" s="184"/>
      <c r="BD159" s="184"/>
      <c r="BE159" s="184"/>
    </row>
    <row r="160" spans="1:57">
      <c r="A160" s="184"/>
      <c r="B160" s="184"/>
      <c r="C160" s="208"/>
      <c r="D160" s="184"/>
      <c r="E160" s="184"/>
      <c r="F160" s="209"/>
      <c r="G160" s="209"/>
      <c r="H160" s="184"/>
      <c r="I160" s="184"/>
      <c r="J160" s="184"/>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84"/>
      <c r="AK160" s="184"/>
      <c r="AL160" s="184"/>
      <c r="AM160" s="184"/>
      <c r="AN160" s="184"/>
      <c r="AO160" s="184"/>
      <c r="AP160" s="184"/>
      <c r="AQ160" s="184"/>
      <c r="AR160" s="184"/>
      <c r="AS160" s="184"/>
      <c r="AT160" s="184"/>
      <c r="AU160" s="184"/>
      <c r="AV160" s="184"/>
      <c r="AW160" s="184"/>
      <c r="AX160" s="184"/>
      <c r="AY160" s="184"/>
      <c r="AZ160" s="184"/>
      <c r="BA160" s="184"/>
      <c r="BB160" s="184"/>
      <c r="BC160" s="184"/>
      <c r="BD160" s="184"/>
      <c r="BE160" s="184"/>
    </row>
    <row r="161" spans="1:57">
      <c r="A161" s="184"/>
      <c r="B161" s="184"/>
      <c r="C161" s="208"/>
      <c r="D161" s="184"/>
      <c r="E161" s="184"/>
      <c r="F161" s="209"/>
      <c r="G161" s="209"/>
      <c r="H161" s="184"/>
      <c r="I161" s="184"/>
      <c r="J161" s="184"/>
      <c r="K161" s="184"/>
      <c r="L161" s="184"/>
      <c r="M161" s="184"/>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184"/>
      <c r="AO161" s="184"/>
      <c r="AP161" s="184"/>
      <c r="AQ161" s="184"/>
      <c r="AR161" s="184"/>
      <c r="AS161" s="184"/>
      <c r="AT161" s="184"/>
      <c r="AU161" s="184"/>
      <c r="AV161" s="184"/>
      <c r="AW161" s="184"/>
      <c r="AX161" s="184"/>
      <c r="AY161" s="184"/>
      <c r="AZ161" s="184"/>
      <c r="BA161" s="184"/>
      <c r="BB161" s="184"/>
      <c r="BC161" s="184"/>
      <c r="BD161" s="184"/>
      <c r="BE161" s="184"/>
    </row>
    <row r="162" spans="1:57">
      <c r="A162" s="184"/>
      <c r="B162" s="184"/>
      <c r="C162" s="208"/>
      <c r="D162" s="184"/>
      <c r="E162" s="184"/>
      <c r="F162" s="209"/>
      <c r="G162" s="209"/>
      <c r="H162" s="184"/>
      <c r="I162" s="184"/>
      <c r="J162" s="184"/>
      <c r="K162" s="184"/>
      <c r="L162" s="184"/>
      <c r="M162" s="184"/>
      <c r="N162" s="184"/>
      <c r="O162" s="184"/>
      <c r="P162" s="184"/>
      <c r="Q162" s="184"/>
      <c r="R162" s="184"/>
      <c r="S162" s="184"/>
      <c r="T162" s="184"/>
      <c r="U162" s="184"/>
      <c r="V162" s="184"/>
      <c r="W162" s="184"/>
      <c r="X162" s="184"/>
      <c r="Y162" s="184"/>
      <c r="Z162" s="184"/>
      <c r="AA162" s="184"/>
      <c r="AB162" s="184"/>
      <c r="AC162" s="184"/>
      <c r="AD162" s="184"/>
      <c r="AE162" s="184"/>
      <c r="AF162" s="184"/>
      <c r="AG162" s="184"/>
      <c r="AH162" s="184"/>
      <c r="AI162" s="184"/>
      <c r="AJ162" s="184"/>
      <c r="AK162" s="184"/>
      <c r="AL162" s="184"/>
      <c r="AM162" s="184"/>
      <c r="AN162" s="184"/>
      <c r="AO162" s="184"/>
      <c r="AP162" s="184"/>
      <c r="AQ162" s="184"/>
      <c r="AR162" s="184"/>
      <c r="AS162" s="184"/>
      <c r="AT162" s="184"/>
      <c r="AU162" s="184"/>
      <c r="AV162" s="184"/>
      <c r="AW162" s="184"/>
      <c r="AX162" s="184"/>
      <c r="AY162" s="184"/>
      <c r="AZ162" s="184"/>
      <c r="BA162" s="184"/>
      <c r="BB162" s="184"/>
      <c r="BC162" s="184"/>
      <c r="BD162" s="184"/>
      <c r="BE162" s="184"/>
    </row>
    <row r="163" spans="1:57">
      <c r="A163" s="184"/>
      <c r="B163" s="184"/>
      <c r="C163" s="208"/>
      <c r="D163" s="184"/>
      <c r="E163" s="184"/>
      <c r="F163" s="209"/>
      <c r="G163" s="209"/>
      <c r="H163" s="184"/>
      <c r="I163" s="184"/>
      <c r="J163" s="184"/>
      <c r="K163" s="184"/>
      <c r="L163" s="184"/>
      <c r="M163" s="184"/>
      <c r="N163" s="184"/>
      <c r="O163" s="184"/>
      <c r="P163" s="184"/>
      <c r="Q163" s="184"/>
      <c r="R163" s="184"/>
      <c r="S163" s="184"/>
      <c r="T163" s="184"/>
      <c r="U163" s="184"/>
      <c r="V163" s="184"/>
      <c r="W163" s="184"/>
      <c r="X163" s="184"/>
      <c r="Y163" s="184"/>
      <c r="Z163" s="184"/>
      <c r="AA163" s="184"/>
      <c r="AB163" s="184"/>
      <c r="AC163" s="184"/>
      <c r="AD163" s="184"/>
      <c r="AE163" s="184"/>
      <c r="AF163" s="184"/>
      <c r="AG163" s="184"/>
      <c r="AH163" s="184"/>
      <c r="AI163" s="184"/>
      <c r="AJ163" s="184"/>
      <c r="AK163" s="184"/>
      <c r="AL163" s="184"/>
      <c r="AM163" s="184"/>
      <c r="AN163" s="184"/>
      <c r="AO163" s="184"/>
      <c r="AP163" s="184"/>
      <c r="AQ163" s="184"/>
      <c r="AR163" s="184"/>
      <c r="AS163" s="184"/>
      <c r="AT163" s="184"/>
      <c r="AU163" s="184"/>
      <c r="AV163" s="184"/>
      <c r="AW163" s="184"/>
      <c r="AX163" s="184"/>
      <c r="AY163" s="184"/>
      <c r="AZ163" s="184"/>
      <c r="BA163" s="184"/>
      <c r="BB163" s="184"/>
      <c r="BC163" s="184"/>
      <c r="BD163" s="184"/>
      <c r="BE163" s="184"/>
    </row>
    <row r="164" spans="1:57">
      <c r="A164" s="184"/>
      <c r="B164" s="184"/>
      <c r="C164" s="208"/>
      <c r="D164" s="184"/>
      <c r="E164" s="184"/>
      <c r="F164" s="209"/>
      <c r="G164" s="209"/>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184"/>
      <c r="AO164" s="184"/>
      <c r="AP164" s="184"/>
      <c r="AQ164" s="184"/>
      <c r="AR164" s="184"/>
      <c r="AS164" s="184"/>
      <c r="AT164" s="184"/>
      <c r="AU164" s="184"/>
      <c r="AV164" s="184"/>
      <c r="AW164" s="184"/>
      <c r="AX164" s="184"/>
      <c r="AY164" s="184"/>
      <c r="AZ164" s="184"/>
      <c r="BA164" s="184"/>
      <c r="BB164" s="184"/>
      <c r="BC164" s="184"/>
      <c r="BD164" s="184"/>
      <c r="BE164" s="184"/>
    </row>
    <row r="165" spans="1:57">
      <c r="A165" s="184"/>
      <c r="B165" s="184"/>
      <c r="C165" s="208"/>
      <c r="D165" s="184"/>
      <c r="E165" s="184"/>
      <c r="F165" s="209"/>
      <c r="G165" s="209"/>
      <c r="H165" s="184"/>
      <c r="I165" s="184"/>
      <c r="J165" s="184"/>
      <c r="K165" s="184"/>
      <c r="L165" s="184"/>
      <c r="M165" s="184"/>
      <c r="N165" s="184"/>
      <c r="O165" s="184"/>
      <c r="P165" s="184"/>
      <c r="Q165" s="184"/>
      <c r="R165" s="184"/>
      <c r="S165" s="184"/>
      <c r="T165" s="184"/>
      <c r="U165" s="184"/>
      <c r="V165" s="184"/>
      <c r="W165" s="184"/>
      <c r="X165" s="184"/>
      <c r="Y165" s="184"/>
      <c r="Z165" s="184"/>
      <c r="AA165" s="184"/>
      <c r="AB165" s="184"/>
      <c r="AC165" s="184"/>
      <c r="AD165" s="184"/>
      <c r="AE165" s="184"/>
      <c r="AF165" s="184"/>
      <c r="AG165" s="184"/>
      <c r="AH165" s="184"/>
      <c r="AI165" s="184"/>
      <c r="AJ165" s="184"/>
      <c r="AK165" s="184"/>
      <c r="AL165" s="184"/>
      <c r="AM165" s="184"/>
      <c r="AN165" s="184"/>
      <c r="AO165" s="184"/>
      <c r="AP165" s="184"/>
      <c r="AQ165" s="184"/>
      <c r="AR165" s="184"/>
      <c r="AS165" s="184"/>
      <c r="AT165" s="184"/>
      <c r="AU165" s="184"/>
      <c r="AV165" s="184"/>
      <c r="AW165" s="184"/>
      <c r="AX165" s="184"/>
      <c r="AY165" s="184"/>
      <c r="AZ165" s="184"/>
      <c r="BA165" s="184"/>
      <c r="BB165" s="184"/>
      <c r="BC165" s="184"/>
      <c r="BD165" s="184"/>
      <c r="BE165" s="184"/>
    </row>
    <row r="166" spans="1:57">
      <c r="A166" s="184"/>
      <c r="B166" s="184"/>
      <c r="C166" s="208"/>
      <c r="D166" s="184"/>
      <c r="E166" s="184"/>
      <c r="F166" s="209"/>
      <c r="G166" s="209"/>
      <c r="H166" s="184"/>
      <c r="I166" s="184"/>
      <c r="J166" s="184"/>
      <c r="K166" s="184"/>
      <c r="L166" s="184"/>
      <c r="M166" s="184"/>
      <c r="N166" s="184"/>
      <c r="O166" s="184"/>
      <c r="P166" s="184"/>
      <c r="Q166" s="184"/>
      <c r="R166" s="184"/>
      <c r="S166" s="184"/>
      <c r="T166" s="184"/>
      <c r="U166" s="184"/>
      <c r="V166" s="184"/>
      <c r="W166" s="184"/>
      <c r="X166" s="184"/>
      <c r="Y166" s="184"/>
      <c r="Z166" s="184"/>
      <c r="AA166" s="184"/>
      <c r="AB166" s="184"/>
      <c r="AC166" s="184"/>
      <c r="AD166" s="184"/>
      <c r="AE166" s="184"/>
      <c r="AF166" s="184"/>
      <c r="AG166" s="184"/>
      <c r="AH166" s="184"/>
      <c r="AI166" s="184"/>
      <c r="AJ166" s="184"/>
      <c r="AK166" s="184"/>
      <c r="AL166" s="184"/>
      <c r="AM166" s="184"/>
      <c r="AN166" s="184"/>
      <c r="AO166" s="184"/>
      <c r="AP166" s="184"/>
      <c r="AQ166" s="184"/>
      <c r="AR166" s="184"/>
      <c r="AS166" s="184"/>
      <c r="AT166" s="184"/>
      <c r="AU166" s="184"/>
      <c r="AV166" s="184"/>
      <c r="AW166" s="184"/>
      <c r="AX166" s="184"/>
      <c r="AY166" s="184"/>
      <c r="AZ166" s="184"/>
      <c r="BA166" s="184"/>
      <c r="BB166" s="184"/>
      <c r="BC166" s="184"/>
      <c r="BD166" s="184"/>
      <c r="BE166" s="184"/>
    </row>
    <row r="167" spans="1:57">
      <c r="A167" s="184"/>
      <c r="B167" s="184"/>
      <c r="C167" s="208"/>
      <c r="D167" s="184"/>
      <c r="E167" s="184"/>
      <c r="F167" s="209"/>
      <c r="G167" s="209"/>
      <c r="H167" s="184"/>
      <c r="I167" s="184"/>
      <c r="J167" s="184"/>
      <c r="K167" s="184"/>
      <c r="L167" s="184"/>
      <c r="M167" s="184"/>
      <c r="N167" s="184"/>
      <c r="O167" s="184"/>
      <c r="P167" s="184"/>
      <c r="Q167" s="184"/>
      <c r="R167" s="184"/>
      <c r="S167" s="184"/>
      <c r="T167" s="184"/>
      <c r="U167" s="184"/>
      <c r="V167" s="184"/>
      <c r="W167" s="184"/>
      <c r="X167" s="184"/>
      <c r="Y167" s="184"/>
      <c r="Z167" s="184"/>
      <c r="AA167" s="184"/>
      <c r="AB167" s="184"/>
      <c r="AC167" s="184"/>
      <c r="AD167" s="184"/>
      <c r="AE167" s="184"/>
      <c r="AF167" s="184"/>
      <c r="AG167" s="184"/>
      <c r="AH167" s="184"/>
      <c r="AI167" s="184"/>
      <c r="AJ167" s="184"/>
      <c r="AK167" s="184"/>
      <c r="AL167" s="184"/>
      <c r="AM167" s="184"/>
      <c r="AN167" s="184"/>
      <c r="AO167" s="184"/>
      <c r="AP167" s="184"/>
      <c r="AQ167" s="184"/>
      <c r="AR167" s="184"/>
      <c r="AS167" s="184"/>
      <c r="AT167" s="184"/>
      <c r="AU167" s="184"/>
      <c r="AV167" s="184"/>
      <c r="AW167" s="184"/>
      <c r="AX167" s="184"/>
      <c r="AY167" s="184"/>
      <c r="AZ167" s="184"/>
      <c r="BA167" s="184"/>
      <c r="BB167" s="184"/>
      <c r="BC167" s="184"/>
      <c r="BD167" s="184"/>
      <c r="BE167" s="184"/>
    </row>
    <row r="168" spans="1:57">
      <c r="A168" s="184"/>
      <c r="B168" s="184"/>
      <c r="C168" s="208"/>
      <c r="D168" s="184"/>
      <c r="E168" s="184"/>
      <c r="F168" s="209"/>
      <c r="G168" s="209"/>
      <c r="H168" s="184"/>
      <c r="I168" s="184"/>
      <c r="J168" s="184"/>
      <c r="K168" s="184"/>
      <c r="L168" s="184"/>
      <c r="M168" s="184"/>
      <c r="N168" s="184"/>
      <c r="O168" s="184"/>
      <c r="P168" s="184"/>
      <c r="Q168" s="184"/>
      <c r="R168" s="184"/>
      <c r="S168" s="184"/>
      <c r="T168" s="184"/>
      <c r="U168" s="184"/>
      <c r="V168" s="184"/>
      <c r="W168" s="184"/>
      <c r="X168" s="184"/>
      <c r="Y168" s="184"/>
      <c r="Z168" s="184"/>
      <c r="AA168" s="184"/>
      <c r="AB168" s="184"/>
      <c r="AC168" s="184"/>
      <c r="AD168" s="184"/>
      <c r="AE168" s="184"/>
      <c r="AF168" s="184"/>
      <c r="AG168" s="184"/>
      <c r="AH168" s="184"/>
      <c r="AI168" s="184"/>
      <c r="AJ168" s="184"/>
      <c r="AK168" s="184"/>
      <c r="AL168" s="184"/>
      <c r="AM168" s="184"/>
      <c r="AN168" s="184"/>
      <c r="AO168" s="184"/>
      <c r="AP168" s="184"/>
      <c r="AQ168" s="184"/>
      <c r="AR168" s="184"/>
      <c r="AS168" s="184"/>
      <c r="AT168" s="184"/>
      <c r="AU168" s="184"/>
      <c r="AV168" s="184"/>
      <c r="AW168" s="184"/>
      <c r="AX168" s="184"/>
      <c r="AY168" s="184"/>
      <c r="AZ168" s="184"/>
      <c r="BA168" s="184"/>
      <c r="BB168" s="184"/>
      <c r="BC168" s="184"/>
      <c r="BD168" s="184"/>
      <c r="BE168" s="184"/>
    </row>
    <row r="169" spans="1:57">
      <c r="A169" s="184"/>
      <c r="B169" s="184"/>
      <c r="C169" s="208"/>
      <c r="D169" s="184"/>
      <c r="E169" s="184"/>
      <c r="F169" s="209"/>
      <c r="G169" s="209"/>
      <c r="H169" s="184"/>
      <c r="I169" s="184"/>
      <c r="J169" s="184"/>
      <c r="K169" s="184"/>
      <c r="L169" s="184"/>
      <c r="M169" s="184"/>
      <c r="N169" s="184"/>
      <c r="O169" s="184"/>
      <c r="P169" s="184"/>
      <c r="Q169" s="184"/>
      <c r="R169" s="184"/>
      <c r="S169" s="184"/>
      <c r="T169" s="184"/>
      <c r="U169" s="184"/>
      <c r="V169" s="184"/>
      <c r="W169" s="184"/>
      <c r="X169" s="184"/>
      <c r="Y169" s="184"/>
      <c r="Z169" s="184"/>
      <c r="AA169" s="184"/>
      <c r="AB169" s="184"/>
      <c r="AC169" s="184"/>
      <c r="AD169" s="184"/>
      <c r="AE169" s="184"/>
      <c r="AF169" s="184"/>
      <c r="AG169" s="184"/>
      <c r="AH169" s="184"/>
      <c r="AI169" s="184"/>
      <c r="AJ169" s="184"/>
      <c r="AK169" s="184"/>
      <c r="AL169" s="184"/>
      <c r="AM169" s="184"/>
      <c r="AN169" s="184"/>
      <c r="AO169" s="184"/>
      <c r="AP169" s="184"/>
      <c r="AQ169" s="184"/>
      <c r="AR169" s="184"/>
      <c r="AS169" s="184"/>
      <c r="AT169" s="184"/>
      <c r="AU169" s="184"/>
      <c r="AV169" s="184"/>
      <c r="AW169" s="184"/>
      <c r="AX169" s="184"/>
      <c r="AY169" s="184"/>
      <c r="AZ169" s="184"/>
      <c r="BA169" s="184"/>
      <c r="BB169" s="184"/>
      <c r="BC169" s="184"/>
      <c r="BD169" s="184"/>
      <c r="BE169" s="184"/>
    </row>
    <row r="170" spans="1:57">
      <c r="A170" s="184"/>
      <c r="B170" s="184"/>
      <c r="C170" s="208"/>
      <c r="D170" s="184"/>
      <c r="E170" s="184"/>
      <c r="F170" s="209"/>
      <c r="G170" s="209"/>
      <c r="H170" s="184"/>
      <c r="I170" s="184"/>
      <c r="J170" s="184"/>
      <c r="K170" s="184"/>
      <c r="L170" s="184"/>
      <c r="M170" s="184"/>
      <c r="N170" s="184"/>
      <c r="O170" s="184"/>
      <c r="P170" s="184"/>
      <c r="Q170" s="184"/>
      <c r="R170" s="184"/>
      <c r="S170" s="184"/>
      <c r="T170" s="184"/>
      <c r="U170" s="184"/>
      <c r="V170" s="184"/>
      <c r="W170" s="184"/>
      <c r="X170" s="184"/>
      <c r="Y170" s="184"/>
      <c r="Z170" s="184"/>
      <c r="AA170" s="184"/>
      <c r="AB170" s="184"/>
      <c r="AC170" s="184"/>
      <c r="AD170" s="184"/>
      <c r="AE170" s="184"/>
      <c r="AF170" s="184"/>
      <c r="AG170" s="184"/>
      <c r="AH170" s="184"/>
      <c r="AI170" s="184"/>
      <c r="AJ170" s="184"/>
      <c r="AK170" s="184"/>
      <c r="AL170" s="184"/>
      <c r="AM170" s="184"/>
      <c r="AN170" s="184"/>
      <c r="AO170" s="184"/>
      <c r="AP170" s="184"/>
      <c r="AQ170" s="184"/>
      <c r="AR170" s="184"/>
      <c r="AS170" s="184"/>
      <c r="AT170" s="184"/>
      <c r="AU170" s="184"/>
      <c r="AV170" s="184"/>
      <c r="AW170" s="184"/>
      <c r="AX170" s="184"/>
      <c r="AY170" s="184"/>
      <c r="AZ170" s="184"/>
      <c r="BA170" s="184"/>
      <c r="BB170" s="184"/>
      <c r="BC170" s="184"/>
      <c r="BD170" s="184"/>
      <c r="BE170" s="184"/>
    </row>
    <row r="171" spans="1:57">
      <c r="A171" s="184"/>
      <c r="B171" s="184"/>
      <c r="C171" s="208"/>
      <c r="D171" s="184"/>
      <c r="E171" s="184"/>
      <c r="F171" s="209"/>
      <c r="G171" s="209"/>
      <c r="H171" s="184"/>
      <c r="I171" s="184"/>
      <c r="J171" s="184"/>
      <c r="K171" s="184"/>
      <c r="L171" s="184"/>
      <c r="M171" s="184"/>
      <c r="N171" s="184"/>
      <c r="O171" s="184"/>
      <c r="P171" s="184"/>
      <c r="Q171" s="184"/>
      <c r="R171" s="184"/>
      <c r="S171" s="184"/>
      <c r="T171" s="184"/>
      <c r="U171" s="184"/>
      <c r="V171" s="184"/>
      <c r="W171" s="184"/>
      <c r="X171" s="184"/>
      <c r="Y171" s="184"/>
      <c r="Z171" s="184"/>
      <c r="AA171" s="184"/>
      <c r="AB171" s="184"/>
      <c r="AC171" s="184"/>
      <c r="AD171" s="184"/>
      <c r="AE171" s="184"/>
      <c r="AF171" s="184"/>
      <c r="AG171" s="184"/>
      <c r="AH171" s="184"/>
      <c r="AI171" s="184"/>
      <c r="AJ171" s="184"/>
      <c r="AK171" s="184"/>
      <c r="AL171" s="184"/>
      <c r="AM171" s="184"/>
      <c r="AN171" s="184"/>
      <c r="AO171" s="184"/>
      <c r="AP171" s="184"/>
      <c r="AQ171" s="184"/>
      <c r="AR171" s="184"/>
      <c r="AS171" s="184"/>
      <c r="AT171" s="184"/>
      <c r="AU171" s="184"/>
      <c r="AV171" s="184"/>
      <c r="AW171" s="184"/>
      <c r="AX171" s="184"/>
      <c r="AY171" s="184"/>
      <c r="AZ171" s="184"/>
      <c r="BA171" s="184"/>
      <c r="BB171" s="184"/>
      <c r="BC171" s="184"/>
      <c r="BD171" s="184"/>
      <c r="BE171" s="184"/>
    </row>
    <row r="172" spans="1:57">
      <c r="A172" s="184"/>
      <c r="B172" s="184"/>
      <c r="C172" s="208"/>
      <c r="D172" s="184"/>
      <c r="E172" s="184"/>
      <c r="F172" s="209"/>
      <c r="G172" s="209"/>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84"/>
      <c r="AE172" s="184"/>
      <c r="AF172" s="184"/>
      <c r="AG172" s="184"/>
      <c r="AH172" s="184"/>
      <c r="AI172" s="184"/>
      <c r="AJ172" s="184"/>
      <c r="AK172" s="184"/>
      <c r="AL172" s="184"/>
      <c r="AM172" s="184"/>
      <c r="AN172" s="184"/>
      <c r="AO172" s="184"/>
      <c r="AP172" s="184"/>
      <c r="AQ172" s="184"/>
      <c r="AR172" s="184"/>
      <c r="AS172" s="184"/>
      <c r="AT172" s="184"/>
      <c r="AU172" s="184"/>
      <c r="AV172" s="184"/>
      <c r="AW172" s="184"/>
      <c r="AX172" s="184"/>
      <c r="AY172" s="184"/>
      <c r="AZ172" s="184"/>
      <c r="BA172" s="184"/>
      <c r="BB172" s="184"/>
      <c r="BC172" s="184"/>
      <c r="BD172" s="184"/>
      <c r="BE172" s="184"/>
    </row>
    <row r="173" spans="1:57">
      <c r="A173" s="184"/>
      <c r="B173" s="184"/>
      <c r="C173" s="208"/>
      <c r="D173" s="184"/>
      <c r="E173" s="184"/>
      <c r="F173" s="209"/>
      <c r="G173" s="209"/>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4"/>
      <c r="AE173" s="184"/>
      <c r="AF173" s="184"/>
      <c r="AG173" s="184"/>
      <c r="AH173" s="184"/>
      <c r="AI173" s="184"/>
      <c r="AJ173" s="184"/>
      <c r="AK173" s="184"/>
      <c r="AL173" s="184"/>
      <c r="AM173" s="184"/>
      <c r="AN173" s="184"/>
      <c r="AO173" s="184"/>
      <c r="AP173" s="184"/>
      <c r="AQ173" s="184"/>
      <c r="AR173" s="184"/>
      <c r="AS173" s="184"/>
      <c r="AT173" s="184"/>
      <c r="AU173" s="184"/>
      <c r="AV173" s="184"/>
      <c r="AW173" s="184"/>
      <c r="AX173" s="184"/>
      <c r="AY173" s="184"/>
      <c r="AZ173" s="184"/>
      <c r="BA173" s="184"/>
      <c r="BB173" s="184"/>
      <c r="BC173" s="184"/>
      <c r="BD173" s="184"/>
      <c r="BE173" s="184"/>
    </row>
    <row r="174" spans="1:57">
      <c r="A174" s="184"/>
      <c r="B174" s="184"/>
      <c r="C174" s="208"/>
      <c r="D174" s="184"/>
      <c r="E174" s="184"/>
      <c r="F174" s="209"/>
      <c r="G174" s="209"/>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84"/>
      <c r="AE174" s="184"/>
      <c r="AF174" s="184"/>
      <c r="AG174" s="184"/>
      <c r="AH174" s="184"/>
      <c r="AI174" s="184"/>
      <c r="AJ174" s="184"/>
      <c r="AK174" s="184"/>
      <c r="AL174" s="184"/>
      <c r="AM174" s="184"/>
      <c r="AN174" s="184"/>
      <c r="AO174" s="184"/>
      <c r="AP174" s="184"/>
      <c r="AQ174" s="184"/>
      <c r="AR174" s="184"/>
      <c r="AS174" s="184"/>
      <c r="AT174" s="184"/>
      <c r="AU174" s="184"/>
      <c r="AV174" s="184"/>
      <c r="AW174" s="184"/>
      <c r="AX174" s="184"/>
      <c r="AY174" s="184"/>
      <c r="AZ174" s="184"/>
      <c r="BA174" s="184"/>
      <c r="BB174" s="184"/>
      <c r="BC174" s="184"/>
      <c r="BD174" s="184"/>
      <c r="BE174" s="184"/>
    </row>
    <row r="175" spans="1:57">
      <c r="A175" s="184"/>
      <c r="B175" s="184"/>
      <c r="C175" s="208"/>
      <c r="D175" s="184"/>
      <c r="E175" s="184"/>
      <c r="F175" s="209"/>
      <c r="G175" s="209"/>
      <c r="H175" s="184"/>
      <c r="I175" s="184"/>
      <c r="J175" s="184"/>
      <c r="K175" s="184"/>
      <c r="L175" s="184"/>
      <c r="M175" s="184"/>
      <c r="N175" s="184"/>
      <c r="O175" s="184"/>
      <c r="P175" s="184"/>
      <c r="Q175" s="184"/>
      <c r="R175" s="184"/>
      <c r="S175" s="184"/>
      <c r="T175" s="184"/>
      <c r="U175" s="184"/>
      <c r="V175" s="184"/>
      <c r="W175" s="184"/>
      <c r="X175" s="184"/>
      <c r="Y175" s="184"/>
      <c r="Z175" s="184"/>
      <c r="AA175" s="184"/>
      <c r="AB175" s="184"/>
      <c r="AC175" s="184"/>
      <c r="AD175" s="184"/>
      <c r="AE175" s="184"/>
      <c r="AF175" s="184"/>
      <c r="AG175" s="184"/>
      <c r="AH175" s="184"/>
      <c r="AI175" s="184"/>
      <c r="AJ175" s="184"/>
      <c r="AK175" s="184"/>
      <c r="AL175" s="184"/>
      <c r="AM175" s="184"/>
      <c r="AN175" s="184"/>
      <c r="AO175" s="184"/>
      <c r="AP175" s="184"/>
      <c r="AQ175" s="184"/>
      <c r="AR175" s="184"/>
      <c r="AS175" s="184"/>
      <c r="AT175" s="184"/>
      <c r="AU175" s="184"/>
      <c r="AV175" s="184"/>
      <c r="AW175" s="184"/>
      <c r="AX175" s="184"/>
      <c r="AY175" s="184"/>
      <c r="AZ175" s="184"/>
      <c r="BA175" s="184"/>
      <c r="BB175" s="184"/>
      <c r="BC175" s="184"/>
      <c r="BD175" s="184"/>
      <c r="BE175" s="184"/>
    </row>
    <row r="176" spans="1:57">
      <c r="A176" s="184"/>
      <c r="B176" s="184"/>
      <c r="C176" s="208"/>
      <c r="D176" s="184"/>
      <c r="E176" s="184"/>
      <c r="F176" s="209"/>
      <c r="G176" s="209"/>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E176" s="184"/>
      <c r="AF176" s="184"/>
      <c r="AG176" s="184"/>
      <c r="AH176" s="184"/>
      <c r="AI176" s="184"/>
      <c r="AJ176" s="184"/>
      <c r="AK176" s="184"/>
      <c r="AL176" s="184"/>
      <c r="AM176" s="184"/>
      <c r="AN176" s="184"/>
      <c r="AO176" s="184"/>
      <c r="AP176" s="184"/>
      <c r="AQ176" s="184"/>
      <c r="AR176" s="184"/>
      <c r="AS176" s="184"/>
      <c r="AT176" s="184"/>
      <c r="AU176" s="184"/>
      <c r="AV176" s="184"/>
      <c r="AW176" s="184"/>
      <c r="AX176" s="184"/>
      <c r="AY176" s="184"/>
      <c r="AZ176" s="184"/>
      <c r="BA176" s="184"/>
      <c r="BB176" s="184"/>
      <c r="BC176" s="184"/>
      <c r="BD176" s="184"/>
      <c r="BE176" s="184"/>
    </row>
    <row r="177" spans="1:57">
      <c r="A177" s="184"/>
      <c r="B177" s="184"/>
      <c r="C177" s="208"/>
      <c r="D177" s="184"/>
      <c r="E177" s="184"/>
      <c r="F177" s="209"/>
      <c r="G177" s="209"/>
      <c r="H177" s="184"/>
      <c r="I177" s="184"/>
      <c r="J177" s="184"/>
      <c r="K177" s="184"/>
      <c r="L177" s="184"/>
      <c r="M177" s="184"/>
      <c r="N177" s="184"/>
      <c r="O177" s="184"/>
      <c r="P177" s="184"/>
      <c r="Q177" s="184"/>
      <c r="R177" s="184"/>
      <c r="S177" s="184"/>
      <c r="T177" s="184"/>
      <c r="U177" s="184"/>
      <c r="V177" s="184"/>
      <c r="W177" s="184"/>
      <c r="X177" s="184"/>
      <c r="Y177" s="184"/>
      <c r="Z177" s="184"/>
      <c r="AA177" s="184"/>
      <c r="AB177" s="184"/>
      <c r="AC177" s="184"/>
      <c r="AD177" s="184"/>
      <c r="AE177" s="184"/>
      <c r="AF177" s="184"/>
      <c r="AG177" s="184"/>
      <c r="AH177" s="184"/>
      <c r="AI177" s="184"/>
      <c r="AJ177" s="184"/>
      <c r="AK177" s="184"/>
      <c r="AL177" s="184"/>
      <c r="AM177" s="184"/>
      <c r="AN177" s="184"/>
      <c r="AO177" s="184"/>
      <c r="AP177" s="184"/>
      <c r="AQ177" s="184"/>
      <c r="AR177" s="184"/>
      <c r="AS177" s="184"/>
      <c r="AT177" s="184"/>
      <c r="AU177" s="184"/>
      <c r="AV177" s="184"/>
      <c r="AW177" s="184"/>
      <c r="AX177" s="184"/>
      <c r="AY177" s="184"/>
      <c r="AZ177" s="184"/>
      <c r="BA177" s="184"/>
      <c r="BB177" s="184"/>
      <c r="BC177" s="184"/>
      <c r="BD177" s="184"/>
      <c r="BE177" s="184"/>
    </row>
    <row r="178" spans="1:57">
      <c r="A178" s="184"/>
      <c r="B178" s="184"/>
      <c r="C178" s="208"/>
      <c r="D178" s="184"/>
      <c r="E178" s="184"/>
      <c r="F178" s="209"/>
      <c r="G178" s="209"/>
      <c r="H178" s="184"/>
      <c r="I178" s="184"/>
      <c r="J178" s="184"/>
      <c r="K178" s="184"/>
      <c r="L178" s="184"/>
      <c r="M178" s="184"/>
      <c r="N178" s="184"/>
      <c r="O178" s="184"/>
      <c r="P178" s="184"/>
      <c r="Q178" s="184"/>
      <c r="R178" s="184"/>
      <c r="S178" s="184"/>
      <c r="T178" s="184"/>
      <c r="U178" s="184"/>
      <c r="V178" s="184"/>
      <c r="W178" s="184"/>
      <c r="X178" s="184"/>
      <c r="Y178" s="184"/>
      <c r="Z178" s="184"/>
      <c r="AA178" s="184"/>
      <c r="AB178" s="184"/>
      <c r="AC178" s="184"/>
      <c r="AD178" s="184"/>
      <c r="AE178" s="184"/>
      <c r="AF178" s="184"/>
      <c r="AG178" s="184"/>
      <c r="AH178" s="184"/>
      <c r="AI178" s="184"/>
      <c r="AJ178" s="184"/>
      <c r="AK178" s="184"/>
      <c r="AL178" s="184"/>
      <c r="AM178" s="184"/>
      <c r="AN178" s="184"/>
      <c r="AO178" s="184"/>
      <c r="AP178" s="184"/>
      <c r="AQ178" s="184"/>
      <c r="AR178" s="184"/>
      <c r="AS178" s="184"/>
      <c r="AT178" s="184"/>
      <c r="AU178" s="184"/>
      <c r="AV178" s="184"/>
      <c r="AW178" s="184"/>
      <c r="AX178" s="184"/>
      <c r="AY178" s="184"/>
      <c r="AZ178" s="184"/>
      <c r="BA178" s="184"/>
      <c r="BB178" s="184"/>
      <c r="BC178" s="184"/>
      <c r="BD178" s="184"/>
      <c r="BE178" s="184"/>
    </row>
    <row r="179" spans="1:57">
      <c r="A179" s="184"/>
      <c r="B179" s="184"/>
      <c r="C179" s="208"/>
      <c r="D179" s="184"/>
      <c r="E179" s="184"/>
      <c r="F179" s="209"/>
      <c r="G179" s="209"/>
      <c r="H179" s="184"/>
      <c r="I179" s="184"/>
      <c r="J179" s="184"/>
      <c r="K179" s="184"/>
      <c r="L179" s="184"/>
      <c r="M179" s="184"/>
      <c r="N179" s="184"/>
      <c r="O179" s="184"/>
      <c r="P179" s="184"/>
      <c r="Q179" s="184"/>
      <c r="R179" s="184"/>
      <c r="S179" s="184"/>
      <c r="T179" s="184"/>
      <c r="U179" s="184"/>
      <c r="V179" s="184"/>
      <c r="W179" s="184"/>
      <c r="X179" s="184"/>
      <c r="Y179" s="184"/>
      <c r="Z179" s="184"/>
      <c r="AA179" s="184"/>
      <c r="AB179" s="184"/>
      <c r="AC179" s="184"/>
      <c r="AD179" s="184"/>
      <c r="AE179" s="184"/>
      <c r="AF179" s="184"/>
      <c r="AG179" s="184"/>
      <c r="AH179" s="184"/>
      <c r="AI179" s="184"/>
      <c r="AJ179" s="184"/>
      <c r="AK179" s="184"/>
      <c r="AL179" s="184"/>
      <c r="AM179" s="184"/>
      <c r="AN179" s="184"/>
      <c r="AO179" s="184"/>
      <c r="AP179" s="184"/>
      <c r="AQ179" s="184"/>
      <c r="AR179" s="184"/>
      <c r="AS179" s="184"/>
      <c r="AT179" s="184"/>
      <c r="AU179" s="184"/>
      <c r="AV179" s="184"/>
      <c r="AW179" s="184"/>
      <c r="AX179" s="184"/>
      <c r="AY179" s="184"/>
      <c r="AZ179" s="184"/>
      <c r="BA179" s="184"/>
      <c r="BB179" s="184"/>
      <c r="BC179" s="184"/>
      <c r="BD179" s="184"/>
      <c r="BE179" s="184"/>
    </row>
    <row r="180" spans="1:57">
      <c r="A180" s="184"/>
      <c r="B180" s="184"/>
      <c r="C180" s="208"/>
      <c r="D180" s="184"/>
      <c r="E180" s="184"/>
      <c r="F180" s="209"/>
      <c r="G180" s="209"/>
      <c r="H180" s="184"/>
      <c r="I180" s="184"/>
      <c r="J180" s="184"/>
      <c r="K180" s="184"/>
      <c r="L180" s="184"/>
      <c r="M180" s="184"/>
      <c r="N180" s="184"/>
      <c r="O180" s="184"/>
      <c r="P180" s="184"/>
      <c r="Q180" s="184"/>
      <c r="R180" s="184"/>
      <c r="S180" s="184"/>
      <c r="T180" s="184"/>
      <c r="U180" s="184"/>
      <c r="V180" s="184"/>
      <c r="W180" s="184"/>
      <c r="X180" s="184"/>
      <c r="Y180" s="184"/>
      <c r="Z180" s="184"/>
      <c r="AA180" s="184"/>
      <c r="AB180" s="184"/>
      <c r="AC180" s="184"/>
      <c r="AD180" s="184"/>
      <c r="AE180" s="184"/>
      <c r="AF180" s="184"/>
      <c r="AG180" s="184"/>
      <c r="AH180" s="184"/>
      <c r="AI180" s="184"/>
      <c r="AJ180" s="184"/>
      <c r="AK180" s="184"/>
      <c r="AL180" s="184"/>
      <c r="AM180" s="184"/>
      <c r="AN180" s="184"/>
      <c r="AO180" s="184"/>
      <c r="AP180" s="184"/>
      <c r="AQ180" s="184"/>
      <c r="AR180" s="184"/>
      <c r="AS180" s="184"/>
      <c r="AT180" s="184"/>
      <c r="AU180" s="184"/>
      <c r="AV180" s="184"/>
      <c r="AW180" s="184"/>
      <c r="AX180" s="184"/>
      <c r="AY180" s="184"/>
      <c r="AZ180" s="184"/>
      <c r="BA180" s="184"/>
      <c r="BB180" s="184"/>
      <c r="BC180" s="184"/>
      <c r="BD180" s="184"/>
      <c r="BE180" s="184"/>
    </row>
    <row r="181" spans="1:57">
      <c r="A181" s="184"/>
      <c r="B181" s="184"/>
      <c r="C181" s="208"/>
      <c r="D181" s="184"/>
      <c r="E181" s="184"/>
      <c r="F181" s="209"/>
      <c r="G181" s="209"/>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c r="AG181" s="184"/>
      <c r="AH181" s="184"/>
      <c r="AI181" s="184"/>
      <c r="AJ181" s="184"/>
      <c r="AK181" s="184"/>
      <c r="AL181" s="184"/>
      <c r="AM181" s="184"/>
      <c r="AN181" s="184"/>
      <c r="AO181" s="184"/>
      <c r="AP181" s="184"/>
      <c r="AQ181" s="184"/>
      <c r="AR181" s="184"/>
      <c r="AS181" s="184"/>
      <c r="AT181" s="184"/>
      <c r="AU181" s="184"/>
      <c r="AV181" s="184"/>
      <c r="AW181" s="184"/>
      <c r="AX181" s="184"/>
      <c r="AY181" s="184"/>
      <c r="AZ181" s="184"/>
      <c r="BA181" s="184"/>
      <c r="BB181" s="184"/>
      <c r="BC181" s="184"/>
      <c r="BD181" s="184"/>
      <c r="BE181" s="184"/>
    </row>
    <row r="182" spans="1:57">
      <c r="A182" s="184"/>
      <c r="B182" s="184"/>
      <c r="C182" s="208"/>
      <c r="D182" s="184"/>
      <c r="E182" s="184"/>
      <c r="F182" s="209"/>
      <c r="G182" s="209"/>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c r="AE182" s="184"/>
      <c r="AF182" s="184"/>
      <c r="AG182" s="184"/>
      <c r="AH182" s="184"/>
      <c r="AI182" s="184"/>
      <c r="AJ182" s="184"/>
      <c r="AK182" s="184"/>
      <c r="AL182" s="184"/>
      <c r="AM182" s="184"/>
      <c r="AN182" s="184"/>
      <c r="AO182" s="184"/>
      <c r="AP182" s="184"/>
      <c r="AQ182" s="184"/>
      <c r="AR182" s="184"/>
      <c r="AS182" s="184"/>
      <c r="AT182" s="184"/>
      <c r="AU182" s="184"/>
      <c r="AV182" s="184"/>
      <c r="AW182" s="184"/>
      <c r="AX182" s="184"/>
      <c r="AY182" s="184"/>
      <c r="AZ182" s="184"/>
      <c r="BA182" s="184"/>
      <c r="BB182" s="184"/>
      <c r="BC182" s="184"/>
      <c r="BD182" s="184"/>
      <c r="BE182" s="184"/>
    </row>
    <row r="183" spans="1:57">
      <c r="A183" s="184"/>
      <c r="B183" s="184"/>
      <c r="C183" s="208"/>
      <c r="D183" s="184"/>
      <c r="E183" s="184"/>
      <c r="F183" s="209"/>
      <c r="G183" s="209"/>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E183" s="184"/>
      <c r="AF183" s="184"/>
      <c r="AG183" s="184"/>
      <c r="AH183" s="184"/>
      <c r="AI183" s="184"/>
      <c r="AJ183" s="184"/>
      <c r="AK183" s="184"/>
      <c r="AL183" s="184"/>
      <c r="AM183" s="184"/>
      <c r="AN183" s="184"/>
      <c r="AO183" s="184"/>
      <c r="AP183" s="184"/>
      <c r="AQ183" s="184"/>
      <c r="AR183" s="184"/>
      <c r="AS183" s="184"/>
      <c r="AT183" s="184"/>
      <c r="AU183" s="184"/>
      <c r="AV183" s="184"/>
      <c r="AW183" s="184"/>
      <c r="AX183" s="184"/>
      <c r="AY183" s="184"/>
      <c r="AZ183" s="184"/>
      <c r="BA183" s="184"/>
      <c r="BB183" s="184"/>
      <c r="BC183" s="184"/>
      <c r="BD183" s="184"/>
      <c r="BE183" s="184"/>
    </row>
    <row r="184" spans="1:57">
      <c r="A184" s="184"/>
      <c r="B184" s="184"/>
      <c r="C184" s="208"/>
      <c r="D184" s="184"/>
      <c r="E184" s="184"/>
      <c r="F184" s="209"/>
      <c r="G184" s="209"/>
      <c r="H184" s="184"/>
      <c r="I184" s="184"/>
      <c r="J184" s="184"/>
      <c r="K184" s="184"/>
      <c r="L184" s="184"/>
      <c r="M184" s="184"/>
      <c r="N184" s="184"/>
      <c r="O184" s="184"/>
      <c r="P184" s="184"/>
      <c r="Q184" s="184"/>
      <c r="R184" s="184"/>
      <c r="S184" s="184"/>
      <c r="T184" s="184"/>
      <c r="U184" s="184"/>
      <c r="V184" s="184"/>
      <c r="W184" s="184"/>
      <c r="X184" s="184"/>
      <c r="Y184" s="184"/>
      <c r="Z184" s="184"/>
      <c r="AA184" s="184"/>
      <c r="AB184" s="184"/>
      <c r="AC184" s="184"/>
      <c r="AD184" s="184"/>
      <c r="AE184" s="184"/>
      <c r="AF184" s="184"/>
      <c r="AG184" s="184"/>
      <c r="AH184" s="184"/>
      <c r="AI184" s="184"/>
      <c r="AJ184" s="184"/>
      <c r="AK184" s="184"/>
      <c r="AL184" s="184"/>
      <c r="AM184" s="184"/>
      <c r="AN184" s="184"/>
      <c r="AO184" s="184"/>
      <c r="AP184" s="184"/>
      <c r="AQ184" s="184"/>
      <c r="AR184" s="184"/>
      <c r="AS184" s="184"/>
      <c r="AT184" s="184"/>
      <c r="AU184" s="184"/>
      <c r="AV184" s="184"/>
      <c r="AW184" s="184"/>
      <c r="AX184" s="184"/>
      <c r="AY184" s="184"/>
      <c r="AZ184" s="184"/>
      <c r="BA184" s="184"/>
      <c r="BB184" s="184"/>
      <c r="BC184" s="184"/>
      <c r="BD184" s="184"/>
      <c r="BE184" s="184"/>
    </row>
    <row r="185" spans="1:57">
      <c r="A185" s="184"/>
      <c r="B185" s="184"/>
      <c r="C185" s="208"/>
      <c r="D185" s="184"/>
      <c r="E185" s="184"/>
      <c r="F185" s="209"/>
      <c r="G185" s="209"/>
      <c r="H185" s="184"/>
      <c r="I185" s="184"/>
      <c r="J185" s="184"/>
      <c r="K185" s="184"/>
      <c r="L185" s="184"/>
      <c r="M185" s="184"/>
      <c r="N185" s="184"/>
      <c r="O185" s="184"/>
      <c r="P185" s="184"/>
      <c r="Q185" s="184"/>
      <c r="R185" s="184"/>
      <c r="S185" s="184"/>
      <c r="T185" s="184"/>
      <c r="U185" s="184"/>
      <c r="V185" s="184"/>
      <c r="W185" s="184"/>
      <c r="X185" s="184"/>
      <c r="Y185" s="184"/>
      <c r="Z185" s="184"/>
      <c r="AA185" s="184"/>
      <c r="AB185" s="184"/>
      <c r="AC185" s="184"/>
      <c r="AD185" s="184"/>
      <c r="AE185" s="184"/>
      <c r="AF185" s="184"/>
      <c r="AG185" s="184"/>
      <c r="AH185" s="184"/>
      <c r="AI185" s="184"/>
      <c r="AJ185" s="184"/>
      <c r="AK185" s="184"/>
      <c r="AL185" s="184"/>
      <c r="AM185" s="184"/>
      <c r="AN185" s="184"/>
      <c r="AO185" s="184"/>
      <c r="AP185" s="184"/>
      <c r="AQ185" s="184"/>
      <c r="AR185" s="184"/>
      <c r="AS185" s="184"/>
      <c r="AT185" s="184"/>
      <c r="AU185" s="184"/>
      <c r="AV185" s="184"/>
      <c r="AW185" s="184"/>
      <c r="AX185" s="184"/>
      <c r="AY185" s="184"/>
      <c r="AZ185" s="184"/>
      <c r="BA185" s="184"/>
      <c r="BB185" s="184"/>
      <c r="BC185" s="184"/>
      <c r="BD185" s="184"/>
      <c r="BE185" s="184"/>
    </row>
    <row r="186" spans="1:57">
      <c r="A186" s="184"/>
      <c r="B186" s="184"/>
      <c r="C186" s="208"/>
      <c r="D186" s="184"/>
      <c r="E186" s="184"/>
      <c r="F186" s="209"/>
      <c r="G186" s="209"/>
      <c r="H186" s="184"/>
      <c r="I186" s="184"/>
      <c r="J186" s="184"/>
      <c r="K186" s="184"/>
      <c r="L186" s="184"/>
      <c r="M186" s="184"/>
      <c r="N186" s="184"/>
      <c r="O186" s="184"/>
      <c r="P186" s="184"/>
      <c r="Q186" s="184"/>
      <c r="R186" s="184"/>
      <c r="S186" s="184"/>
      <c r="T186" s="184"/>
      <c r="U186" s="184"/>
      <c r="V186" s="184"/>
      <c r="W186" s="184"/>
      <c r="X186" s="184"/>
      <c r="Y186" s="184"/>
      <c r="Z186" s="184"/>
      <c r="AA186" s="184"/>
      <c r="AB186" s="184"/>
      <c r="AC186" s="184"/>
      <c r="AD186" s="184"/>
      <c r="AE186" s="184"/>
      <c r="AF186" s="184"/>
      <c r="AG186" s="184"/>
      <c r="AH186" s="184"/>
      <c r="AI186" s="184"/>
      <c r="AJ186" s="184"/>
      <c r="AK186" s="184"/>
      <c r="AL186" s="184"/>
      <c r="AM186" s="184"/>
      <c r="AN186" s="184"/>
      <c r="AO186" s="184"/>
      <c r="AP186" s="184"/>
      <c r="AQ186" s="184"/>
      <c r="AR186" s="184"/>
      <c r="AS186" s="184"/>
      <c r="AT186" s="184"/>
      <c r="AU186" s="184"/>
      <c r="AV186" s="184"/>
      <c r="AW186" s="184"/>
      <c r="AX186" s="184"/>
      <c r="AY186" s="184"/>
      <c r="AZ186" s="184"/>
      <c r="BA186" s="184"/>
      <c r="BB186" s="184"/>
      <c r="BC186" s="184"/>
      <c r="BD186" s="184"/>
      <c r="BE186" s="184"/>
    </row>
    <row r="187" spans="1:57">
      <c r="A187" s="184"/>
      <c r="B187" s="184"/>
      <c r="C187" s="208"/>
      <c r="D187" s="184"/>
      <c r="E187" s="184"/>
      <c r="F187" s="209"/>
      <c r="G187" s="209"/>
      <c r="H187" s="184"/>
      <c r="I187" s="184"/>
      <c r="J187" s="184"/>
      <c r="K187" s="184"/>
      <c r="L187" s="184"/>
      <c r="M187" s="184"/>
      <c r="N187" s="184"/>
      <c r="O187" s="184"/>
      <c r="P187" s="184"/>
      <c r="Q187" s="184"/>
      <c r="R187" s="184"/>
      <c r="S187" s="184"/>
      <c r="T187" s="184"/>
      <c r="U187" s="184"/>
      <c r="V187" s="184"/>
      <c r="W187" s="184"/>
      <c r="X187" s="184"/>
      <c r="Y187" s="184"/>
      <c r="Z187" s="184"/>
      <c r="AA187" s="184"/>
      <c r="AB187" s="184"/>
      <c r="AC187" s="184"/>
      <c r="AD187" s="184"/>
      <c r="AE187" s="184"/>
      <c r="AF187" s="184"/>
      <c r="AG187" s="184"/>
      <c r="AH187" s="184"/>
      <c r="AI187" s="184"/>
      <c r="AJ187" s="184"/>
      <c r="AK187" s="184"/>
      <c r="AL187" s="184"/>
      <c r="AM187" s="184"/>
      <c r="AN187" s="184"/>
      <c r="AO187" s="184"/>
      <c r="AP187" s="184"/>
      <c r="AQ187" s="184"/>
      <c r="AR187" s="184"/>
      <c r="AS187" s="184"/>
      <c r="AT187" s="184"/>
      <c r="AU187" s="184"/>
      <c r="AV187" s="184"/>
      <c r="AW187" s="184"/>
      <c r="AX187" s="184"/>
      <c r="AY187" s="184"/>
      <c r="AZ187" s="184"/>
      <c r="BA187" s="184"/>
      <c r="BB187" s="184"/>
      <c r="BC187" s="184"/>
      <c r="BD187" s="184"/>
      <c r="BE187" s="184"/>
    </row>
    <row r="188" spans="1:57">
      <c r="A188" s="184"/>
      <c r="B188" s="184"/>
      <c r="C188" s="208"/>
      <c r="D188" s="184"/>
      <c r="E188" s="184"/>
      <c r="F188" s="209"/>
      <c r="G188" s="209"/>
      <c r="H188" s="184"/>
      <c r="I188" s="184"/>
      <c r="J188" s="184"/>
      <c r="K188" s="184"/>
      <c r="L188" s="184"/>
      <c r="M188" s="184"/>
      <c r="N188" s="184"/>
      <c r="O188" s="184"/>
      <c r="P188" s="184"/>
      <c r="Q188" s="184"/>
      <c r="R188" s="184"/>
      <c r="S188" s="184"/>
      <c r="T188" s="184"/>
      <c r="U188" s="184"/>
      <c r="V188" s="184"/>
      <c r="W188" s="184"/>
      <c r="X188" s="184"/>
      <c r="Y188" s="184"/>
      <c r="Z188" s="184"/>
      <c r="AA188" s="184"/>
      <c r="AB188" s="184"/>
      <c r="AC188" s="184"/>
      <c r="AD188" s="184"/>
      <c r="AE188" s="184"/>
      <c r="AF188" s="184"/>
      <c r="AG188" s="184"/>
      <c r="AH188" s="184"/>
      <c r="AI188" s="184"/>
      <c r="AJ188" s="184"/>
      <c r="AK188" s="184"/>
      <c r="AL188" s="184"/>
      <c r="AM188" s="184"/>
      <c r="AN188" s="184"/>
      <c r="AO188" s="184"/>
      <c r="AP188" s="184"/>
      <c r="AQ188" s="184"/>
      <c r="AR188" s="184"/>
      <c r="AS188" s="184"/>
      <c r="AT188" s="184"/>
      <c r="AU188" s="184"/>
      <c r="AV188" s="184"/>
      <c r="AW188" s="184"/>
      <c r="AX188" s="184"/>
      <c r="AY188" s="184"/>
      <c r="AZ188" s="184"/>
      <c r="BA188" s="184"/>
      <c r="BB188" s="184"/>
      <c r="BC188" s="184"/>
      <c r="BD188" s="184"/>
      <c r="BE188" s="184"/>
    </row>
    <row r="189" spans="1:57">
      <c r="A189" s="184"/>
      <c r="B189" s="184"/>
      <c r="C189" s="208"/>
      <c r="D189" s="184"/>
      <c r="E189" s="184"/>
      <c r="F189" s="209"/>
      <c r="G189" s="209"/>
      <c r="H189" s="184"/>
      <c r="I189" s="184"/>
      <c r="J189" s="184"/>
      <c r="K189" s="184"/>
      <c r="L189" s="184"/>
      <c r="M189" s="184"/>
      <c r="N189" s="184"/>
      <c r="O189" s="184"/>
      <c r="P189" s="184"/>
      <c r="Q189" s="184"/>
      <c r="R189" s="184"/>
      <c r="S189" s="184"/>
      <c r="T189" s="184"/>
      <c r="U189" s="184"/>
      <c r="V189" s="184"/>
      <c r="W189" s="184"/>
      <c r="X189" s="184"/>
      <c r="Y189" s="184"/>
      <c r="Z189" s="184"/>
      <c r="AA189" s="184"/>
      <c r="AB189" s="184"/>
      <c r="AC189" s="184"/>
      <c r="AD189" s="184"/>
      <c r="AE189" s="184"/>
      <c r="AF189" s="184"/>
      <c r="AG189" s="184"/>
      <c r="AH189" s="184"/>
      <c r="AI189" s="184"/>
      <c r="AJ189" s="184"/>
      <c r="AK189" s="184"/>
      <c r="AL189" s="184"/>
      <c r="AM189" s="184"/>
      <c r="AN189" s="184"/>
      <c r="AO189" s="184"/>
      <c r="AP189" s="184"/>
      <c r="AQ189" s="184"/>
      <c r="AR189" s="184"/>
      <c r="AS189" s="184"/>
      <c r="AT189" s="184"/>
      <c r="AU189" s="184"/>
      <c r="AV189" s="184"/>
      <c r="AW189" s="184"/>
      <c r="AX189" s="184"/>
      <c r="AY189" s="184"/>
      <c r="AZ189" s="184"/>
      <c r="BA189" s="184"/>
      <c r="BB189" s="184"/>
      <c r="BC189" s="184"/>
      <c r="BD189" s="184"/>
      <c r="BE189" s="184"/>
    </row>
    <row r="190" spans="1:57">
      <c r="A190" s="184"/>
      <c r="B190" s="184"/>
      <c r="C190" s="208"/>
      <c r="D190" s="184"/>
      <c r="E190" s="184"/>
      <c r="F190" s="209"/>
      <c r="G190" s="209"/>
      <c r="H190" s="184"/>
      <c r="I190" s="184"/>
      <c r="J190" s="184"/>
      <c r="K190" s="184"/>
      <c r="L190" s="184"/>
      <c r="M190" s="184"/>
      <c r="N190" s="184"/>
      <c r="O190" s="184"/>
      <c r="P190" s="184"/>
      <c r="Q190" s="184"/>
      <c r="R190" s="184"/>
      <c r="S190" s="184"/>
      <c r="T190" s="184"/>
      <c r="U190" s="184"/>
      <c r="V190" s="184"/>
      <c r="W190" s="184"/>
      <c r="X190" s="184"/>
      <c r="Y190" s="184"/>
      <c r="Z190" s="184"/>
      <c r="AA190" s="184"/>
      <c r="AB190" s="184"/>
      <c r="AC190" s="184"/>
      <c r="AD190" s="184"/>
      <c r="AE190" s="184"/>
      <c r="AF190" s="184"/>
      <c r="AG190" s="184"/>
      <c r="AH190" s="184"/>
      <c r="AI190" s="184"/>
      <c r="AJ190" s="184"/>
      <c r="AK190" s="184"/>
      <c r="AL190" s="184"/>
      <c r="AM190" s="184"/>
      <c r="AN190" s="184"/>
      <c r="AO190" s="184"/>
      <c r="AP190" s="184"/>
      <c r="AQ190" s="184"/>
      <c r="AR190" s="184"/>
      <c r="AS190" s="184"/>
      <c r="AT190" s="184"/>
      <c r="AU190" s="184"/>
      <c r="AV190" s="184"/>
      <c r="AW190" s="184"/>
      <c r="AX190" s="184"/>
      <c r="AY190" s="184"/>
      <c r="AZ190" s="184"/>
      <c r="BA190" s="184"/>
      <c r="BB190" s="184"/>
      <c r="BC190" s="184"/>
      <c r="BD190" s="184"/>
      <c r="BE190" s="184"/>
    </row>
    <row r="191" spans="1:57">
      <c r="A191" s="184"/>
      <c r="B191" s="184"/>
      <c r="C191" s="208"/>
      <c r="D191" s="184"/>
      <c r="E191" s="184"/>
      <c r="F191" s="209"/>
      <c r="G191" s="209"/>
      <c r="H191" s="184"/>
      <c r="I191" s="184"/>
      <c r="J191" s="184"/>
      <c r="K191" s="184"/>
      <c r="L191" s="184"/>
      <c r="M191" s="184"/>
      <c r="N191" s="184"/>
      <c r="O191" s="184"/>
      <c r="P191" s="184"/>
      <c r="Q191" s="184"/>
      <c r="R191" s="184"/>
      <c r="S191" s="184"/>
      <c r="T191" s="184"/>
      <c r="U191" s="184"/>
      <c r="V191" s="184"/>
      <c r="W191" s="184"/>
      <c r="X191" s="184"/>
      <c r="Y191" s="184"/>
      <c r="Z191" s="184"/>
      <c r="AA191" s="184"/>
      <c r="AB191" s="184"/>
      <c r="AC191" s="184"/>
      <c r="AD191" s="184"/>
      <c r="AE191" s="184"/>
      <c r="AF191" s="184"/>
      <c r="AG191" s="184"/>
      <c r="AH191" s="184"/>
      <c r="AI191" s="184"/>
      <c r="AJ191" s="184"/>
      <c r="AK191" s="184"/>
      <c r="AL191" s="184"/>
      <c r="AM191" s="184"/>
      <c r="AN191" s="184"/>
      <c r="AO191" s="184"/>
      <c r="AP191" s="184"/>
      <c r="AQ191" s="184"/>
      <c r="AR191" s="184"/>
      <c r="AS191" s="184"/>
      <c r="AT191" s="184"/>
      <c r="AU191" s="184"/>
      <c r="AV191" s="184"/>
      <c r="AW191" s="184"/>
      <c r="AX191" s="184"/>
      <c r="AY191" s="184"/>
      <c r="AZ191" s="184"/>
      <c r="BA191" s="184"/>
      <c r="BB191" s="184"/>
      <c r="BC191" s="184"/>
      <c r="BD191" s="184"/>
      <c r="BE191" s="184"/>
    </row>
    <row r="192" spans="1:57">
      <c r="A192" s="184"/>
      <c r="B192" s="184"/>
      <c r="C192" s="208"/>
      <c r="D192" s="184"/>
      <c r="E192" s="184"/>
      <c r="F192" s="209"/>
      <c r="G192" s="209"/>
      <c r="H192" s="184"/>
      <c r="I192" s="184"/>
      <c r="J192" s="184"/>
      <c r="K192" s="184"/>
      <c r="L192" s="184"/>
      <c r="M192" s="184"/>
      <c r="N192" s="184"/>
      <c r="O192" s="184"/>
      <c r="P192" s="184"/>
      <c r="Q192" s="184"/>
      <c r="R192" s="184"/>
      <c r="S192" s="184"/>
      <c r="T192" s="184"/>
      <c r="U192" s="184"/>
      <c r="V192" s="184"/>
      <c r="W192" s="184"/>
      <c r="X192" s="184"/>
      <c r="Y192" s="184"/>
      <c r="Z192" s="184"/>
      <c r="AA192" s="184"/>
      <c r="AB192" s="184"/>
      <c r="AC192" s="184"/>
      <c r="AD192" s="184"/>
      <c r="AE192" s="184"/>
      <c r="AF192" s="184"/>
      <c r="AG192" s="184"/>
      <c r="AH192" s="184"/>
      <c r="AI192" s="184"/>
      <c r="AJ192" s="184"/>
      <c r="AK192" s="184"/>
      <c r="AL192" s="184"/>
      <c r="AM192" s="184"/>
      <c r="AN192" s="184"/>
      <c r="AO192" s="184"/>
      <c r="AP192" s="184"/>
      <c r="AQ192" s="184"/>
      <c r="AR192" s="184"/>
      <c r="AS192" s="184"/>
      <c r="AT192" s="184"/>
      <c r="AU192" s="184"/>
      <c r="AV192" s="184"/>
      <c r="AW192" s="184"/>
      <c r="AX192" s="184"/>
      <c r="AY192" s="184"/>
      <c r="AZ192" s="184"/>
      <c r="BA192" s="184"/>
      <c r="BB192" s="184"/>
      <c r="BC192" s="184"/>
      <c r="BD192" s="184"/>
      <c r="BE192" s="184"/>
    </row>
    <row r="193" spans="1:57">
      <c r="A193" s="184"/>
      <c r="B193" s="184"/>
      <c r="C193" s="208"/>
      <c r="D193" s="184"/>
      <c r="E193" s="184"/>
      <c r="F193" s="209"/>
      <c r="G193" s="209"/>
      <c r="H193" s="184"/>
      <c r="I193" s="184"/>
      <c r="J193" s="184"/>
      <c r="K193" s="184"/>
      <c r="L193" s="184"/>
      <c r="M193" s="184"/>
      <c r="N193" s="184"/>
      <c r="O193" s="184"/>
      <c r="P193" s="184"/>
      <c r="Q193" s="184"/>
      <c r="R193" s="184"/>
      <c r="S193" s="184"/>
      <c r="T193" s="184"/>
      <c r="U193" s="184"/>
      <c r="V193" s="184"/>
      <c r="W193" s="184"/>
      <c r="X193" s="184"/>
      <c r="Y193" s="184"/>
      <c r="Z193" s="184"/>
      <c r="AA193" s="184"/>
      <c r="AB193" s="184"/>
      <c r="AC193" s="184"/>
      <c r="AD193" s="184"/>
      <c r="AE193" s="184"/>
      <c r="AF193" s="184"/>
      <c r="AG193" s="184"/>
      <c r="AH193" s="184"/>
      <c r="AI193" s="184"/>
      <c r="AJ193" s="184"/>
      <c r="AK193" s="184"/>
      <c r="AL193" s="184"/>
      <c r="AM193" s="184"/>
      <c r="AN193" s="184"/>
      <c r="AO193" s="184"/>
      <c r="AP193" s="184"/>
      <c r="AQ193" s="184"/>
      <c r="AR193" s="184"/>
      <c r="AS193" s="184"/>
      <c r="AT193" s="184"/>
      <c r="AU193" s="184"/>
      <c r="AV193" s="184"/>
      <c r="AW193" s="184"/>
      <c r="AX193" s="184"/>
      <c r="AY193" s="184"/>
      <c r="AZ193" s="184"/>
      <c r="BA193" s="184"/>
      <c r="BB193" s="184"/>
      <c r="BC193" s="184"/>
      <c r="BD193" s="184"/>
      <c r="BE193" s="184"/>
    </row>
    <row r="194" spans="1:57">
      <c r="A194" s="184"/>
      <c r="B194" s="184"/>
      <c r="C194" s="208"/>
      <c r="D194" s="184"/>
      <c r="E194" s="184"/>
      <c r="F194" s="209"/>
      <c r="G194" s="209"/>
      <c r="H194" s="184"/>
      <c r="I194" s="184"/>
      <c r="J194" s="184"/>
      <c r="K194" s="184"/>
      <c r="L194" s="184"/>
      <c r="M194" s="184"/>
      <c r="N194" s="184"/>
      <c r="O194" s="184"/>
      <c r="P194" s="184"/>
      <c r="Q194" s="184"/>
      <c r="R194" s="184"/>
      <c r="S194" s="184"/>
      <c r="T194" s="184"/>
      <c r="U194" s="184"/>
      <c r="V194" s="184"/>
      <c r="W194" s="184"/>
      <c r="X194" s="184"/>
      <c r="Y194" s="184"/>
      <c r="Z194" s="184"/>
      <c r="AA194" s="184"/>
      <c r="AB194" s="184"/>
      <c r="AC194" s="184"/>
      <c r="AD194" s="184"/>
      <c r="AE194" s="184"/>
      <c r="AF194" s="184"/>
      <c r="AG194" s="184"/>
      <c r="AH194" s="184"/>
      <c r="AI194" s="184"/>
      <c r="AJ194" s="184"/>
      <c r="AK194" s="184"/>
      <c r="AL194" s="184"/>
      <c r="AM194" s="184"/>
      <c r="AN194" s="184"/>
      <c r="AO194" s="184"/>
      <c r="AP194" s="184"/>
      <c r="AQ194" s="184"/>
      <c r="AR194" s="184"/>
      <c r="AS194" s="184"/>
      <c r="AT194" s="184"/>
      <c r="AU194" s="184"/>
      <c r="AV194" s="184"/>
      <c r="AW194" s="184"/>
      <c r="AX194" s="184"/>
      <c r="AY194" s="184"/>
      <c r="AZ194" s="184"/>
      <c r="BA194" s="184"/>
      <c r="BB194" s="184"/>
      <c r="BC194" s="184"/>
      <c r="BD194" s="184"/>
      <c r="BE194" s="184"/>
    </row>
  </sheetData>
  <sheetProtection algorithmName="SHA-512" hashValue="0Q08fZKWMPxrw/6ytobod1YqWAqNmTtTEtKrifdsw8oeCkvN6ZaOZM3JqsGBNtAvFju5/6n1lbIGR7wrRZ8nCw==" saltValue="/DWePVy/hDNBPdd3AnzePg==" spinCount="100000" sheet="1" objects="1" scenarios="1"/>
  <mergeCells count="42">
    <mergeCell ref="B41:B45"/>
    <mergeCell ref="B6:B10"/>
    <mergeCell ref="B13:B17"/>
    <mergeCell ref="B20:B24"/>
    <mergeCell ref="N14:V14"/>
    <mergeCell ref="N22:Q22"/>
    <mergeCell ref="R22:V22"/>
    <mergeCell ref="D39:I39"/>
    <mergeCell ref="D32:I32"/>
    <mergeCell ref="D25:I25"/>
    <mergeCell ref="D18:I18"/>
    <mergeCell ref="D11:I11"/>
    <mergeCell ref="B27:B31"/>
    <mergeCell ref="B34:B38"/>
    <mergeCell ref="R15:V15"/>
    <mergeCell ref="N13:V13"/>
    <mergeCell ref="B48:B52"/>
    <mergeCell ref="B55:B59"/>
    <mergeCell ref="D60:I60"/>
    <mergeCell ref="D53:I53"/>
    <mergeCell ref="D46:I46"/>
    <mergeCell ref="N6:V6"/>
    <mergeCell ref="N7:V7"/>
    <mergeCell ref="N8:V8"/>
    <mergeCell ref="N25:V25"/>
    <mergeCell ref="N9:V9"/>
    <mergeCell ref="N4:V4"/>
    <mergeCell ref="N18:Q18"/>
    <mergeCell ref="R18:V18"/>
    <mergeCell ref="N21:Q21"/>
    <mergeCell ref="R21:V21"/>
    <mergeCell ref="N16:Q16"/>
    <mergeCell ref="N17:Q17"/>
    <mergeCell ref="N19:Q19"/>
    <mergeCell ref="R16:V16"/>
    <mergeCell ref="R17:V17"/>
    <mergeCell ref="R19:V19"/>
    <mergeCell ref="N20:Q20"/>
    <mergeCell ref="R20:V20"/>
    <mergeCell ref="N11:V11"/>
    <mergeCell ref="N12:V12"/>
    <mergeCell ref="N15:Q15"/>
  </mergeCells>
  <dataValidations count="2">
    <dataValidation type="whole" allowBlank="1" showInputMessage="1" showErrorMessage="1" sqref="F20:G24 F55:G59 F48:G52 F41:G45 F34:G38 F27:G31 F13:G17 F6:G10" xr:uid="{FFB3AAD9-B432-484A-BA59-AE4EC222A256}">
      <formula1>1</formula1>
      <formula2>100</formula2>
    </dataValidation>
    <dataValidation type="list" allowBlank="1" showInputMessage="1" showErrorMessage="1" sqref="H6:H10 H13:H17 H20:H24 H27:H31 H34:H38 H41:H45 H48:H52 H55:H59" xr:uid="{20CCE61D-4B75-4FEA-9C2C-775CA0AE809A}">
      <formula1>SelectedProjectParticipants</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121F-8DED-4D39-8AB3-F84C0BF5B3D3}">
  <sheetPr>
    <tabColor rgb="FF00755E"/>
  </sheetPr>
  <dimension ref="A1:X42"/>
  <sheetViews>
    <sheetView zoomScale="90" zoomScaleNormal="90" workbookViewId="0">
      <selection activeCell="W2" sqref="W2"/>
    </sheetView>
  </sheetViews>
  <sheetFormatPr defaultRowHeight="13.5"/>
  <cols>
    <col min="2" max="2" width="30.85546875" customWidth="1"/>
    <col min="3" max="3" width="33.5703125" customWidth="1"/>
    <col min="4" max="4" width="12.140625" customWidth="1"/>
    <col min="5" max="5" width="35.42578125" customWidth="1"/>
    <col min="16" max="16" width="29.7109375" customWidth="1"/>
  </cols>
  <sheetData>
    <row r="1" spans="1:24">
      <c r="A1" s="184"/>
      <c r="B1" s="184"/>
      <c r="C1" s="184"/>
      <c r="D1" s="184"/>
      <c r="E1" s="184"/>
      <c r="F1" s="184"/>
      <c r="G1" s="184"/>
      <c r="H1" s="184"/>
      <c r="I1" s="184"/>
      <c r="J1" s="184"/>
      <c r="K1" s="184"/>
      <c r="L1" s="184"/>
      <c r="M1" s="184"/>
      <c r="N1" s="184"/>
      <c r="O1" s="184"/>
      <c r="P1" s="184"/>
      <c r="Q1" s="184"/>
      <c r="R1" s="184"/>
      <c r="S1" s="184"/>
      <c r="T1" s="184"/>
      <c r="U1" s="184"/>
      <c r="V1" s="184"/>
      <c r="W1" s="184"/>
      <c r="X1" s="184"/>
    </row>
    <row r="2" spans="1:24" ht="36">
      <c r="A2" s="207" t="s">
        <v>89</v>
      </c>
      <c r="B2" s="184"/>
      <c r="C2" s="184"/>
      <c r="D2" s="184"/>
      <c r="E2" s="184"/>
      <c r="F2" s="184"/>
      <c r="G2" s="184"/>
      <c r="H2" s="184"/>
      <c r="I2" s="184"/>
      <c r="J2" s="184"/>
      <c r="K2" s="184"/>
      <c r="L2" s="184"/>
      <c r="M2" s="184"/>
      <c r="N2" s="184"/>
      <c r="O2" s="184"/>
      <c r="P2" s="184"/>
      <c r="Q2" s="184"/>
      <c r="R2" s="184"/>
      <c r="S2" s="184"/>
      <c r="T2" s="184"/>
      <c r="U2" s="184"/>
      <c r="V2" s="184"/>
      <c r="W2" s="184"/>
      <c r="X2" s="184"/>
    </row>
    <row r="3" spans="1:24">
      <c r="A3" s="184"/>
      <c r="B3" s="184"/>
      <c r="C3" s="184"/>
      <c r="D3" s="184"/>
      <c r="E3" s="184"/>
      <c r="F3" s="184"/>
      <c r="G3" s="184"/>
      <c r="H3" s="184"/>
      <c r="I3" s="184"/>
      <c r="J3" s="184"/>
      <c r="K3" s="184"/>
      <c r="L3" s="184"/>
      <c r="M3" s="184"/>
      <c r="N3" s="184"/>
      <c r="O3" s="184"/>
      <c r="P3" s="184"/>
      <c r="Q3" s="184"/>
      <c r="R3" s="184"/>
      <c r="S3" s="184"/>
      <c r="T3" s="184"/>
      <c r="U3" s="184"/>
      <c r="V3" s="184"/>
      <c r="W3" s="184"/>
      <c r="X3" s="184"/>
    </row>
    <row r="4" spans="1:24" ht="23.45">
      <c r="A4" s="218" t="s">
        <v>90</v>
      </c>
      <c r="B4" s="184"/>
      <c r="C4" s="184"/>
      <c r="D4" s="184"/>
      <c r="E4" s="184"/>
      <c r="F4" s="184"/>
      <c r="G4" s="184"/>
      <c r="H4" s="184"/>
      <c r="I4" s="184"/>
      <c r="J4" s="184"/>
      <c r="K4" s="184"/>
      <c r="L4" s="184"/>
      <c r="M4" s="184"/>
      <c r="N4" s="184"/>
      <c r="O4" s="184"/>
      <c r="P4" s="184"/>
      <c r="Q4" s="184"/>
      <c r="R4" s="184"/>
      <c r="S4" s="184"/>
      <c r="T4" s="184"/>
      <c r="U4" s="184"/>
      <c r="V4" s="184"/>
      <c r="W4" s="184"/>
      <c r="X4" s="184"/>
    </row>
    <row r="5" spans="1:24" ht="15.6">
      <c r="A5" s="184"/>
      <c r="B5" s="92" t="s">
        <v>91</v>
      </c>
      <c r="C5" s="92" t="s">
        <v>92</v>
      </c>
      <c r="D5" s="92" t="s">
        <v>93</v>
      </c>
      <c r="E5" s="92" t="s">
        <v>94</v>
      </c>
      <c r="F5" s="184"/>
      <c r="G5" s="184"/>
      <c r="H5" s="269" t="s">
        <v>95</v>
      </c>
      <c r="I5" s="270"/>
      <c r="J5" s="270"/>
      <c r="K5" s="270"/>
      <c r="L5" s="270"/>
      <c r="M5" s="270"/>
      <c r="N5" s="270"/>
      <c r="O5" s="270"/>
      <c r="P5" s="270"/>
      <c r="Q5" s="184"/>
      <c r="R5" s="184"/>
      <c r="S5" s="184"/>
      <c r="T5" s="184"/>
      <c r="U5" s="184"/>
      <c r="V5" s="184"/>
      <c r="W5" s="184"/>
      <c r="X5" s="184"/>
    </row>
    <row r="6" spans="1:24" ht="36.6">
      <c r="A6" s="184"/>
      <c r="B6" s="138"/>
      <c r="C6" s="138"/>
      <c r="D6" s="139"/>
      <c r="E6" s="139"/>
      <c r="F6" s="243"/>
      <c r="G6" s="184"/>
      <c r="H6" s="257" t="s">
        <v>96</v>
      </c>
      <c r="I6" s="257"/>
      <c r="J6" s="257"/>
      <c r="K6" s="257"/>
      <c r="L6" s="257"/>
      <c r="M6" s="257"/>
      <c r="N6" s="257"/>
      <c r="O6" s="257"/>
      <c r="P6" s="257"/>
      <c r="Q6" s="184"/>
      <c r="R6" s="184"/>
      <c r="S6" s="184"/>
      <c r="T6" s="184"/>
      <c r="U6" s="184"/>
      <c r="V6" s="184"/>
      <c r="W6" s="184"/>
      <c r="X6" s="184"/>
    </row>
    <row r="7" spans="1:24" ht="36.6">
      <c r="A7" s="184"/>
      <c r="B7" s="138"/>
      <c r="C7" s="139"/>
      <c r="D7" s="139"/>
      <c r="E7" s="139"/>
      <c r="F7" s="243"/>
      <c r="G7" s="184"/>
      <c r="H7" s="257" t="s">
        <v>97</v>
      </c>
      <c r="I7" s="257"/>
      <c r="J7" s="257"/>
      <c r="K7" s="257"/>
      <c r="L7" s="257"/>
      <c r="M7" s="257"/>
      <c r="N7" s="257"/>
      <c r="O7" s="257"/>
      <c r="P7" s="257"/>
      <c r="Q7" s="184"/>
      <c r="R7" s="184"/>
      <c r="S7" s="184"/>
      <c r="T7" s="184"/>
      <c r="U7" s="184"/>
      <c r="V7" s="184"/>
      <c r="W7" s="184"/>
      <c r="X7" s="184"/>
    </row>
    <row r="8" spans="1:24" ht="36.6">
      <c r="A8" s="184"/>
      <c r="B8" s="139"/>
      <c r="C8" s="139"/>
      <c r="D8" s="139"/>
      <c r="E8" s="139"/>
      <c r="F8" s="243"/>
      <c r="G8" s="184"/>
      <c r="H8" s="268" t="s">
        <v>98</v>
      </c>
      <c r="I8" s="268"/>
      <c r="J8" s="268"/>
      <c r="K8" s="268"/>
      <c r="L8" s="268"/>
      <c r="M8" s="268"/>
      <c r="N8" s="268"/>
      <c r="O8" s="268"/>
      <c r="P8" s="268"/>
      <c r="Q8" s="184"/>
      <c r="R8" s="184"/>
      <c r="S8" s="184"/>
      <c r="T8" s="184"/>
      <c r="U8" s="184"/>
      <c r="V8" s="184"/>
      <c r="W8" s="184"/>
      <c r="X8" s="184"/>
    </row>
    <row r="9" spans="1:24" ht="36.6">
      <c r="A9" s="184"/>
      <c r="B9" s="139"/>
      <c r="C9" s="139"/>
      <c r="D9" s="139"/>
      <c r="E9" s="139"/>
      <c r="F9" s="243"/>
      <c r="G9" s="184"/>
      <c r="H9" s="268"/>
      <c r="I9" s="268"/>
      <c r="J9" s="268"/>
      <c r="K9" s="268"/>
      <c r="L9" s="268"/>
      <c r="M9" s="268"/>
      <c r="N9" s="268"/>
      <c r="O9" s="268"/>
      <c r="P9" s="268"/>
      <c r="Q9" s="184"/>
      <c r="R9" s="184"/>
      <c r="S9" s="184"/>
      <c r="T9" s="184"/>
      <c r="U9" s="184"/>
      <c r="V9" s="184"/>
      <c r="W9" s="184"/>
      <c r="X9" s="184"/>
    </row>
    <row r="10" spans="1:24">
      <c r="A10" s="184"/>
      <c r="B10" s="184"/>
      <c r="C10" s="184"/>
      <c r="D10" s="184"/>
      <c r="E10" s="184"/>
      <c r="F10" s="184"/>
      <c r="G10" s="184"/>
      <c r="H10" s="184"/>
      <c r="I10" s="184"/>
      <c r="J10" s="184"/>
      <c r="K10" s="184"/>
      <c r="L10" s="184"/>
      <c r="M10" s="184"/>
      <c r="N10" s="184"/>
      <c r="O10" s="184"/>
      <c r="P10" s="184"/>
      <c r="Q10" s="184"/>
      <c r="R10" s="184"/>
      <c r="S10" s="184"/>
      <c r="T10" s="184"/>
      <c r="U10" s="184"/>
      <c r="V10" s="184"/>
      <c r="W10" s="184"/>
      <c r="X10" s="184"/>
    </row>
    <row r="11" spans="1:24" ht="23.45">
      <c r="A11" s="218" t="s">
        <v>99</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row>
    <row r="12" spans="1:24" ht="16.5">
      <c r="A12" s="184"/>
      <c r="B12" s="92" t="s">
        <v>91</v>
      </c>
      <c r="C12" s="92" t="s">
        <v>92</v>
      </c>
      <c r="D12" s="92" t="s">
        <v>93</v>
      </c>
      <c r="E12" s="92" t="s">
        <v>94</v>
      </c>
      <c r="F12" s="184"/>
      <c r="G12" s="184"/>
      <c r="H12" s="184"/>
      <c r="I12" s="184"/>
      <c r="J12" s="184"/>
      <c r="K12" s="184"/>
      <c r="L12" s="184"/>
      <c r="M12" s="184"/>
      <c r="N12" s="184"/>
      <c r="O12" s="184"/>
      <c r="P12" s="184"/>
      <c r="Q12" s="184"/>
      <c r="R12" s="184"/>
      <c r="S12" s="184"/>
      <c r="T12" s="184"/>
      <c r="U12" s="184"/>
      <c r="V12" s="184"/>
      <c r="W12" s="184"/>
      <c r="X12" s="184"/>
    </row>
    <row r="13" spans="1:24" ht="36.6" customHeight="1">
      <c r="A13" s="184"/>
      <c r="B13" s="138"/>
      <c r="C13" s="139"/>
      <c r="D13" s="139"/>
      <c r="E13" s="139"/>
      <c r="F13" s="243"/>
      <c r="G13" s="184"/>
      <c r="H13" s="270" t="s">
        <v>100</v>
      </c>
      <c r="I13" s="270"/>
      <c r="J13" s="270"/>
      <c r="K13" s="270"/>
      <c r="L13" s="270"/>
      <c r="M13" s="270"/>
      <c r="N13" s="270"/>
      <c r="O13" s="270"/>
      <c r="P13" s="270"/>
      <c r="Q13" s="184"/>
      <c r="R13" s="184"/>
      <c r="S13" s="184"/>
      <c r="T13" s="184"/>
      <c r="U13" s="184"/>
      <c r="V13" s="184"/>
      <c r="W13" s="184"/>
      <c r="X13" s="184"/>
    </row>
    <row r="14" spans="1:24" ht="36">
      <c r="A14" s="184"/>
      <c r="B14" s="139"/>
      <c r="C14" s="139"/>
      <c r="D14" s="139"/>
      <c r="E14" s="139"/>
      <c r="F14" s="243"/>
      <c r="G14" s="184"/>
      <c r="H14" s="257" t="s">
        <v>101</v>
      </c>
      <c r="I14" s="257"/>
      <c r="J14" s="257"/>
      <c r="K14" s="257"/>
      <c r="L14" s="257"/>
      <c r="M14" s="257"/>
      <c r="N14" s="257"/>
      <c r="O14" s="257"/>
      <c r="P14" s="257"/>
      <c r="Q14" s="184"/>
      <c r="R14" s="184"/>
      <c r="S14" s="184"/>
      <c r="T14" s="184"/>
      <c r="U14" s="184"/>
      <c r="V14" s="184"/>
      <c r="W14" s="184"/>
      <c r="X14" s="184"/>
    </row>
    <row r="15" spans="1:24" ht="36.6">
      <c r="A15" s="184"/>
      <c r="B15" s="139"/>
      <c r="C15" s="139"/>
      <c r="D15" s="139"/>
      <c r="E15" s="139"/>
      <c r="F15" s="243"/>
      <c r="G15" s="184"/>
      <c r="H15" s="257" t="s">
        <v>102</v>
      </c>
      <c r="I15" s="257"/>
      <c r="J15" s="257"/>
      <c r="K15" s="257"/>
      <c r="L15" s="257"/>
      <c r="M15" s="257"/>
      <c r="N15" s="257"/>
      <c r="O15" s="257"/>
      <c r="P15" s="257"/>
      <c r="Q15" s="184"/>
      <c r="R15" s="184"/>
      <c r="S15" s="184"/>
      <c r="T15" s="184"/>
      <c r="U15" s="184"/>
      <c r="V15" s="184"/>
      <c r="W15" s="184"/>
      <c r="X15" s="184"/>
    </row>
    <row r="16" spans="1:24" ht="36.6">
      <c r="A16" s="184"/>
      <c r="B16" s="139"/>
      <c r="C16" s="139"/>
      <c r="D16" s="139"/>
      <c r="E16" s="139"/>
      <c r="F16" s="243"/>
      <c r="G16" s="184"/>
      <c r="H16" s="184" t="s">
        <v>103</v>
      </c>
      <c r="I16" s="184"/>
      <c r="J16" s="184"/>
      <c r="K16" s="184"/>
      <c r="L16" s="184"/>
      <c r="M16" s="184"/>
      <c r="N16" s="184"/>
      <c r="O16" s="184"/>
      <c r="P16" s="184"/>
      <c r="Q16" s="184"/>
      <c r="R16" s="184"/>
      <c r="S16" s="184"/>
      <c r="T16" s="184"/>
      <c r="U16" s="184"/>
      <c r="V16" s="184"/>
      <c r="W16" s="184"/>
      <c r="X16" s="184"/>
    </row>
    <row r="17" spans="1:24">
      <c r="A17" s="184"/>
      <c r="B17" s="184"/>
      <c r="C17" s="184"/>
      <c r="D17" s="184"/>
      <c r="E17" s="184"/>
      <c r="F17" s="184"/>
      <c r="G17" s="184"/>
      <c r="H17" s="184"/>
      <c r="I17" s="184"/>
      <c r="J17" s="184"/>
      <c r="K17" s="184"/>
      <c r="L17" s="184"/>
      <c r="M17" s="184"/>
      <c r="N17" s="184"/>
      <c r="O17" s="184"/>
      <c r="P17" s="184"/>
      <c r="Q17" s="184"/>
      <c r="R17" s="184"/>
      <c r="S17" s="184"/>
      <c r="T17" s="184"/>
      <c r="U17" s="184"/>
      <c r="V17" s="184"/>
      <c r="W17" s="184"/>
      <c r="X17" s="184"/>
    </row>
    <row r="18" spans="1:24" ht="23.45">
      <c r="A18" s="218" t="s">
        <v>104</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row>
    <row r="19" spans="1:24" ht="16.5" customHeight="1">
      <c r="A19" s="184"/>
      <c r="B19" s="92" t="s">
        <v>91</v>
      </c>
      <c r="C19" s="92" t="s">
        <v>92</v>
      </c>
      <c r="D19" s="92" t="s">
        <v>93</v>
      </c>
      <c r="E19" s="92" t="s">
        <v>94</v>
      </c>
      <c r="F19" s="184"/>
      <c r="G19" s="184"/>
      <c r="H19" s="184"/>
      <c r="I19" s="184"/>
      <c r="J19" s="184"/>
      <c r="K19" s="184"/>
      <c r="L19" s="184"/>
      <c r="M19" s="184"/>
      <c r="N19" s="184"/>
      <c r="O19" s="184"/>
      <c r="P19" s="184"/>
      <c r="Q19" s="184"/>
      <c r="R19" s="184"/>
      <c r="S19" s="184"/>
      <c r="T19" s="184"/>
      <c r="U19" s="184"/>
      <c r="V19" s="184"/>
      <c r="W19" s="184"/>
      <c r="X19" s="184"/>
    </row>
    <row r="20" spans="1:24" ht="36.6">
      <c r="A20" s="184"/>
      <c r="B20" s="138"/>
      <c r="C20" s="139"/>
      <c r="D20" s="139"/>
      <c r="E20" s="139"/>
      <c r="F20" s="243"/>
      <c r="G20" s="184"/>
      <c r="H20" s="270" t="s">
        <v>105</v>
      </c>
      <c r="I20" s="270"/>
      <c r="J20" s="270"/>
      <c r="K20" s="270"/>
      <c r="L20" s="270"/>
      <c r="M20" s="270"/>
      <c r="N20" s="270"/>
      <c r="O20" s="270"/>
      <c r="P20" s="270"/>
      <c r="Q20" s="184"/>
      <c r="R20" s="184"/>
      <c r="S20" s="184"/>
      <c r="T20" s="184"/>
      <c r="U20" s="184"/>
      <c r="V20" s="184"/>
      <c r="W20" s="184"/>
      <c r="X20" s="184"/>
    </row>
    <row r="21" spans="1:24" ht="36.6">
      <c r="A21" s="184"/>
      <c r="B21" s="139"/>
      <c r="C21" s="139"/>
      <c r="D21" s="139"/>
      <c r="E21" s="139"/>
      <c r="F21" s="243"/>
      <c r="G21" s="184"/>
      <c r="H21" s="257" t="s">
        <v>106</v>
      </c>
      <c r="I21" s="257"/>
      <c r="J21" s="257"/>
      <c r="K21" s="257"/>
      <c r="L21" s="257"/>
      <c r="M21" s="257"/>
      <c r="N21" s="257"/>
      <c r="O21" s="257"/>
      <c r="P21" s="257"/>
      <c r="Q21" s="184"/>
      <c r="R21" s="184"/>
      <c r="S21" s="184"/>
      <c r="T21" s="184"/>
      <c r="U21" s="184"/>
      <c r="V21" s="184"/>
      <c r="W21" s="184"/>
      <c r="X21" s="184"/>
    </row>
    <row r="22" spans="1:24" ht="36.6">
      <c r="A22" s="184"/>
      <c r="B22" s="139"/>
      <c r="C22" s="139"/>
      <c r="D22" s="139"/>
      <c r="E22" s="139"/>
      <c r="F22" s="243"/>
      <c r="G22" s="184"/>
      <c r="H22" s="268" t="s">
        <v>107</v>
      </c>
      <c r="I22" s="268"/>
      <c r="J22" s="268"/>
      <c r="K22" s="268"/>
      <c r="L22" s="268"/>
      <c r="M22" s="268"/>
      <c r="N22" s="268"/>
      <c r="O22" s="268"/>
      <c r="P22" s="268"/>
      <c r="Q22" s="268"/>
      <c r="R22" s="184"/>
      <c r="S22" s="184"/>
      <c r="T22" s="184"/>
      <c r="U22" s="184"/>
      <c r="V22" s="184"/>
      <c r="W22" s="184"/>
      <c r="X22" s="184"/>
    </row>
    <row r="23" spans="1:24" ht="36.6">
      <c r="A23" s="184"/>
      <c r="B23" s="139"/>
      <c r="C23" s="139"/>
      <c r="D23" s="139"/>
      <c r="E23" s="139"/>
      <c r="F23" s="243"/>
      <c r="G23" s="184"/>
      <c r="H23" s="257" t="s">
        <v>108</v>
      </c>
      <c r="I23" s="257"/>
      <c r="J23" s="257"/>
      <c r="K23" s="257"/>
      <c r="L23" s="257"/>
      <c r="M23" s="257"/>
      <c r="N23" s="257"/>
      <c r="O23" s="257"/>
      <c r="P23" s="257"/>
      <c r="Q23" s="184"/>
      <c r="R23" s="184"/>
      <c r="S23" s="184"/>
      <c r="T23" s="184"/>
      <c r="U23" s="184"/>
      <c r="V23" s="184"/>
      <c r="W23" s="184"/>
      <c r="X23" s="184"/>
    </row>
    <row r="24" spans="1:24">
      <c r="A24" s="184"/>
      <c r="B24" s="184"/>
      <c r="C24" s="184"/>
      <c r="D24" s="184"/>
      <c r="E24" s="184"/>
      <c r="F24" s="184"/>
      <c r="G24" s="184"/>
      <c r="H24" s="184"/>
      <c r="I24" s="184"/>
      <c r="J24" s="184"/>
      <c r="K24" s="184"/>
      <c r="L24" s="184"/>
      <c r="M24" s="184"/>
      <c r="N24" s="184"/>
      <c r="O24" s="184"/>
      <c r="P24" s="184"/>
      <c r="Q24" s="184"/>
      <c r="R24" s="184"/>
      <c r="S24" s="184"/>
      <c r="T24" s="184"/>
      <c r="U24" s="184"/>
      <c r="V24" s="184"/>
      <c r="W24" s="184"/>
      <c r="X24" s="184"/>
    </row>
    <row r="25" spans="1:24" ht="23.45">
      <c r="A25" s="218" t="s">
        <v>109</v>
      </c>
      <c r="B25" s="184"/>
      <c r="C25" s="184"/>
      <c r="D25" s="184"/>
      <c r="E25" s="184"/>
      <c r="F25" s="184"/>
      <c r="G25" s="184"/>
      <c r="H25" s="184"/>
      <c r="I25" s="184"/>
      <c r="J25" s="184"/>
      <c r="K25" s="184"/>
      <c r="L25" s="184"/>
      <c r="M25" s="184"/>
      <c r="N25" s="184"/>
      <c r="O25" s="184"/>
      <c r="P25" s="184"/>
      <c r="Q25" s="184"/>
      <c r="R25" s="184"/>
      <c r="S25" s="184"/>
      <c r="T25" s="184"/>
      <c r="U25" s="184"/>
      <c r="V25" s="184"/>
      <c r="W25" s="184"/>
      <c r="X25" s="184"/>
    </row>
    <row r="26" spans="1:24" ht="14.45">
      <c r="A26" s="184"/>
      <c r="B26" s="92" t="s">
        <v>91</v>
      </c>
      <c r="C26" s="92" t="s">
        <v>92</v>
      </c>
      <c r="D26" s="92" t="s">
        <v>93</v>
      </c>
      <c r="E26" s="92" t="s">
        <v>94</v>
      </c>
      <c r="F26" s="184"/>
      <c r="G26" s="184"/>
      <c r="H26" s="184"/>
      <c r="I26" s="184"/>
      <c r="J26" s="184"/>
      <c r="K26" s="184"/>
      <c r="L26" s="184"/>
      <c r="M26" s="184"/>
      <c r="N26" s="184"/>
      <c r="O26" s="184"/>
      <c r="P26" s="184"/>
      <c r="Q26" s="184"/>
      <c r="R26" s="184"/>
      <c r="S26" s="184"/>
      <c r="T26" s="184"/>
      <c r="U26" s="184"/>
      <c r="V26" s="184"/>
      <c r="W26" s="184"/>
      <c r="X26" s="184"/>
    </row>
    <row r="27" spans="1:24" ht="36.6">
      <c r="A27" s="184"/>
      <c r="B27" s="138"/>
      <c r="C27" s="139"/>
      <c r="D27" s="139"/>
      <c r="E27" s="139"/>
      <c r="F27" s="243"/>
      <c r="G27" s="184"/>
      <c r="H27" s="270" t="s">
        <v>110</v>
      </c>
      <c r="I27" s="269"/>
      <c r="J27" s="269"/>
      <c r="K27" s="269"/>
      <c r="L27" s="269"/>
      <c r="M27" s="269"/>
      <c r="N27" s="269"/>
      <c r="O27" s="269"/>
      <c r="P27" s="269"/>
      <c r="Q27" s="184"/>
      <c r="R27" s="184"/>
      <c r="S27" s="184"/>
      <c r="T27" s="184"/>
      <c r="U27" s="184"/>
      <c r="V27" s="184"/>
      <c r="W27" s="184"/>
      <c r="X27" s="184"/>
    </row>
    <row r="28" spans="1:24" ht="36.6">
      <c r="A28" s="184"/>
      <c r="B28" s="139"/>
      <c r="C28" s="139"/>
      <c r="D28" s="139"/>
      <c r="E28" s="139"/>
      <c r="F28" s="243"/>
      <c r="G28" s="184"/>
      <c r="H28" s="271" t="s">
        <v>111</v>
      </c>
      <c r="I28" s="271"/>
      <c r="J28" s="271"/>
      <c r="K28" s="271"/>
      <c r="L28" s="271"/>
      <c r="M28" s="271"/>
      <c r="N28" s="271"/>
      <c r="O28" s="271"/>
      <c r="P28" s="271"/>
      <c r="Q28" s="184"/>
      <c r="R28" s="184"/>
      <c r="S28" s="184"/>
      <c r="T28" s="184"/>
      <c r="U28" s="184"/>
      <c r="V28" s="184"/>
      <c r="W28" s="184"/>
      <c r="X28" s="184"/>
    </row>
    <row r="29" spans="1:24" ht="36.6">
      <c r="A29" s="184"/>
      <c r="B29" s="139"/>
      <c r="C29" s="139"/>
      <c r="D29" s="139"/>
      <c r="E29" s="139"/>
      <c r="F29" s="243"/>
      <c r="G29" s="184"/>
      <c r="H29" s="271" t="s">
        <v>112</v>
      </c>
      <c r="I29" s="271"/>
      <c r="J29" s="271"/>
      <c r="K29" s="271"/>
      <c r="L29" s="271"/>
      <c r="M29" s="271"/>
      <c r="N29" s="271"/>
      <c r="O29" s="271"/>
      <c r="P29" s="271"/>
      <c r="Q29" s="184"/>
      <c r="R29" s="184"/>
      <c r="S29" s="184"/>
      <c r="T29" s="184"/>
      <c r="U29" s="184"/>
      <c r="V29" s="184"/>
      <c r="W29" s="184"/>
      <c r="X29" s="184"/>
    </row>
    <row r="30" spans="1:24" ht="36.6">
      <c r="A30" s="184"/>
      <c r="B30" s="139"/>
      <c r="C30" s="139"/>
      <c r="D30" s="139"/>
      <c r="E30" s="139"/>
      <c r="F30" s="243"/>
      <c r="G30" s="184"/>
      <c r="H30" s="184"/>
      <c r="I30" s="184"/>
      <c r="J30" s="184"/>
      <c r="K30" s="184"/>
      <c r="L30" s="184"/>
      <c r="M30" s="184"/>
      <c r="N30" s="184"/>
      <c r="O30" s="184"/>
      <c r="P30" s="184"/>
      <c r="Q30" s="184"/>
      <c r="R30" s="184"/>
      <c r="S30" s="184"/>
      <c r="T30" s="184"/>
      <c r="U30" s="184"/>
      <c r="V30" s="184"/>
      <c r="W30" s="184"/>
      <c r="X30" s="184"/>
    </row>
    <row r="31" spans="1:24">
      <c r="A31" s="184"/>
      <c r="B31" s="184"/>
      <c r="C31" s="184"/>
      <c r="D31" s="184"/>
      <c r="E31" s="184"/>
      <c r="F31" s="184"/>
      <c r="G31" s="184"/>
      <c r="H31" s="184"/>
      <c r="I31" s="184"/>
      <c r="J31" s="184"/>
      <c r="K31" s="184"/>
      <c r="L31" s="184"/>
      <c r="M31" s="184"/>
      <c r="N31" s="184"/>
      <c r="O31" s="184"/>
      <c r="P31" s="184"/>
      <c r="Q31" s="184"/>
      <c r="R31" s="184"/>
      <c r="S31" s="184"/>
      <c r="T31" s="184"/>
      <c r="U31" s="184"/>
      <c r="V31" s="184"/>
      <c r="W31" s="184"/>
      <c r="X31" s="184"/>
    </row>
    <row r="32" spans="1:24">
      <c r="A32" s="184"/>
      <c r="B32" s="184"/>
      <c r="C32" s="184"/>
      <c r="D32" s="184"/>
      <c r="E32" s="184"/>
      <c r="F32" s="184"/>
      <c r="G32" s="184"/>
      <c r="H32" s="184"/>
      <c r="I32" s="184"/>
      <c r="J32" s="184"/>
      <c r="K32" s="184"/>
      <c r="L32" s="184"/>
      <c r="M32" s="184"/>
      <c r="N32" s="184"/>
      <c r="O32" s="184"/>
      <c r="P32" s="184"/>
      <c r="Q32" s="184"/>
      <c r="R32" s="184"/>
      <c r="S32" s="184"/>
      <c r="T32" s="184"/>
      <c r="U32" s="184"/>
      <c r="V32" s="184"/>
      <c r="W32" s="184"/>
      <c r="X32" s="184"/>
    </row>
    <row r="33" spans="1:24">
      <c r="A33" s="184"/>
      <c r="B33" s="184"/>
      <c r="C33" s="184"/>
      <c r="D33" s="184"/>
      <c r="E33" s="184"/>
      <c r="F33" s="184"/>
      <c r="G33" s="184"/>
      <c r="H33" s="184"/>
      <c r="I33" s="184"/>
      <c r="J33" s="184"/>
      <c r="K33" s="184"/>
      <c r="L33" s="184"/>
      <c r="M33" s="184"/>
      <c r="N33" s="184"/>
      <c r="O33" s="184"/>
      <c r="P33" s="184"/>
      <c r="Q33" s="184"/>
      <c r="R33" s="184"/>
      <c r="S33" s="184"/>
      <c r="T33" s="184"/>
      <c r="U33" s="184"/>
      <c r="V33" s="184"/>
      <c r="W33" s="184"/>
      <c r="X33" s="184"/>
    </row>
    <row r="34" spans="1:24" ht="15" customHeight="1">
      <c r="A34" s="184"/>
      <c r="B34" s="184"/>
      <c r="C34" s="184"/>
      <c r="D34" s="184"/>
      <c r="E34" s="184"/>
      <c r="F34" s="184"/>
      <c r="G34" s="184"/>
      <c r="H34" s="184"/>
      <c r="I34" s="184"/>
      <c r="J34" s="184"/>
      <c r="K34" s="184"/>
      <c r="L34" s="184"/>
      <c r="M34" s="184"/>
      <c r="N34" s="184"/>
      <c r="O34" s="184"/>
      <c r="P34" s="184"/>
      <c r="Q34" s="184"/>
      <c r="R34" s="184"/>
      <c r="S34" s="184"/>
      <c r="T34" s="184"/>
      <c r="U34" s="184"/>
      <c r="V34" s="184"/>
      <c r="W34" s="184"/>
      <c r="X34" s="184"/>
    </row>
    <row r="35" spans="1:24">
      <c r="A35" s="184"/>
      <c r="B35" s="184"/>
      <c r="C35" s="184"/>
      <c r="D35" s="184"/>
      <c r="E35" s="184"/>
      <c r="F35" s="184"/>
      <c r="G35" s="184"/>
      <c r="H35" s="184"/>
      <c r="I35" s="184"/>
      <c r="J35" s="184"/>
      <c r="K35" s="184"/>
      <c r="L35" s="184"/>
      <c r="M35" s="184"/>
      <c r="N35" s="184"/>
      <c r="O35" s="184"/>
      <c r="P35" s="184"/>
      <c r="Q35" s="184"/>
      <c r="R35" s="184"/>
      <c r="S35" s="184"/>
      <c r="T35" s="184"/>
      <c r="U35" s="184"/>
      <c r="V35" s="184"/>
      <c r="W35" s="184"/>
      <c r="X35" s="184"/>
    </row>
    <row r="36" spans="1:24">
      <c r="A36" s="184"/>
      <c r="B36" s="184"/>
      <c r="C36" s="184"/>
      <c r="D36" s="184"/>
      <c r="E36" s="184"/>
      <c r="F36" s="184"/>
      <c r="G36" s="184"/>
      <c r="H36" s="184"/>
      <c r="I36" s="184"/>
      <c r="J36" s="184"/>
      <c r="K36" s="184"/>
      <c r="L36" s="184"/>
      <c r="M36" s="184"/>
      <c r="N36" s="184"/>
      <c r="O36" s="184"/>
      <c r="P36" s="184"/>
      <c r="Q36" s="184"/>
      <c r="R36" s="184"/>
      <c r="S36" s="184"/>
      <c r="T36" s="184"/>
      <c r="U36" s="184"/>
      <c r="V36" s="184"/>
      <c r="W36" s="184"/>
      <c r="X36" s="184"/>
    </row>
    <row r="37" spans="1:24">
      <c r="A37" s="184"/>
      <c r="B37" s="184"/>
      <c r="C37" s="184"/>
      <c r="D37" s="184"/>
      <c r="E37" s="184"/>
      <c r="F37" s="184"/>
      <c r="G37" s="184"/>
      <c r="H37" s="184"/>
      <c r="I37" s="184"/>
      <c r="J37" s="184"/>
      <c r="K37" s="184"/>
      <c r="L37" s="184"/>
      <c r="M37" s="184"/>
      <c r="N37" s="184"/>
      <c r="O37" s="184"/>
      <c r="P37" s="184"/>
      <c r="Q37" s="184"/>
      <c r="R37" s="184"/>
      <c r="S37" s="184"/>
      <c r="T37" s="184"/>
      <c r="U37" s="184"/>
      <c r="V37" s="184"/>
      <c r="W37" s="184"/>
      <c r="X37" s="184"/>
    </row>
    <row r="38" spans="1:24">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row>
    <row r="39" spans="1:24">
      <c r="A39" s="184"/>
      <c r="B39" s="184"/>
      <c r="C39" s="184"/>
      <c r="D39" s="184"/>
      <c r="E39" s="184"/>
      <c r="F39" s="184"/>
      <c r="G39" s="184"/>
      <c r="H39" s="184"/>
      <c r="I39" s="184"/>
      <c r="J39" s="184"/>
      <c r="K39" s="184"/>
      <c r="L39" s="184"/>
      <c r="M39" s="184"/>
      <c r="N39" s="184"/>
      <c r="O39" s="184"/>
      <c r="P39" s="184"/>
      <c r="Q39" s="184"/>
      <c r="R39" s="184"/>
      <c r="S39" s="184"/>
      <c r="T39" s="184"/>
      <c r="U39" s="184"/>
      <c r="V39" s="184"/>
      <c r="W39" s="184"/>
      <c r="X39" s="184"/>
    </row>
    <row r="40" spans="1:24">
      <c r="A40" s="184"/>
      <c r="B40" s="184"/>
      <c r="C40" s="184"/>
      <c r="D40" s="184"/>
      <c r="E40" s="184"/>
      <c r="F40" s="184"/>
      <c r="G40" s="184"/>
      <c r="H40" s="184"/>
      <c r="I40" s="184"/>
      <c r="J40" s="184"/>
      <c r="K40" s="184"/>
      <c r="L40" s="184"/>
      <c r="M40" s="184"/>
      <c r="N40" s="184"/>
      <c r="O40" s="184"/>
      <c r="P40" s="184"/>
      <c r="Q40" s="184"/>
      <c r="R40" s="184"/>
      <c r="S40" s="184"/>
      <c r="T40" s="184"/>
      <c r="U40" s="184"/>
      <c r="V40" s="184"/>
      <c r="W40" s="184"/>
      <c r="X40" s="184"/>
    </row>
    <row r="41" spans="1:24">
      <c r="A41" s="184"/>
      <c r="B41" s="184"/>
      <c r="C41" s="184"/>
      <c r="D41" s="184"/>
      <c r="E41" s="184"/>
      <c r="F41" s="184"/>
      <c r="G41" s="184"/>
      <c r="H41" s="184"/>
      <c r="I41" s="184"/>
      <c r="J41" s="184"/>
      <c r="K41" s="184"/>
      <c r="L41" s="184"/>
      <c r="M41" s="184"/>
      <c r="N41" s="184"/>
      <c r="O41" s="184"/>
      <c r="P41" s="184"/>
      <c r="Q41" s="184"/>
      <c r="R41" s="184"/>
      <c r="S41" s="184"/>
      <c r="T41" s="184"/>
      <c r="U41" s="184"/>
      <c r="V41" s="184"/>
      <c r="W41" s="184"/>
      <c r="X41" s="184"/>
    </row>
    <row r="42" spans="1:24">
      <c r="A42" s="184"/>
      <c r="B42" s="184"/>
      <c r="C42" s="184"/>
      <c r="D42" s="184"/>
      <c r="E42" s="184"/>
      <c r="F42" s="184"/>
      <c r="G42" s="184"/>
      <c r="H42" s="184"/>
      <c r="I42" s="184"/>
      <c r="J42" s="184"/>
      <c r="K42" s="184"/>
      <c r="L42" s="184"/>
      <c r="M42" s="184"/>
      <c r="N42" s="184"/>
      <c r="O42" s="184"/>
      <c r="P42" s="184"/>
      <c r="Q42" s="184"/>
      <c r="R42" s="184"/>
      <c r="S42" s="184"/>
      <c r="T42" s="184"/>
      <c r="U42" s="184"/>
      <c r="V42" s="184"/>
      <c r="W42" s="184"/>
      <c r="X42" s="184"/>
    </row>
  </sheetData>
  <sheetProtection algorithmName="SHA-512" hashValue="AcKn24x+Kv5GR04lktOwvD9QxV44mJ9g5LfvbRJLW4jP3uxlWg48Pl8Z/oPAwh+LBCC/WIB3M4j7Jv8Bwryv2w==" saltValue="d386sOU2uaPk/ZOcRqQLrg==" spinCount="100000" sheet="1" objects="1" scenarios="1"/>
  <mergeCells count="15">
    <mergeCell ref="H22:Q22"/>
    <mergeCell ref="H5:P5"/>
    <mergeCell ref="H27:P27"/>
    <mergeCell ref="H28:P28"/>
    <mergeCell ref="H29:P29"/>
    <mergeCell ref="H23:P23"/>
    <mergeCell ref="H20:P20"/>
    <mergeCell ref="H21:P21"/>
    <mergeCell ref="H9:P9"/>
    <mergeCell ref="H13:P13"/>
    <mergeCell ref="H14:P14"/>
    <mergeCell ref="H15:P15"/>
    <mergeCell ref="H6:P6"/>
    <mergeCell ref="H7:P7"/>
    <mergeCell ref="H8:P8"/>
  </mergeCells>
  <dataValidations count="1">
    <dataValidation type="list" allowBlank="1" showInputMessage="1" showErrorMessage="1" sqref="D6:D9 D13:D16 D20:D23 D27:D30" xr:uid="{BC2CD128-6BFB-42EF-A97C-D04422C35CD1}">
      <formula1>"High,Medium,Low"</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B02A-0C28-43F3-AAC4-C865AE25E609}">
  <sheetPr>
    <tabColor rgb="FF00A283"/>
  </sheetPr>
  <dimension ref="A1:Z86"/>
  <sheetViews>
    <sheetView workbookViewId="0">
      <selection activeCell="Y2" sqref="Y2"/>
    </sheetView>
  </sheetViews>
  <sheetFormatPr defaultRowHeight="13.5"/>
  <cols>
    <col min="2" max="2" width="24.42578125" customWidth="1"/>
    <col min="3" max="3" width="42.140625" bestFit="1" customWidth="1"/>
    <col min="4" max="4" width="32.42578125" bestFit="1" customWidth="1"/>
    <col min="5" max="5" width="21" customWidth="1"/>
  </cols>
  <sheetData>
    <row r="1" spans="1:26">
      <c r="A1" s="184"/>
      <c r="B1" s="184"/>
      <c r="C1" s="184"/>
      <c r="D1" s="184"/>
      <c r="E1" s="184"/>
      <c r="F1" s="184"/>
      <c r="G1" s="184"/>
      <c r="H1" s="184"/>
      <c r="I1" s="184"/>
      <c r="J1" s="184"/>
      <c r="K1" s="184"/>
      <c r="L1" s="184"/>
      <c r="M1" s="184"/>
      <c r="N1" s="184"/>
      <c r="O1" s="184"/>
      <c r="P1" s="184"/>
      <c r="Q1" s="184"/>
      <c r="R1" s="184"/>
      <c r="S1" s="184"/>
      <c r="T1" s="184"/>
      <c r="U1" s="184"/>
      <c r="V1" s="184"/>
      <c r="W1" s="184"/>
      <c r="X1" s="184"/>
      <c r="Y1" s="184"/>
      <c r="Z1" s="184"/>
    </row>
    <row r="2" spans="1:26" ht="36">
      <c r="A2" s="207" t="s">
        <v>113</v>
      </c>
      <c r="B2" s="184"/>
      <c r="C2" s="184"/>
      <c r="D2" s="184"/>
      <c r="E2" s="184"/>
      <c r="F2" s="184"/>
      <c r="G2" s="184"/>
      <c r="H2" s="184"/>
      <c r="I2" s="184"/>
      <c r="J2" s="184"/>
      <c r="K2" s="184"/>
      <c r="L2" s="184"/>
      <c r="M2" s="184"/>
      <c r="N2" s="184"/>
      <c r="O2" s="184"/>
      <c r="P2" s="184"/>
      <c r="Q2" s="184"/>
      <c r="R2" s="184"/>
      <c r="S2" s="184"/>
      <c r="T2" s="184"/>
      <c r="U2" s="184"/>
      <c r="V2" s="184"/>
      <c r="W2" s="184"/>
      <c r="X2" s="184"/>
      <c r="Y2" s="184"/>
      <c r="Z2" s="184"/>
    </row>
    <row r="3" spans="1:26" ht="18" customHeight="1">
      <c r="A3" s="184"/>
      <c r="B3" s="184"/>
      <c r="C3" s="184"/>
      <c r="D3" s="184"/>
      <c r="E3" s="184"/>
      <c r="F3" s="184"/>
      <c r="G3" s="269" t="s">
        <v>114</v>
      </c>
      <c r="H3" s="269"/>
      <c r="I3" s="269"/>
      <c r="J3" s="269"/>
      <c r="K3" s="269"/>
      <c r="L3" s="269"/>
      <c r="M3" s="269"/>
      <c r="N3" s="269"/>
      <c r="O3" s="269"/>
      <c r="P3" s="269"/>
      <c r="Q3" s="269"/>
      <c r="R3" s="269"/>
      <c r="S3" s="184"/>
      <c r="T3" s="184"/>
      <c r="U3" s="184"/>
      <c r="V3" s="184"/>
      <c r="W3" s="184"/>
      <c r="X3" s="184"/>
      <c r="Y3" s="184"/>
      <c r="Z3" s="184"/>
    </row>
    <row r="4" spans="1:26" ht="23.25">
      <c r="A4" s="218" t="s">
        <v>115</v>
      </c>
      <c r="B4" s="184"/>
      <c r="C4" s="184"/>
      <c r="D4" s="184"/>
      <c r="E4" s="184"/>
      <c r="F4" s="184"/>
      <c r="G4" s="272" t="s">
        <v>116</v>
      </c>
      <c r="H4" s="273"/>
      <c r="I4" s="273"/>
      <c r="J4" s="273"/>
      <c r="K4" s="273"/>
      <c r="L4" s="273"/>
      <c r="M4" s="273"/>
      <c r="N4" s="273"/>
      <c r="O4" s="273"/>
      <c r="P4" s="273"/>
      <c r="Q4" s="273"/>
      <c r="R4" s="273"/>
      <c r="S4" s="273"/>
      <c r="T4" s="184"/>
      <c r="U4" s="184"/>
      <c r="V4" s="184"/>
      <c r="W4" s="184"/>
      <c r="X4" s="184"/>
      <c r="Y4" s="184"/>
      <c r="Z4" s="184"/>
    </row>
    <row r="5" spans="1:26" ht="18" customHeight="1">
      <c r="A5" s="184"/>
      <c r="B5" s="92" t="s">
        <v>117</v>
      </c>
      <c r="C5" s="274" t="s">
        <v>118</v>
      </c>
      <c r="D5" s="274"/>
      <c r="E5" s="274"/>
      <c r="F5" s="184"/>
      <c r="G5" s="273"/>
      <c r="H5" s="273"/>
      <c r="I5" s="273"/>
      <c r="J5" s="273"/>
      <c r="K5" s="273"/>
      <c r="L5" s="273"/>
      <c r="M5" s="273"/>
      <c r="N5" s="273"/>
      <c r="O5" s="273"/>
      <c r="P5" s="273"/>
      <c r="Q5" s="273"/>
      <c r="R5" s="273"/>
      <c r="S5" s="273"/>
      <c r="T5" s="184"/>
      <c r="U5" s="184"/>
      <c r="V5" s="184"/>
      <c r="W5" s="184"/>
      <c r="X5" s="184"/>
      <c r="Y5" s="184"/>
      <c r="Z5" s="184"/>
    </row>
    <row r="6" spans="1:26" ht="15.6">
      <c r="A6" s="184"/>
      <c r="B6" s="141"/>
      <c r="C6" s="275"/>
      <c r="D6" s="275"/>
      <c r="E6" s="275"/>
      <c r="F6" s="240"/>
      <c r="G6" s="273"/>
      <c r="H6" s="273"/>
      <c r="I6" s="273"/>
      <c r="J6" s="273"/>
      <c r="K6" s="273"/>
      <c r="L6" s="273"/>
      <c r="M6" s="273"/>
      <c r="N6" s="273"/>
      <c r="O6" s="273"/>
      <c r="P6" s="273"/>
      <c r="Q6" s="273"/>
      <c r="R6" s="273"/>
      <c r="S6" s="273"/>
      <c r="T6" s="184"/>
      <c r="U6" s="184"/>
      <c r="V6" s="184"/>
      <c r="W6" s="184"/>
      <c r="X6" s="184"/>
      <c r="Y6" s="184"/>
      <c r="Z6" s="184"/>
    </row>
    <row r="7" spans="1:26" ht="15.6">
      <c r="A7" s="184"/>
      <c r="B7" s="141"/>
      <c r="C7" s="275"/>
      <c r="D7" s="275"/>
      <c r="E7" s="275"/>
      <c r="F7" s="240"/>
      <c r="G7" s="270" t="s">
        <v>115</v>
      </c>
      <c r="H7" s="270"/>
      <c r="I7" s="270"/>
      <c r="J7" s="270"/>
      <c r="K7" s="270"/>
      <c r="L7" s="270"/>
      <c r="M7" s="270"/>
      <c r="N7" s="270"/>
      <c r="O7" s="270"/>
      <c r="P7" s="270"/>
      <c r="Q7" s="270"/>
      <c r="R7" s="270"/>
      <c r="S7" s="184"/>
      <c r="T7" s="184"/>
      <c r="U7" s="184"/>
      <c r="V7" s="184"/>
      <c r="W7" s="184"/>
      <c r="X7" s="184"/>
      <c r="Y7" s="184"/>
      <c r="Z7" s="184"/>
    </row>
    <row r="8" spans="1:26" ht="15.6">
      <c r="A8" s="184"/>
      <c r="B8" s="141"/>
      <c r="C8" s="275"/>
      <c r="D8" s="275"/>
      <c r="E8" s="275"/>
      <c r="F8" s="240"/>
      <c r="G8" s="221" t="s">
        <v>119</v>
      </c>
      <c r="H8" s="221"/>
      <c r="I8" s="221"/>
      <c r="J8" s="221"/>
      <c r="K8" s="221"/>
      <c r="L8" s="221"/>
      <c r="M8" s="221"/>
      <c r="N8" s="221"/>
      <c r="O8" s="221"/>
      <c r="P8" s="221"/>
      <c r="Q8" s="221"/>
      <c r="R8" s="221"/>
      <c r="S8" s="184"/>
      <c r="T8" s="184"/>
      <c r="U8" s="184"/>
      <c r="V8" s="184"/>
      <c r="W8" s="184"/>
      <c r="X8" s="184"/>
      <c r="Y8" s="184"/>
      <c r="Z8" s="184"/>
    </row>
    <row r="9" spans="1:26" ht="15.6">
      <c r="A9" s="184"/>
      <c r="B9" s="141"/>
      <c r="C9" s="275"/>
      <c r="D9" s="275"/>
      <c r="E9" s="275"/>
      <c r="F9" s="240"/>
      <c r="G9" s="221" t="s">
        <v>120</v>
      </c>
      <c r="H9" s="221"/>
      <c r="I9" s="221"/>
      <c r="J9" s="221"/>
      <c r="K9" s="221"/>
      <c r="L9" s="221"/>
      <c r="M9" s="221"/>
      <c r="N9" s="221"/>
      <c r="O9" s="221"/>
      <c r="P9" s="221"/>
      <c r="Q9" s="221"/>
      <c r="R9" s="221"/>
      <c r="S9" s="184"/>
      <c r="T9" s="184"/>
      <c r="U9" s="184"/>
      <c r="V9" s="184"/>
      <c r="W9" s="184"/>
      <c r="X9" s="184"/>
      <c r="Y9" s="184"/>
      <c r="Z9" s="184"/>
    </row>
    <row r="10" spans="1:26" ht="15.6">
      <c r="A10" s="184"/>
      <c r="B10" s="141"/>
      <c r="C10" s="275"/>
      <c r="D10" s="275"/>
      <c r="E10" s="275"/>
      <c r="F10" s="240"/>
      <c r="G10" s="184"/>
      <c r="H10" s="184"/>
      <c r="I10" s="184"/>
      <c r="J10" s="184"/>
      <c r="K10" s="184"/>
      <c r="L10" s="184"/>
      <c r="M10" s="184"/>
      <c r="N10" s="184"/>
      <c r="O10" s="184"/>
      <c r="P10" s="184"/>
      <c r="Q10" s="184"/>
      <c r="R10" s="184"/>
      <c r="S10" s="184"/>
      <c r="T10" s="184"/>
      <c r="U10" s="184"/>
      <c r="V10" s="184"/>
      <c r="W10" s="184"/>
      <c r="X10" s="184"/>
      <c r="Y10" s="184"/>
      <c r="Z10" s="184"/>
    </row>
    <row r="11" spans="1:26" ht="15.6">
      <c r="A11" s="184"/>
      <c r="B11" s="141"/>
      <c r="C11" s="275"/>
      <c r="D11" s="275"/>
      <c r="E11" s="275"/>
      <c r="F11" s="240"/>
      <c r="G11" s="184"/>
      <c r="H11" s="184"/>
      <c r="I11" s="184"/>
      <c r="J11" s="184"/>
      <c r="K11" s="184"/>
      <c r="L11" s="184"/>
      <c r="M11" s="184"/>
      <c r="N11" s="184"/>
      <c r="O11" s="184"/>
      <c r="P11" s="184"/>
      <c r="Q11" s="184"/>
      <c r="R11" s="184"/>
      <c r="S11" s="184"/>
      <c r="T11" s="184"/>
      <c r="U11" s="184"/>
      <c r="V11" s="184"/>
      <c r="W11" s="184"/>
      <c r="X11" s="184"/>
      <c r="Y11" s="184"/>
      <c r="Z11" s="184"/>
    </row>
    <row r="12" spans="1:26" ht="15.6">
      <c r="A12" s="184"/>
      <c r="B12" s="141"/>
      <c r="C12" s="275"/>
      <c r="D12" s="275"/>
      <c r="E12" s="275"/>
      <c r="F12" s="240"/>
      <c r="G12" s="184"/>
      <c r="H12" s="184"/>
      <c r="I12" s="184"/>
      <c r="J12" s="184"/>
      <c r="K12" s="184"/>
      <c r="L12" s="184"/>
      <c r="M12" s="184"/>
      <c r="N12" s="184"/>
      <c r="O12" s="184"/>
      <c r="P12" s="184"/>
      <c r="Q12" s="184"/>
      <c r="R12" s="184"/>
      <c r="S12" s="184"/>
      <c r="T12" s="184"/>
      <c r="U12" s="184"/>
      <c r="V12" s="184"/>
      <c r="W12" s="184"/>
      <c r="X12" s="184"/>
      <c r="Y12" s="184"/>
      <c r="Z12" s="184"/>
    </row>
    <row r="13" spans="1:26" ht="15.6">
      <c r="A13" s="184"/>
      <c r="B13" s="141"/>
      <c r="C13" s="275"/>
      <c r="D13" s="275"/>
      <c r="E13" s="275"/>
      <c r="F13" s="240"/>
      <c r="G13" s="184"/>
      <c r="H13" s="184"/>
      <c r="I13" s="184"/>
      <c r="J13" s="184"/>
      <c r="K13" s="184"/>
      <c r="L13" s="184"/>
      <c r="M13" s="184"/>
      <c r="N13" s="184"/>
      <c r="O13" s="184"/>
      <c r="P13" s="184"/>
      <c r="Q13" s="184"/>
      <c r="R13" s="184"/>
      <c r="S13" s="184"/>
      <c r="T13" s="184"/>
      <c r="U13" s="184"/>
      <c r="V13" s="184"/>
      <c r="W13" s="184"/>
      <c r="X13" s="184"/>
      <c r="Y13" s="184"/>
      <c r="Z13" s="184"/>
    </row>
    <row r="14" spans="1:26" ht="15.6">
      <c r="A14" s="184"/>
      <c r="B14" s="141"/>
      <c r="C14" s="275"/>
      <c r="D14" s="275"/>
      <c r="E14" s="275"/>
      <c r="F14" s="240"/>
      <c r="G14" s="184"/>
      <c r="H14" s="184"/>
      <c r="I14" s="184"/>
      <c r="J14" s="184"/>
      <c r="K14" s="184"/>
      <c r="L14" s="184"/>
      <c r="M14" s="184"/>
      <c r="N14" s="184"/>
      <c r="O14" s="184"/>
      <c r="P14" s="184"/>
      <c r="Q14" s="184"/>
      <c r="R14" s="184"/>
      <c r="S14" s="184"/>
      <c r="T14" s="184"/>
      <c r="U14" s="184"/>
      <c r="V14" s="184"/>
      <c r="W14" s="184"/>
      <c r="X14" s="184"/>
      <c r="Y14" s="184"/>
      <c r="Z14" s="184"/>
    </row>
    <row r="15" spans="1:26">
      <c r="A15" s="184"/>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row>
    <row r="16" spans="1:26" ht="23.45">
      <c r="A16" s="218" t="s">
        <v>121</v>
      </c>
      <c r="B16" s="184"/>
      <c r="C16" s="184"/>
      <c r="D16" s="184"/>
      <c r="E16" s="184"/>
      <c r="F16" s="184"/>
      <c r="G16" s="270" t="s">
        <v>121</v>
      </c>
      <c r="H16" s="270"/>
      <c r="I16" s="270"/>
      <c r="J16" s="270"/>
      <c r="K16" s="270"/>
      <c r="L16" s="270"/>
      <c r="M16" s="270"/>
      <c r="N16" s="270"/>
      <c r="O16" s="270"/>
      <c r="P16" s="270"/>
      <c r="Q16" s="270"/>
      <c r="R16" s="270"/>
      <c r="S16" s="184"/>
      <c r="T16" s="184"/>
      <c r="U16" s="184"/>
      <c r="V16" s="184"/>
      <c r="W16" s="184"/>
      <c r="X16" s="184"/>
      <c r="Y16" s="184"/>
      <c r="Z16" s="184"/>
    </row>
    <row r="17" spans="1:26" ht="14.45">
      <c r="A17" s="184"/>
      <c r="B17" s="92" t="s">
        <v>117</v>
      </c>
      <c r="C17" s="277" t="s">
        <v>122</v>
      </c>
      <c r="D17" s="277"/>
      <c r="E17" s="277"/>
      <c r="F17" s="184"/>
      <c r="G17" s="221" t="s">
        <v>123</v>
      </c>
      <c r="H17" s="221"/>
      <c r="I17" s="221"/>
      <c r="J17" s="221"/>
      <c r="K17" s="221"/>
      <c r="L17" s="221"/>
      <c r="M17" s="221"/>
      <c r="N17" s="221"/>
      <c r="O17" s="221"/>
      <c r="P17" s="221"/>
      <c r="Q17" s="221"/>
      <c r="R17" s="221"/>
      <c r="S17" s="184"/>
      <c r="T17" s="184"/>
      <c r="U17" s="184"/>
      <c r="V17" s="184"/>
      <c r="W17" s="184"/>
      <c r="X17" s="184"/>
      <c r="Y17" s="184"/>
      <c r="Z17" s="184"/>
    </row>
    <row r="18" spans="1:26" ht="15.6">
      <c r="A18" s="184"/>
      <c r="B18" s="141"/>
      <c r="C18" s="275"/>
      <c r="D18" s="275"/>
      <c r="E18" s="275"/>
      <c r="F18" s="240"/>
      <c r="G18" s="221" t="s">
        <v>124</v>
      </c>
      <c r="H18" s="221"/>
      <c r="I18" s="221"/>
      <c r="J18" s="221"/>
      <c r="K18" s="221"/>
      <c r="L18" s="221"/>
      <c r="M18" s="221"/>
      <c r="N18" s="221"/>
      <c r="O18" s="221"/>
      <c r="P18" s="221"/>
      <c r="Q18" s="221"/>
      <c r="R18" s="221"/>
      <c r="S18" s="221"/>
      <c r="T18" s="184"/>
      <c r="U18" s="184"/>
      <c r="V18" s="184"/>
      <c r="W18" s="184"/>
      <c r="X18" s="184"/>
      <c r="Y18" s="184"/>
      <c r="Z18" s="184"/>
    </row>
    <row r="19" spans="1:26" ht="15.6">
      <c r="A19" s="184"/>
      <c r="B19" s="141"/>
      <c r="C19" s="275"/>
      <c r="D19" s="275"/>
      <c r="E19" s="275"/>
      <c r="F19" s="240"/>
      <c r="G19" s="221" t="s">
        <v>125</v>
      </c>
      <c r="H19" s="221"/>
      <c r="I19" s="221"/>
      <c r="J19" s="221"/>
      <c r="K19" s="221"/>
      <c r="L19" s="221"/>
      <c r="M19" s="221"/>
      <c r="N19" s="221"/>
      <c r="O19" s="221"/>
      <c r="P19" s="221"/>
      <c r="Q19" s="221"/>
      <c r="R19" s="221"/>
      <c r="S19" s="221"/>
      <c r="T19" s="184"/>
      <c r="U19" s="184"/>
      <c r="V19" s="184"/>
      <c r="W19" s="184"/>
      <c r="X19" s="184"/>
      <c r="Y19" s="184"/>
      <c r="Z19" s="184"/>
    </row>
    <row r="20" spans="1:26" ht="15.6">
      <c r="A20" s="184"/>
      <c r="B20" s="141"/>
      <c r="C20" s="275"/>
      <c r="D20" s="275"/>
      <c r="E20" s="275"/>
      <c r="F20" s="240"/>
      <c r="G20" s="221"/>
      <c r="H20" s="221"/>
      <c r="I20" s="221"/>
      <c r="J20" s="221"/>
      <c r="K20" s="221"/>
      <c r="L20" s="221"/>
      <c r="M20" s="221"/>
      <c r="N20" s="221"/>
      <c r="O20" s="221"/>
      <c r="P20" s="221"/>
      <c r="Q20" s="221"/>
      <c r="R20" s="221"/>
      <c r="S20" s="184"/>
      <c r="T20" s="184"/>
      <c r="U20" s="184"/>
      <c r="V20" s="184"/>
      <c r="W20" s="184"/>
      <c r="X20" s="184"/>
      <c r="Y20" s="184"/>
      <c r="Z20" s="184"/>
    </row>
    <row r="21" spans="1:26" ht="15.6">
      <c r="A21" s="184"/>
      <c r="B21" s="141"/>
      <c r="C21" s="275"/>
      <c r="D21" s="275"/>
      <c r="E21" s="275"/>
      <c r="F21" s="240"/>
      <c r="G21" s="221" t="s">
        <v>126</v>
      </c>
      <c r="H21" s="221"/>
      <c r="I21" s="221"/>
      <c r="J21" s="221"/>
      <c r="K21" s="221"/>
      <c r="L21" s="221"/>
      <c r="M21" s="221"/>
      <c r="N21" s="221"/>
      <c r="O21" s="221"/>
      <c r="P21" s="221"/>
      <c r="Q21" s="221"/>
      <c r="R21" s="221"/>
      <c r="S21" s="184"/>
      <c r="T21" s="184"/>
      <c r="U21" s="184"/>
      <c r="V21" s="184"/>
      <c r="W21" s="184"/>
      <c r="X21" s="184"/>
      <c r="Y21" s="184"/>
      <c r="Z21" s="184"/>
    </row>
    <row r="22" spans="1:26" ht="15.6">
      <c r="A22" s="184"/>
      <c r="B22" s="141"/>
      <c r="C22" s="275"/>
      <c r="D22" s="275"/>
      <c r="E22" s="275"/>
      <c r="F22" s="240"/>
      <c r="G22" s="221"/>
      <c r="H22" s="221"/>
      <c r="I22" s="221"/>
      <c r="J22" s="221"/>
      <c r="K22" s="221"/>
      <c r="L22" s="221"/>
      <c r="M22" s="221"/>
      <c r="N22" s="221"/>
      <c r="O22" s="221"/>
      <c r="P22" s="221"/>
      <c r="Q22" s="221"/>
      <c r="R22" s="221"/>
      <c r="S22" s="184"/>
      <c r="T22" s="184"/>
      <c r="U22" s="184"/>
      <c r="V22" s="184"/>
      <c r="W22" s="184"/>
      <c r="X22" s="184"/>
      <c r="Y22" s="184"/>
      <c r="Z22" s="184"/>
    </row>
    <row r="23" spans="1:26" ht="15.6">
      <c r="A23" s="184"/>
      <c r="B23" s="141"/>
      <c r="C23" s="275"/>
      <c r="D23" s="275"/>
      <c r="E23" s="275"/>
      <c r="F23" s="240"/>
      <c r="G23" s="184"/>
      <c r="H23" s="184"/>
      <c r="I23" s="184"/>
      <c r="J23" s="184"/>
      <c r="K23" s="184"/>
      <c r="L23" s="184"/>
      <c r="M23" s="184"/>
      <c r="N23" s="184"/>
      <c r="O23" s="184"/>
      <c r="P23" s="184"/>
      <c r="Q23" s="184"/>
      <c r="R23" s="184"/>
      <c r="S23" s="184"/>
      <c r="T23" s="184"/>
      <c r="U23" s="184"/>
      <c r="V23" s="184"/>
      <c r="W23" s="184"/>
      <c r="X23" s="184"/>
      <c r="Y23" s="184"/>
      <c r="Z23" s="184"/>
    </row>
    <row r="24" spans="1:26" ht="15.6">
      <c r="A24" s="184"/>
      <c r="B24" s="141"/>
      <c r="C24" s="275"/>
      <c r="D24" s="275"/>
      <c r="E24" s="275"/>
      <c r="F24" s="240"/>
      <c r="G24" s="184"/>
      <c r="H24" s="184"/>
      <c r="I24" s="184"/>
      <c r="J24" s="184"/>
      <c r="K24" s="184"/>
      <c r="L24" s="184"/>
      <c r="M24" s="184"/>
      <c r="N24" s="184"/>
      <c r="O24" s="184"/>
      <c r="P24" s="184"/>
      <c r="Q24" s="184"/>
      <c r="R24" s="184"/>
      <c r="S24" s="184"/>
      <c r="T24" s="184"/>
      <c r="U24" s="184"/>
      <c r="V24" s="184"/>
      <c r="W24" s="184"/>
      <c r="X24" s="184"/>
      <c r="Y24" s="184"/>
      <c r="Z24" s="184"/>
    </row>
    <row r="25" spans="1:26" ht="15.6">
      <c r="A25" s="184"/>
      <c r="B25" s="141"/>
      <c r="C25" s="275"/>
      <c r="D25" s="275"/>
      <c r="E25" s="275"/>
      <c r="F25" s="240"/>
      <c r="G25" s="184"/>
      <c r="H25" s="184"/>
      <c r="I25" s="184"/>
      <c r="J25" s="184"/>
      <c r="K25" s="184"/>
      <c r="L25" s="184"/>
      <c r="M25" s="184"/>
      <c r="N25" s="184"/>
      <c r="O25" s="184"/>
      <c r="P25" s="184"/>
      <c r="Q25" s="184"/>
      <c r="R25" s="184"/>
      <c r="S25" s="184"/>
      <c r="T25" s="184"/>
      <c r="U25" s="184"/>
      <c r="V25" s="184"/>
      <c r="W25" s="184"/>
      <c r="X25" s="184"/>
      <c r="Y25" s="184"/>
      <c r="Z25" s="184"/>
    </row>
    <row r="26" spans="1:26" ht="15.6">
      <c r="A26" s="184"/>
      <c r="B26" s="141"/>
      <c r="C26" s="275"/>
      <c r="D26" s="275"/>
      <c r="E26" s="275"/>
      <c r="F26" s="240"/>
      <c r="G26" s="184"/>
      <c r="H26" s="184"/>
      <c r="I26" s="184"/>
      <c r="J26" s="184"/>
      <c r="K26" s="184"/>
      <c r="L26" s="184"/>
      <c r="M26" s="184"/>
      <c r="N26" s="184"/>
      <c r="O26" s="184"/>
      <c r="P26" s="184"/>
      <c r="Q26" s="184"/>
      <c r="R26" s="184"/>
      <c r="S26" s="184"/>
      <c r="T26" s="184"/>
      <c r="U26" s="184"/>
      <c r="V26" s="184"/>
      <c r="W26" s="184"/>
      <c r="X26" s="184"/>
      <c r="Y26" s="184"/>
      <c r="Z26" s="184"/>
    </row>
    <row r="27" spans="1:26">
      <c r="A27" s="184"/>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row>
    <row r="28" spans="1:26" ht="23.45">
      <c r="A28" s="218" t="s">
        <v>127</v>
      </c>
      <c r="B28" s="184"/>
      <c r="C28" s="184"/>
      <c r="D28" s="184"/>
      <c r="E28" s="184"/>
      <c r="F28" s="184"/>
      <c r="G28" s="270" t="s">
        <v>127</v>
      </c>
      <c r="H28" s="270"/>
      <c r="I28" s="270"/>
      <c r="J28" s="270"/>
      <c r="K28" s="270"/>
      <c r="L28" s="270"/>
      <c r="M28" s="270"/>
      <c r="N28" s="270"/>
      <c r="O28" s="270"/>
      <c r="P28" s="270"/>
      <c r="Q28" s="270"/>
      <c r="R28" s="270"/>
      <c r="S28" s="184"/>
      <c r="T28" s="184"/>
      <c r="U28" s="184"/>
      <c r="V28" s="184"/>
      <c r="W28" s="184"/>
      <c r="X28" s="184"/>
      <c r="Y28" s="184"/>
      <c r="Z28" s="184"/>
    </row>
    <row r="29" spans="1:26" ht="14.45">
      <c r="A29" s="184"/>
      <c r="B29" s="92" t="s">
        <v>128</v>
      </c>
      <c r="C29" s="92" t="s">
        <v>129</v>
      </c>
      <c r="D29" s="92" t="s">
        <v>130</v>
      </c>
      <c r="E29" s="92" t="s">
        <v>131</v>
      </c>
      <c r="F29" s="184"/>
      <c r="G29" s="221" t="s">
        <v>132</v>
      </c>
      <c r="H29" s="221"/>
      <c r="I29" s="221"/>
      <c r="J29" s="221"/>
      <c r="K29" s="221"/>
      <c r="L29" s="221"/>
      <c r="M29" s="221"/>
      <c r="N29" s="221"/>
      <c r="O29" s="221"/>
      <c r="P29" s="221"/>
      <c r="Q29" s="221"/>
      <c r="R29" s="221"/>
      <c r="S29" s="184"/>
      <c r="T29" s="184"/>
      <c r="U29" s="184"/>
      <c r="V29" s="184"/>
      <c r="W29" s="184"/>
      <c r="X29" s="184"/>
      <c r="Y29" s="184"/>
      <c r="Z29" s="184"/>
    </row>
    <row r="30" spans="1:26" ht="15.6">
      <c r="A30" s="184"/>
      <c r="B30" s="141"/>
      <c r="C30" s="182"/>
      <c r="D30" s="182"/>
      <c r="E30" s="182"/>
      <c r="F30" s="240"/>
      <c r="G30" s="221" t="s">
        <v>133</v>
      </c>
      <c r="H30" s="221"/>
      <c r="I30" s="221"/>
      <c r="J30" s="221"/>
      <c r="K30" s="221"/>
      <c r="L30" s="221"/>
      <c r="M30" s="221"/>
      <c r="N30" s="221"/>
      <c r="O30" s="221"/>
      <c r="P30" s="221"/>
      <c r="Q30" s="221"/>
      <c r="R30" s="221"/>
      <c r="S30" s="184"/>
      <c r="T30" s="184"/>
      <c r="U30" s="184"/>
      <c r="V30" s="184"/>
      <c r="W30" s="184"/>
      <c r="X30" s="184"/>
      <c r="Y30" s="184"/>
      <c r="Z30" s="184"/>
    </row>
    <row r="31" spans="1:26" ht="15.6">
      <c r="A31" s="184"/>
      <c r="B31" s="141"/>
      <c r="C31" s="182"/>
      <c r="D31" s="182"/>
      <c r="E31" s="182"/>
      <c r="F31" s="240"/>
      <c r="G31" s="221" t="s">
        <v>134</v>
      </c>
      <c r="H31" s="221"/>
      <c r="I31" s="221"/>
      <c r="J31" s="221"/>
      <c r="K31" s="221"/>
      <c r="L31" s="221"/>
      <c r="M31" s="221"/>
      <c r="N31" s="221"/>
      <c r="O31" s="221"/>
      <c r="P31" s="221"/>
      <c r="Q31" s="221"/>
      <c r="R31" s="221"/>
      <c r="S31" s="184"/>
      <c r="T31" s="184"/>
      <c r="U31" s="184"/>
      <c r="V31" s="184"/>
      <c r="W31" s="184"/>
      <c r="X31" s="184"/>
      <c r="Y31" s="184"/>
      <c r="Z31" s="184"/>
    </row>
    <row r="32" spans="1:26" ht="15.6">
      <c r="A32" s="184"/>
      <c r="B32" s="141"/>
      <c r="C32" s="182"/>
      <c r="D32" s="182"/>
      <c r="E32" s="182"/>
      <c r="F32" s="240"/>
      <c r="G32" s="221" t="s">
        <v>135</v>
      </c>
      <c r="H32" s="221"/>
      <c r="I32" s="221"/>
      <c r="J32" s="221"/>
      <c r="K32" s="221"/>
      <c r="L32" s="221"/>
      <c r="M32" s="221"/>
      <c r="N32" s="221"/>
      <c r="O32" s="221"/>
      <c r="P32" s="221"/>
      <c r="Q32" s="221"/>
      <c r="R32" s="221"/>
      <c r="S32" s="184"/>
      <c r="T32" s="184"/>
      <c r="U32" s="184"/>
      <c r="V32" s="184"/>
      <c r="W32" s="184"/>
      <c r="X32" s="184"/>
      <c r="Y32" s="184"/>
      <c r="Z32" s="184"/>
    </row>
    <row r="33" spans="1:26" ht="15.6">
      <c r="A33" s="184"/>
      <c r="B33" s="141"/>
      <c r="C33" s="182"/>
      <c r="D33" s="182"/>
      <c r="E33" s="182"/>
      <c r="F33" s="240"/>
      <c r="G33" s="221" t="s">
        <v>136</v>
      </c>
      <c r="H33" s="221"/>
      <c r="I33" s="221"/>
      <c r="J33" s="221"/>
      <c r="K33" s="221"/>
      <c r="L33" s="221"/>
      <c r="M33" s="221"/>
      <c r="N33" s="221"/>
      <c r="O33" s="221"/>
      <c r="P33" s="221"/>
      <c r="Q33" s="221"/>
      <c r="R33" s="221"/>
      <c r="S33" s="184"/>
      <c r="T33" s="184"/>
      <c r="U33" s="184"/>
      <c r="V33" s="184"/>
      <c r="W33" s="184"/>
      <c r="X33" s="184"/>
      <c r="Y33" s="184"/>
      <c r="Z33" s="184"/>
    </row>
    <row r="34" spans="1:26" ht="15.6">
      <c r="A34" s="184"/>
      <c r="B34" s="141"/>
      <c r="C34" s="182"/>
      <c r="D34" s="182"/>
      <c r="E34" s="182"/>
      <c r="F34" s="240"/>
      <c r="G34" s="221"/>
      <c r="H34" s="221"/>
      <c r="I34" s="221"/>
      <c r="J34" s="221"/>
      <c r="K34" s="221"/>
      <c r="L34" s="221"/>
      <c r="M34" s="221"/>
      <c r="N34" s="221"/>
      <c r="O34" s="221"/>
      <c r="P34" s="221"/>
      <c r="Q34" s="221"/>
      <c r="R34" s="221"/>
      <c r="S34" s="184"/>
      <c r="T34" s="184"/>
      <c r="U34" s="184"/>
      <c r="V34" s="184"/>
      <c r="W34" s="184"/>
      <c r="X34" s="184"/>
      <c r="Y34" s="184"/>
      <c r="Z34" s="184"/>
    </row>
    <row r="35" spans="1:26" ht="15.6">
      <c r="A35" s="184"/>
      <c r="B35" s="141"/>
      <c r="C35" s="182"/>
      <c r="D35" s="182"/>
      <c r="E35" s="182"/>
      <c r="F35" s="240"/>
      <c r="G35" s="184"/>
      <c r="H35" s="184"/>
      <c r="I35" s="184"/>
      <c r="J35" s="184"/>
      <c r="K35" s="184"/>
      <c r="L35" s="184"/>
      <c r="M35" s="184"/>
      <c r="N35" s="184"/>
      <c r="O35" s="184"/>
      <c r="P35" s="184"/>
      <c r="Q35" s="184"/>
      <c r="R35" s="184"/>
      <c r="S35" s="184"/>
      <c r="T35" s="184"/>
      <c r="U35" s="184"/>
      <c r="V35" s="184"/>
      <c r="W35" s="184"/>
      <c r="X35" s="184"/>
      <c r="Y35" s="184"/>
      <c r="Z35" s="184"/>
    </row>
    <row r="36" spans="1:26" ht="15.6">
      <c r="A36" s="184"/>
      <c r="B36" s="141"/>
      <c r="C36" s="182"/>
      <c r="D36" s="182"/>
      <c r="E36" s="182"/>
      <c r="F36" s="240"/>
      <c r="G36" s="184"/>
      <c r="H36" s="184"/>
      <c r="I36" s="184"/>
      <c r="J36" s="184"/>
      <c r="K36" s="184"/>
      <c r="L36" s="184"/>
      <c r="M36" s="184"/>
      <c r="N36" s="184"/>
      <c r="O36" s="184"/>
      <c r="P36" s="184"/>
      <c r="Q36" s="184"/>
      <c r="R36" s="184"/>
      <c r="S36" s="184"/>
      <c r="T36" s="184"/>
      <c r="U36" s="184"/>
      <c r="V36" s="184"/>
      <c r="W36" s="184"/>
      <c r="X36" s="184"/>
      <c r="Y36" s="184"/>
      <c r="Z36" s="184"/>
    </row>
    <row r="37" spans="1:26" ht="15.6">
      <c r="A37" s="184"/>
      <c r="B37" s="141"/>
      <c r="C37" s="182"/>
      <c r="D37" s="182"/>
      <c r="E37" s="182"/>
      <c r="F37" s="240"/>
      <c r="G37" s="184"/>
      <c r="H37" s="184"/>
      <c r="I37" s="184"/>
      <c r="J37" s="184"/>
      <c r="K37" s="184"/>
      <c r="L37" s="184"/>
      <c r="M37" s="184"/>
      <c r="N37" s="184"/>
      <c r="O37" s="184"/>
      <c r="P37" s="184"/>
      <c r="Q37" s="184"/>
      <c r="R37" s="184"/>
      <c r="S37" s="184"/>
      <c r="T37" s="184"/>
      <c r="U37" s="184"/>
      <c r="V37" s="184"/>
      <c r="W37" s="184"/>
      <c r="X37" s="184"/>
      <c r="Y37" s="184"/>
      <c r="Z37" s="184"/>
    </row>
    <row r="38" spans="1:26" ht="15.6">
      <c r="A38" s="184"/>
      <c r="B38" s="141"/>
      <c r="C38" s="182"/>
      <c r="D38" s="182"/>
      <c r="E38" s="182"/>
      <c r="F38" s="240"/>
      <c r="G38" s="184"/>
      <c r="H38" s="184"/>
      <c r="I38" s="184"/>
      <c r="J38" s="184"/>
      <c r="K38" s="184"/>
      <c r="L38" s="184"/>
      <c r="M38" s="184"/>
      <c r="N38" s="184"/>
      <c r="O38" s="184"/>
      <c r="P38" s="184"/>
      <c r="Q38" s="184"/>
      <c r="R38" s="184"/>
      <c r="S38" s="184"/>
      <c r="T38" s="184"/>
      <c r="U38" s="184"/>
      <c r="V38" s="184"/>
      <c r="W38" s="184"/>
      <c r="X38" s="184"/>
      <c r="Y38" s="184"/>
      <c r="Z38" s="184"/>
    </row>
    <row r="39" spans="1:26">
      <c r="A39" s="184"/>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row>
    <row r="40" spans="1:26" ht="23.45">
      <c r="A40" s="218" t="s">
        <v>137</v>
      </c>
      <c r="B40" s="184"/>
      <c r="C40" s="184"/>
      <c r="D40" s="184"/>
      <c r="E40" s="184"/>
      <c r="F40" s="184"/>
      <c r="G40" s="270" t="s">
        <v>137</v>
      </c>
      <c r="H40" s="270"/>
      <c r="I40" s="270"/>
      <c r="J40" s="270"/>
      <c r="K40" s="270"/>
      <c r="L40" s="270"/>
      <c r="M40" s="270"/>
      <c r="N40" s="270"/>
      <c r="O40" s="270"/>
      <c r="P40" s="270"/>
      <c r="Q40" s="270"/>
      <c r="R40" s="270"/>
      <c r="S40" s="184"/>
      <c r="T40" s="184"/>
      <c r="U40" s="184"/>
      <c r="V40" s="184"/>
      <c r="W40" s="184"/>
      <c r="X40" s="184"/>
      <c r="Y40" s="184"/>
      <c r="Z40" s="184"/>
    </row>
    <row r="41" spans="1:26" ht="14.45">
      <c r="A41" s="184"/>
      <c r="B41" s="92" t="s">
        <v>128</v>
      </c>
      <c r="C41" s="92" t="s">
        <v>138</v>
      </c>
      <c r="D41" s="92" t="s">
        <v>130</v>
      </c>
      <c r="E41" s="92" t="s">
        <v>131</v>
      </c>
      <c r="F41" s="184"/>
      <c r="G41" s="221" t="s">
        <v>139</v>
      </c>
      <c r="H41" s="221"/>
      <c r="I41" s="221"/>
      <c r="J41" s="221"/>
      <c r="K41" s="221"/>
      <c r="L41" s="221"/>
      <c r="M41" s="221"/>
      <c r="N41" s="221"/>
      <c r="O41" s="221"/>
      <c r="P41" s="221"/>
      <c r="Q41" s="221"/>
      <c r="R41" s="221"/>
      <c r="S41" s="221"/>
      <c r="T41" s="184"/>
      <c r="U41" s="184"/>
      <c r="V41" s="184"/>
      <c r="W41" s="184"/>
      <c r="X41" s="184"/>
      <c r="Y41" s="184"/>
      <c r="Z41" s="184"/>
    </row>
    <row r="42" spans="1:26" ht="15.6">
      <c r="A42" s="184"/>
      <c r="B42" s="141"/>
      <c r="C42" s="182"/>
      <c r="D42" s="182"/>
      <c r="E42" s="182"/>
      <c r="F42" s="240"/>
      <c r="G42" s="221" t="s">
        <v>140</v>
      </c>
      <c r="H42" s="221"/>
      <c r="I42" s="221"/>
      <c r="J42" s="221"/>
      <c r="K42" s="221"/>
      <c r="L42" s="221"/>
      <c r="M42" s="221"/>
      <c r="N42" s="221"/>
      <c r="O42" s="221"/>
      <c r="P42" s="221"/>
      <c r="Q42" s="221"/>
      <c r="R42" s="221"/>
      <c r="S42" s="221"/>
      <c r="T42" s="184"/>
      <c r="U42" s="184"/>
      <c r="V42" s="184"/>
      <c r="W42" s="184"/>
      <c r="X42" s="184"/>
      <c r="Y42" s="184"/>
      <c r="Z42" s="184"/>
    </row>
    <row r="43" spans="1:26" ht="15.6">
      <c r="A43" s="184"/>
      <c r="B43" s="141"/>
      <c r="C43" s="182"/>
      <c r="D43" s="182"/>
      <c r="E43" s="182"/>
      <c r="F43" s="240"/>
      <c r="G43" s="221" t="s">
        <v>141</v>
      </c>
      <c r="H43" s="221"/>
      <c r="I43" s="221"/>
      <c r="J43" s="221"/>
      <c r="K43" s="221"/>
      <c r="L43" s="221"/>
      <c r="M43" s="221"/>
      <c r="N43" s="221"/>
      <c r="O43" s="221"/>
      <c r="P43" s="221"/>
      <c r="Q43" s="221"/>
      <c r="R43" s="221"/>
      <c r="S43" s="221"/>
      <c r="T43" s="184"/>
      <c r="U43" s="184"/>
      <c r="V43" s="184"/>
      <c r="W43" s="184"/>
      <c r="X43" s="184"/>
      <c r="Y43" s="184"/>
      <c r="Z43" s="184"/>
    </row>
    <row r="44" spans="1:26" ht="15.6">
      <c r="A44" s="184"/>
      <c r="B44" s="141"/>
      <c r="C44" s="182"/>
      <c r="D44" s="182"/>
      <c r="E44" s="182"/>
      <c r="F44" s="240"/>
      <c r="G44" s="222" t="s">
        <v>142</v>
      </c>
      <c r="H44" s="221" t="s">
        <v>143</v>
      </c>
      <c r="I44" s="221"/>
      <c r="J44" s="221"/>
      <c r="K44" s="221"/>
      <c r="L44" s="221"/>
      <c r="M44" s="221"/>
      <c r="N44" s="221"/>
      <c r="O44" s="221"/>
      <c r="P44" s="221"/>
      <c r="Q44" s="221"/>
      <c r="R44" s="221"/>
      <c r="S44" s="221"/>
      <c r="T44" s="184"/>
      <c r="U44" s="184"/>
      <c r="V44" s="184"/>
      <c r="W44" s="184"/>
      <c r="X44" s="184"/>
      <c r="Y44" s="184"/>
      <c r="Z44" s="184"/>
    </row>
    <row r="45" spans="1:26" ht="15.6">
      <c r="A45" s="184"/>
      <c r="B45" s="141"/>
      <c r="C45" s="182"/>
      <c r="D45" s="182"/>
      <c r="E45" s="182"/>
      <c r="F45" s="240"/>
      <c r="G45" s="222"/>
      <c r="H45" s="221" t="s">
        <v>144</v>
      </c>
      <c r="I45" s="221"/>
      <c r="J45" s="221"/>
      <c r="K45" s="221"/>
      <c r="L45" s="221"/>
      <c r="M45" s="221"/>
      <c r="N45" s="221"/>
      <c r="O45" s="221"/>
      <c r="P45" s="221"/>
      <c r="Q45" s="221"/>
      <c r="R45" s="221"/>
      <c r="S45" s="221"/>
      <c r="T45" s="184"/>
      <c r="U45" s="184"/>
      <c r="V45" s="184"/>
      <c r="W45" s="184"/>
      <c r="X45" s="184"/>
      <c r="Y45" s="184"/>
      <c r="Z45" s="184"/>
    </row>
    <row r="46" spans="1:26" ht="15.6">
      <c r="A46" s="184"/>
      <c r="B46" s="141"/>
      <c r="C46" s="182"/>
      <c r="D46" s="182"/>
      <c r="E46" s="182"/>
      <c r="F46" s="240"/>
      <c r="G46" s="222" t="s">
        <v>142</v>
      </c>
      <c r="H46" s="221" t="s">
        <v>145</v>
      </c>
      <c r="I46" s="221"/>
      <c r="J46" s="221"/>
      <c r="K46" s="221"/>
      <c r="L46" s="221"/>
      <c r="M46" s="221"/>
      <c r="N46" s="221"/>
      <c r="O46" s="221"/>
      <c r="P46" s="221"/>
      <c r="Q46" s="221"/>
      <c r="R46" s="221"/>
      <c r="S46" s="221"/>
      <c r="T46" s="184"/>
      <c r="U46" s="184"/>
      <c r="V46" s="184"/>
      <c r="W46" s="184"/>
      <c r="X46" s="184"/>
      <c r="Y46" s="184"/>
      <c r="Z46" s="184"/>
    </row>
    <row r="47" spans="1:26" ht="15.6">
      <c r="A47" s="184"/>
      <c r="B47" s="141"/>
      <c r="C47" s="182"/>
      <c r="D47" s="182"/>
      <c r="E47" s="182"/>
      <c r="F47" s="240"/>
      <c r="G47" s="221"/>
      <c r="H47" s="221" t="s">
        <v>146</v>
      </c>
      <c r="I47" s="221"/>
      <c r="J47" s="221"/>
      <c r="K47" s="221"/>
      <c r="L47" s="221"/>
      <c r="M47" s="221"/>
      <c r="N47" s="221"/>
      <c r="O47" s="221"/>
      <c r="P47" s="221"/>
      <c r="Q47" s="221"/>
      <c r="R47" s="221"/>
      <c r="S47" s="221"/>
      <c r="T47" s="184"/>
      <c r="U47" s="184"/>
      <c r="V47" s="184"/>
      <c r="W47" s="184"/>
      <c r="X47" s="184"/>
      <c r="Y47" s="184"/>
      <c r="Z47" s="184"/>
    </row>
    <row r="48" spans="1:26" ht="15.6">
      <c r="A48" s="184"/>
      <c r="B48" s="141"/>
      <c r="C48" s="182"/>
      <c r="D48" s="182"/>
      <c r="E48" s="182"/>
      <c r="F48" s="240"/>
      <c r="G48" s="222" t="s">
        <v>142</v>
      </c>
      <c r="H48" s="221" t="s">
        <v>147</v>
      </c>
      <c r="I48" s="221"/>
      <c r="J48" s="221"/>
      <c r="K48" s="184"/>
      <c r="L48" s="184"/>
      <c r="M48" s="184"/>
      <c r="N48" s="184"/>
      <c r="O48" s="184"/>
      <c r="P48" s="184"/>
      <c r="Q48" s="184"/>
      <c r="R48" s="184"/>
      <c r="S48" s="184"/>
      <c r="T48" s="184"/>
      <c r="U48" s="184"/>
      <c r="V48" s="184"/>
      <c r="W48" s="184"/>
      <c r="X48" s="184"/>
      <c r="Y48" s="184"/>
      <c r="Z48" s="184"/>
    </row>
    <row r="49" spans="1:26" ht="15.6">
      <c r="A49" s="184"/>
      <c r="B49" s="141"/>
      <c r="C49" s="182"/>
      <c r="D49" s="182"/>
      <c r="E49" s="182"/>
      <c r="F49" s="240"/>
      <c r="G49" s="184"/>
      <c r="H49" s="221" t="s">
        <v>148</v>
      </c>
      <c r="I49" s="221"/>
      <c r="J49" s="221"/>
      <c r="K49" s="184"/>
      <c r="L49" s="184"/>
      <c r="M49" s="184"/>
      <c r="N49" s="184"/>
      <c r="O49" s="184"/>
      <c r="P49" s="184"/>
      <c r="Q49" s="184"/>
      <c r="R49" s="184"/>
      <c r="S49" s="184"/>
      <c r="T49" s="184"/>
      <c r="U49" s="184"/>
      <c r="V49" s="184"/>
      <c r="W49" s="184"/>
      <c r="X49" s="184"/>
      <c r="Y49" s="184"/>
      <c r="Z49" s="184"/>
    </row>
    <row r="50" spans="1:26" ht="15.6">
      <c r="A50" s="184"/>
      <c r="B50" s="141"/>
      <c r="C50" s="182"/>
      <c r="D50" s="182"/>
      <c r="E50" s="182"/>
      <c r="F50" s="240"/>
      <c r="G50" s="184"/>
      <c r="H50" s="221"/>
      <c r="I50" s="221"/>
      <c r="J50" s="221"/>
      <c r="K50" s="184"/>
      <c r="L50" s="184"/>
      <c r="M50" s="184"/>
      <c r="N50" s="184"/>
      <c r="O50" s="184"/>
      <c r="P50" s="184"/>
      <c r="Q50" s="184"/>
      <c r="R50" s="184"/>
      <c r="S50" s="184"/>
      <c r="T50" s="184"/>
      <c r="U50" s="184"/>
      <c r="V50" s="184"/>
      <c r="W50" s="184"/>
      <c r="X50" s="184"/>
      <c r="Y50" s="184"/>
      <c r="Z50" s="184"/>
    </row>
    <row r="51" spans="1:26">
      <c r="A51" s="184"/>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1:26" ht="23.45">
      <c r="A52" s="218" t="s">
        <v>149</v>
      </c>
      <c r="B52" s="184"/>
      <c r="C52" s="184"/>
      <c r="D52" s="184"/>
      <c r="E52" s="184"/>
      <c r="F52" s="184"/>
      <c r="G52" s="270" t="s">
        <v>149</v>
      </c>
      <c r="H52" s="270"/>
      <c r="I52" s="270"/>
      <c r="J52" s="270"/>
      <c r="K52" s="270"/>
      <c r="L52" s="270"/>
      <c r="M52" s="270"/>
      <c r="N52" s="270"/>
      <c r="O52" s="270"/>
      <c r="P52" s="270"/>
      <c r="Q52" s="270"/>
      <c r="R52" s="270"/>
      <c r="S52" s="184"/>
      <c r="T52" s="184"/>
      <c r="U52" s="184"/>
      <c r="V52" s="184"/>
      <c r="W52" s="184"/>
      <c r="X52" s="184"/>
      <c r="Y52" s="184"/>
      <c r="Z52" s="184"/>
    </row>
    <row r="53" spans="1:26" ht="14.45">
      <c r="A53" s="184"/>
      <c r="B53" s="92" t="s">
        <v>128</v>
      </c>
      <c r="C53" s="92" t="s">
        <v>150</v>
      </c>
      <c r="D53" s="92" t="s">
        <v>151</v>
      </c>
      <c r="E53" s="92" t="s">
        <v>131</v>
      </c>
      <c r="F53" s="184"/>
      <c r="G53" s="221" t="s">
        <v>152</v>
      </c>
      <c r="H53" s="221"/>
      <c r="I53" s="221"/>
      <c r="J53" s="221"/>
      <c r="K53" s="221"/>
      <c r="L53" s="221"/>
      <c r="M53" s="221"/>
      <c r="N53" s="221"/>
      <c r="O53" s="221"/>
      <c r="P53" s="184"/>
      <c r="Q53" s="184"/>
      <c r="R53" s="184"/>
      <c r="S53" s="184"/>
      <c r="T53" s="184"/>
      <c r="U53" s="184"/>
      <c r="V53" s="184"/>
      <c r="W53" s="184"/>
      <c r="X53" s="184"/>
      <c r="Y53" s="184"/>
      <c r="Z53" s="184"/>
    </row>
    <row r="54" spans="1:26" ht="15.6">
      <c r="A54" s="184"/>
      <c r="B54" s="141"/>
      <c r="C54" s="182"/>
      <c r="D54" s="182"/>
      <c r="E54" s="182"/>
      <c r="F54" s="240"/>
      <c r="G54" s="221" t="s">
        <v>153</v>
      </c>
      <c r="H54" s="221"/>
      <c r="I54" s="221"/>
      <c r="J54" s="221"/>
      <c r="K54" s="221"/>
      <c r="L54" s="184"/>
      <c r="M54" s="184"/>
      <c r="N54" s="184"/>
      <c r="O54" s="184"/>
      <c r="P54" s="184" t="s">
        <v>154</v>
      </c>
      <c r="Q54" s="184"/>
      <c r="R54" s="184"/>
      <c r="S54" s="184"/>
      <c r="T54" s="184"/>
      <c r="U54" s="184"/>
      <c r="V54" s="184"/>
      <c r="W54" s="184"/>
      <c r="X54" s="184"/>
      <c r="Y54" s="184"/>
      <c r="Z54" s="184"/>
    </row>
    <row r="55" spans="1:26" ht="15.6">
      <c r="A55" s="184"/>
      <c r="B55" s="141"/>
      <c r="C55" s="182"/>
      <c r="D55" s="182"/>
      <c r="E55" s="182"/>
      <c r="F55" s="240"/>
      <c r="G55" s="221" t="s">
        <v>155</v>
      </c>
      <c r="H55" s="184"/>
      <c r="I55" s="184"/>
      <c r="J55" s="184"/>
      <c r="K55" s="184"/>
      <c r="L55" s="184"/>
      <c r="M55" s="184"/>
      <c r="N55" s="184"/>
      <c r="O55" s="184"/>
      <c r="P55" s="184"/>
      <c r="Q55" s="184"/>
      <c r="R55" s="184"/>
      <c r="S55" s="184"/>
      <c r="T55" s="184"/>
      <c r="U55" s="184"/>
      <c r="V55" s="184"/>
      <c r="W55" s="184"/>
      <c r="X55" s="184"/>
      <c r="Y55" s="184"/>
      <c r="Z55" s="184"/>
    </row>
    <row r="56" spans="1:26" ht="15.6">
      <c r="A56" s="184"/>
      <c r="B56" s="141"/>
      <c r="C56" s="182"/>
      <c r="D56" s="182"/>
      <c r="E56" s="182"/>
      <c r="F56" s="240"/>
      <c r="G56" s="221" t="s">
        <v>156</v>
      </c>
      <c r="H56" s="184"/>
      <c r="I56" s="184"/>
      <c r="J56" s="184"/>
      <c r="K56" s="184"/>
      <c r="L56" s="184"/>
      <c r="M56" s="184"/>
      <c r="N56" s="184"/>
      <c r="O56" s="184"/>
      <c r="P56" s="184"/>
      <c r="Q56" s="184"/>
      <c r="R56" s="184"/>
      <c r="S56" s="184"/>
      <c r="T56" s="184"/>
      <c r="U56" s="184"/>
      <c r="V56" s="184"/>
      <c r="W56" s="184"/>
      <c r="X56" s="184"/>
      <c r="Y56" s="184"/>
      <c r="Z56" s="184"/>
    </row>
    <row r="57" spans="1:26" ht="15.6">
      <c r="A57" s="184"/>
      <c r="B57" s="141"/>
      <c r="C57" s="182"/>
      <c r="D57" s="182"/>
      <c r="E57" s="182"/>
      <c r="F57" s="240"/>
      <c r="G57" s="184"/>
      <c r="H57" s="184"/>
      <c r="I57" s="184"/>
      <c r="J57" s="184"/>
      <c r="K57" s="184"/>
      <c r="L57" s="184"/>
      <c r="M57" s="184"/>
      <c r="N57" s="184"/>
      <c r="O57" s="184"/>
      <c r="P57" s="184"/>
      <c r="Q57" s="184"/>
      <c r="R57" s="184"/>
      <c r="S57" s="184"/>
      <c r="T57" s="184"/>
      <c r="U57" s="184"/>
      <c r="V57" s="184"/>
      <c r="W57" s="184"/>
      <c r="X57" s="184"/>
      <c r="Y57" s="184"/>
      <c r="Z57" s="184"/>
    </row>
    <row r="58" spans="1:26" ht="15.6">
      <c r="A58" s="184"/>
      <c r="B58" s="141"/>
      <c r="C58" s="182"/>
      <c r="D58" s="182"/>
      <c r="E58" s="182"/>
      <c r="F58" s="240"/>
      <c r="G58" s="184"/>
      <c r="H58" s="184"/>
      <c r="I58" s="184"/>
      <c r="J58" s="184"/>
      <c r="K58" s="184"/>
      <c r="L58" s="184"/>
      <c r="M58" s="184"/>
      <c r="N58" s="184"/>
      <c r="O58" s="184"/>
      <c r="P58" s="184"/>
      <c r="Q58" s="184"/>
      <c r="R58" s="184"/>
      <c r="S58" s="184"/>
      <c r="T58" s="184"/>
      <c r="U58" s="184"/>
      <c r="V58" s="184"/>
      <c r="W58" s="184"/>
      <c r="X58" s="184"/>
      <c r="Y58" s="184"/>
      <c r="Z58" s="184"/>
    </row>
    <row r="59" spans="1:26" ht="15.6">
      <c r="A59" s="184"/>
      <c r="B59" s="141"/>
      <c r="C59" s="182"/>
      <c r="D59" s="182"/>
      <c r="E59" s="182"/>
      <c r="F59" s="240"/>
      <c r="G59" s="184"/>
      <c r="H59" s="184"/>
      <c r="I59" s="184"/>
      <c r="J59" s="184"/>
      <c r="K59" s="184"/>
      <c r="L59" s="184"/>
      <c r="M59" s="184"/>
      <c r="N59" s="184"/>
      <c r="O59" s="184"/>
      <c r="P59" s="184"/>
      <c r="Q59" s="184"/>
      <c r="R59" s="184"/>
      <c r="S59" s="184"/>
      <c r="T59" s="184"/>
      <c r="U59" s="184"/>
      <c r="V59" s="184"/>
      <c r="W59" s="184"/>
      <c r="X59" s="184"/>
      <c r="Y59" s="184"/>
      <c r="Z59" s="184"/>
    </row>
    <row r="60" spans="1:26" ht="15.6">
      <c r="A60" s="184"/>
      <c r="B60" s="141"/>
      <c r="C60" s="182"/>
      <c r="D60" s="182"/>
      <c r="E60" s="182"/>
      <c r="F60" s="240"/>
      <c r="G60" s="184"/>
      <c r="H60" s="184"/>
      <c r="I60" s="184"/>
      <c r="J60" s="184"/>
      <c r="K60" s="184"/>
      <c r="L60" s="184"/>
      <c r="M60" s="184"/>
      <c r="N60" s="184"/>
      <c r="O60" s="184"/>
      <c r="P60" s="184"/>
      <c r="Q60" s="184"/>
      <c r="R60" s="184"/>
      <c r="S60" s="184"/>
      <c r="T60" s="184"/>
      <c r="U60" s="184"/>
      <c r="V60" s="184"/>
      <c r="W60" s="184"/>
      <c r="X60" s="184"/>
      <c r="Y60" s="184"/>
      <c r="Z60" s="184"/>
    </row>
    <row r="61" spans="1:26" ht="15.6">
      <c r="A61" s="184"/>
      <c r="B61" s="141"/>
      <c r="C61" s="182"/>
      <c r="D61" s="182"/>
      <c r="E61" s="182"/>
      <c r="F61" s="240"/>
      <c r="G61" s="184"/>
      <c r="H61" s="184"/>
      <c r="I61" s="184"/>
      <c r="J61" s="184"/>
      <c r="K61" s="184"/>
      <c r="L61" s="184"/>
      <c r="M61" s="184"/>
      <c r="N61" s="184"/>
      <c r="O61" s="184"/>
      <c r="P61" s="184"/>
      <c r="Q61" s="184"/>
      <c r="R61" s="184"/>
      <c r="S61" s="184"/>
      <c r="T61" s="184"/>
      <c r="U61" s="184"/>
      <c r="V61" s="184"/>
      <c r="W61" s="184"/>
      <c r="X61" s="184"/>
      <c r="Y61" s="184"/>
      <c r="Z61" s="184"/>
    </row>
    <row r="62" spans="1:26" ht="15.6">
      <c r="A62" s="184"/>
      <c r="B62" s="141"/>
      <c r="C62" s="182"/>
      <c r="D62" s="182"/>
      <c r="E62" s="182"/>
      <c r="F62" s="240"/>
      <c r="G62" s="184"/>
      <c r="H62" s="184"/>
      <c r="I62" s="184"/>
      <c r="J62" s="184"/>
      <c r="K62" s="184"/>
      <c r="L62" s="184"/>
      <c r="M62" s="184"/>
      <c r="N62" s="184"/>
      <c r="O62" s="184"/>
      <c r="P62" s="184"/>
      <c r="Q62" s="184"/>
      <c r="R62" s="184"/>
      <c r="S62" s="184"/>
      <c r="T62" s="184"/>
      <c r="U62" s="184"/>
      <c r="V62" s="184"/>
      <c r="W62" s="184"/>
      <c r="X62" s="184"/>
      <c r="Y62" s="184"/>
      <c r="Z62" s="184"/>
    </row>
    <row r="63" spans="1:26">
      <c r="A63" s="184"/>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row>
    <row r="64" spans="1:26" ht="23.45">
      <c r="A64" s="218" t="s">
        <v>157</v>
      </c>
      <c r="B64" s="184"/>
      <c r="C64" s="184"/>
      <c r="D64" s="184"/>
      <c r="E64" s="184"/>
      <c r="F64" s="184"/>
      <c r="G64" s="270" t="s">
        <v>158</v>
      </c>
      <c r="H64" s="270"/>
      <c r="I64" s="270"/>
      <c r="J64" s="270"/>
      <c r="K64" s="270"/>
      <c r="L64" s="270"/>
      <c r="M64" s="270"/>
      <c r="N64" s="270"/>
      <c r="O64" s="270"/>
      <c r="P64" s="270"/>
      <c r="Q64" s="270"/>
      <c r="R64" s="270"/>
      <c r="S64" s="184"/>
      <c r="T64" s="184"/>
      <c r="U64" s="184"/>
      <c r="V64" s="184"/>
      <c r="W64" s="184"/>
      <c r="X64" s="184"/>
      <c r="Y64" s="184"/>
      <c r="Z64" s="184"/>
    </row>
    <row r="65" spans="1:26" ht="14.45">
      <c r="A65" s="184"/>
      <c r="B65" s="92" t="s">
        <v>159</v>
      </c>
      <c r="C65" s="277" t="s">
        <v>160</v>
      </c>
      <c r="D65" s="277"/>
      <c r="E65" s="277"/>
      <c r="F65" s="184"/>
      <c r="G65" s="221" t="s">
        <v>161</v>
      </c>
      <c r="H65" s="184"/>
      <c r="I65" s="184"/>
      <c r="J65" s="184"/>
      <c r="K65" s="184"/>
      <c r="L65" s="184"/>
      <c r="M65" s="184"/>
      <c r="N65" s="184"/>
      <c r="O65" s="184"/>
      <c r="P65" s="184"/>
      <c r="Q65" s="184"/>
      <c r="R65" s="184"/>
      <c r="S65" s="184"/>
      <c r="T65" s="184"/>
      <c r="U65" s="184"/>
      <c r="V65" s="184"/>
      <c r="W65" s="184"/>
      <c r="X65" s="184"/>
      <c r="Y65" s="184"/>
      <c r="Z65" s="184"/>
    </row>
    <row r="66" spans="1:26" ht="15.6">
      <c r="A66" s="184"/>
      <c r="B66" s="141"/>
      <c r="C66" s="276"/>
      <c r="D66" s="276"/>
      <c r="E66" s="276"/>
      <c r="F66" s="240"/>
      <c r="G66" s="221" t="s">
        <v>162</v>
      </c>
      <c r="H66" s="184"/>
      <c r="I66" s="184"/>
      <c r="J66" s="184"/>
      <c r="K66" s="184"/>
      <c r="L66" s="184"/>
      <c r="M66" s="184"/>
      <c r="N66" s="184"/>
      <c r="O66" s="184"/>
      <c r="P66" s="184"/>
      <c r="Q66" s="184"/>
      <c r="R66" s="184"/>
      <c r="S66" s="184"/>
      <c r="T66" s="184"/>
      <c r="U66" s="184"/>
      <c r="V66" s="184"/>
      <c r="W66" s="184"/>
      <c r="X66" s="184"/>
      <c r="Y66" s="184"/>
      <c r="Z66" s="184"/>
    </row>
    <row r="67" spans="1:26" ht="15.6">
      <c r="A67" s="184"/>
      <c r="B67" s="141"/>
      <c r="C67" s="275"/>
      <c r="D67" s="275"/>
      <c r="E67" s="275"/>
      <c r="F67" s="240"/>
      <c r="G67" s="221" t="s">
        <v>163</v>
      </c>
      <c r="H67" s="184"/>
      <c r="I67" s="184"/>
      <c r="J67" s="184"/>
      <c r="K67" s="184"/>
      <c r="L67" s="184"/>
      <c r="M67" s="184"/>
      <c r="N67" s="184"/>
      <c r="O67" s="184"/>
      <c r="P67" s="184"/>
      <c r="Q67" s="184"/>
      <c r="R67" s="184"/>
      <c r="S67" s="184"/>
      <c r="T67" s="184"/>
      <c r="U67" s="184"/>
      <c r="V67" s="184"/>
      <c r="W67" s="184"/>
      <c r="X67" s="184"/>
      <c r="Y67" s="184"/>
      <c r="Z67" s="184"/>
    </row>
    <row r="68" spans="1:26" ht="15.6">
      <c r="A68" s="184"/>
      <c r="B68" s="141"/>
      <c r="C68" s="275"/>
      <c r="D68" s="275"/>
      <c r="E68" s="275"/>
      <c r="F68" s="240"/>
      <c r="G68" s="221" t="s">
        <v>164</v>
      </c>
      <c r="H68" s="184"/>
      <c r="I68" s="184"/>
      <c r="J68" s="184"/>
      <c r="K68" s="184"/>
      <c r="L68" s="184"/>
      <c r="M68" s="184"/>
      <c r="N68" s="184"/>
      <c r="O68" s="184"/>
      <c r="P68" s="184"/>
      <c r="Q68" s="184"/>
      <c r="R68" s="184"/>
      <c r="S68" s="184"/>
      <c r="T68" s="184"/>
      <c r="U68" s="184"/>
      <c r="V68" s="184"/>
      <c r="W68" s="184"/>
      <c r="X68" s="184"/>
      <c r="Y68" s="184"/>
      <c r="Z68" s="184"/>
    </row>
    <row r="69" spans="1:26" ht="15.6">
      <c r="A69" s="184"/>
      <c r="B69" s="141"/>
      <c r="C69" s="275"/>
      <c r="D69" s="275"/>
      <c r="E69" s="275"/>
      <c r="F69" s="240"/>
      <c r="G69" s="184"/>
      <c r="H69" s="184"/>
      <c r="I69" s="184"/>
      <c r="J69" s="184"/>
      <c r="K69" s="184"/>
      <c r="L69" s="184"/>
      <c r="M69" s="184"/>
      <c r="N69" s="184"/>
      <c r="O69" s="184"/>
      <c r="P69" s="184"/>
      <c r="Q69" s="184"/>
      <c r="R69" s="184"/>
      <c r="S69" s="184"/>
      <c r="T69" s="184"/>
      <c r="U69" s="184"/>
      <c r="V69" s="184"/>
      <c r="W69" s="184"/>
      <c r="X69" s="184"/>
      <c r="Y69" s="184"/>
      <c r="Z69" s="184"/>
    </row>
    <row r="70" spans="1:26" ht="15.6">
      <c r="A70" s="184"/>
      <c r="B70" s="141"/>
      <c r="C70" s="275"/>
      <c r="D70" s="275"/>
      <c r="E70" s="275"/>
      <c r="F70" s="240"/>
      <c r="G70" s="184"/>
      <c r="H70" s="184"/>
      <c r="I70" s="184"/>
      <c r="J70" s="184"/>
      <c r="K70" s="184"/>
      <c r="L70" s="184"/>
      <c r="M70" s="184"/>
      <c r="N70" s="184"/>
      <c r="O70" s="184"/>
      <c r="P70" s="184"/>
      <c r="Q70" s="184"/>
      <c r="R70" s="184"/>
      <c r="S70" s="184"/>
      <c r="T70" s="184"/>
      <c r="U70" s="184"/>
      <c r="V70" s="184"/>
      <c r="W70" s="184"/>
      <c r="X70" s="184"/>
      <c r="Y70" s="184"/>
      <c r="Z70" s="184"/>
    </row>
    <row r="71" spans="1:26" ht="15.6">
      <c r="A71" s="184"/>
      <c r="B71" s="141"/>
      <c r="C71" s="275"/>
      <c r="D71" s="275"/>
      <c r="E71" s="275"/>
      <c r="F71" s="240"/>
      <c r="G71" s="184"/>
      <c r="H71" s="184"/>
      <c r="I71" s="184"/>
      <c r="J71" s="184"/>
      <c r="K71" s="184"/>
      <c r="L71" s="184"/>
      <c r="M71" s="184"/>
      <c r="N71" s="184"/>
      <c r="O71" s="184"/>
      <c r="P71" s="184"/>
      <c r="Q71" s="184"/>
      <c r="R71" s="184"/>
      <c r="S71" s="184"/>
      <c r="T71" s="184"/>
      <c r="U71" s="184"/>
      <c r="V71" s="184"/>
      <c r="W71" s="184"/>
      <c r="X71" s="184"/>
      <c r="Y71" s="184"/>
      <c r="Z71" s="184"/>
    </row>
    <row r="72" spans="1:26" ht="15.6">
      <c r="A72" s="184"/>
      <c r="B72" s="141"/>
      <c r="C72" s="275"/>
      <c r="D72" s="275"/>
      <c r="E72" s="275"/>
      <c r="F72" s="240"/>
      <c r="G72" s="184"/>
      <c r="H72" s="184"/>
      <c r="I72" s="184"/>
      <c r="J72" s="184"/>
      <c r="K72" s="184"/>
      <c r="L72" s="184"/>
      <c r="M72" s="184"/>
      <c r="N72" s="184"/>
      <c r="O72" s="184"/>
      <c r="P72" s="184"/>
      <c r="Q72" s="184"/>
      <c r="R72" s="184"/>
      <c r="S72" s="184"/>
      <c r="T72" s="184"/>
      <c r="U72" s="184"/>
      <c r="V72" s="184"/>
      <c r="W72" s="184"/>
      <c r="X72" s="184"/>
      <c r="Y72" s="184"/>
      <c r="Z72" s="184"/>
    </row>
    <row r="73" spans="1:26" ht="15.6">
      <c r="A73" s="184"/>
      <c r="B73" s="141"/>
      <c r="C73" s="275"/>
      <c r="D73" s="275"/>
      <c r="E73" s="275"/>
      <c r="F73" s="240"/>
      <c r="G73" s="184"/>
      <c r="H73" s="184"/>
      <c r="I73" s="184"/>
      <c r="J73" s="184"/>
      <c r="K73" s="184"/>
      <c r="L73" s="184"/>
      <c r="M73" s="184"/>
      <c r="N73" s="184"/>
      <c r="O73" s="184"/>
      <c r="P73" s="184"/>
      <c r="Q73" s="184"/>
      <c r="R73" s="184"/>
      <c r="S73" s="184"/>
      <c r="T73" s="184"/>
      <c r="U73" s="184"/>
      <c r="V73" s="184"/>
      <c r="W73" s="184"/>
      <c r="X73" s="184"/>
      <c r="Y73" s="184"/>
      <c r="Z73" s="184"/>
    </row>
    <row r="74" spans="1:26" ht="15.6">
      <c r="A74" s="184"/>
      <c r="B74" s="141"/>
      <c r="C74" s="275"/>
      <c r="D74" s="275"/>
      <c r="E74" s="275"/>
      <c r="F74" s="240"/>
      <c r="G74" s="184"/>
      <c r="H74" s="184"/>
      <c r="I74" s="184"/>
      <c r="J74" s="184"/>
      <c r="K74" s="184"/>
      <c r="L74" s="184"/>
      <c r="M74" s="184"/>
      <c r="N74" s="184"/>
      <c r="O74" s="184"/>
      <c r="P74" s="184"/>
      <c r="Q74" s="184"/>
      <c r="R74" s="184"/>
      <c r="S74" s="184"/>
      <c r="T74" s="184"/>
      <c r="U74" s="184"/>
      <c r="V74" s="184"/>
      <c r="W74" s="184"/>
      <c r="X74" s="184"/>
      <c r="Y74" s="184"/>
      <c r="Z74" s="184"/>
    </row>
    <row r="75" spans="1:26">
      <c r="A75" s="184"/>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row>
    <row r="76" spans="1:26">
      <c r="A76" s="184"/>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row>
    <row r="77" spans="1:26">
      <c r="A77" s="184"/>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row>
    <row r="78" spans="1:26">
      <c r="A78" s="184"/>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row>
    <row r="79" spans="1:26">
      <c r="A79" s="184"/>
      <c r="B79" s="184"/>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row>
    <row r="80" spans="1:26">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row>
    <row r="81" spans="1:26">
      <c r="A81" s="184"/>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row>
    <row r="82" spans="1:26">
      <c r="A82" s="184"/>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row>
    <row r="83" spans="1:26">
      <c r="A83" s="184"/>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row>
    <row r="84" spans="1:26">
      <c r="A84" s="184"/>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row>
    <row r="85" spans="1:26">
      <c r="A85" s="184"/>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row>
    <row r="86" spans="1:26">
      <c r="A86" s="184"/>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row>
  </sheetData>
  <sheetProtection algorithmName="SHA-512" hashValue="LQKCDopS6k3KA2J8o9sNNYmYCGh2f0toffTPgcFIaGyuvhbriYAoFMv0d/n2zJErFJxkAYSHsDyulNh+miTvhA==" saltValue="c9RCWYTw2Exqkbr6yfR0FA==" spinCount="100000" sheet="1" objects="1" scenarios="1"/>
  <mergeCells count="38">
    <mergeCell ref="C73:E73"/>
    <mergeCell ref="C74:E74"/>
    <mergeCell ref="C67:E67"/>
    <mergeCell ref="C68:E68"/>
    <mergeCell ref="C69:E69"/>
    <mergeCell ref="C70:E70"/>
    <mergeCell ref="C71:E71"/>
    <mergeCell ref="C72:E72"/>
    <mergeCell ref="C17:E17"/>
    <mergeCell ref="C19:E19"/>
    <mergeCell ref="C10:E10"/>
    <mergeCell ref="C11:E11"/>
    <mergeCell ref="C12:E12"/>
    <mergeCell ref="C13:E13"/>
    <mergeCell ref="C14:E14"/>
    <mergeCell ref="C66:E66"/>
    <mergeCell ref="C18:E18"/>
    <mergeCell ref="C20:E20"/>
    <mergeCell ref="C21:E21"/>
    <mergeCell ref="C22:E22"/>
    <mergeCell ref="C23:E23"/>
    <mergeCell ref="C24:E24"/>
    <mergeCell ref="C65:E65"/>
    <mergeCell ref="C25:E25"/>
    <mergeCell ref="C26:E26"/>
    <mergeCell ref="C5:E5"/>
    <mergeCell ref="C6:E6"/>
    <mergeCell ref="C7:E7"/>
    <mergeCell ref="C8:E8"/>
    <mergeCell ref="C9:E9"/>
    <mergeCell ref="G64:R64"/>
    <mergeCell ref="G16:R16"/>
    <mergeCell ref="G28:R28"/>
    <mergeCell ref="G40:R40"/>
    <mergeCell ref="G3:R3"/>
    <mergeCell ref="G52:R52"/>
    <mergeCell ref="G7:R7"/>
    <mergeCell ref="G4:S6"/>
  </mergeCells>
  <dataValidations count="1">
    <dataValidation type="list" allowBlank="1" showInputMessage="1" showErrorMessage="1" sqref="B66:B74 B6:B14 B18:B26 B30:B38 B42:B50 B54:B62" xr:uid="{FC71E2D3-B00B-49BA-AC28-36352831C648}">
      <formula1>ParticipantsIP</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9B0-6EA9-435D-8D5B-76A51F4518DE}">
  <sheetPr>
    <tabColor rgb="FFD3EDE6"/>
    <pageSetUpPr fitToPage="1"/>
  </sheetPr>
  <dimension ref="A1:AF98"/>
  <sheetViews>
    <sheetView zoomScale="85" zoomScaleNormal="85" workbookViewId="0">
      <selection activeCell="B5" sqref="B5"/>
    </sheetView>
  </sheetViews>
  <sheetFormatPr defaultRowHeight="13.5"/>
  <cols>
    <col min="1" max="1" width="12.5703125" customWidth="1"/>
    <col min="2" max="2" width="27.140625" customWidth="1"/>
    <col min="3" max="3" width="14.85546875" customWidth="1"/>
    <col min="4" max="4" width="28.140625" customWidth="1"/>
    <col min="5" max="10" width="13.7109375" customWidth="1"/>
    <col min="11" max="11" width="4.42578125" customWidth="1"/>
    <col min="12" max="12" width="4" customWidth="1"/>
    <col min="13" max="13" width="10.7109375" customWidth="1"/>
  </cols>
  <sheetData>
    <row r="1" spans="1:32" ht="88.5" customHeight="1">
      <c r="A1" s="207" t="s">
        <v>165</v>
      </c>
      <c r="B1" s="184"/>
      <c r="C1" s="184"/>
      <c r="D1" s="184"/>
      <c r="E1" s="184"/>
      <c r="F1" s="184"/>
      <c r="G1" s="184"/>
      <c r="H1" s="184"/>
      <c r="I1" s="184"/>
      <c r="J1" s="184"/>
      <c r="K1" s="184"/>
      <c r="L1" s="184"/>
      <c r="M1" s="269" t="s">
        <v>166</v>
      </c>
      <c r="N1" s="269"/>
      <c r="O1" s="269"/>
      <c r="P1" s="269"/>
      <c r="Q1" s="269"/>
      <c r="R1" s="269"/>
      <c r="S1" s="269"/>
      <c r="T1" s="269"/>
      <c r="U1" s="269"/>
      <c r="V1" s="269"/>
      <c r="W1" s="269"/>
      <c r="X1" s="269"/>
      <c r="Y1" s="269"/>
      <c r="Z1" s="269"/>
      <c r="AA1" s="184"/>
      <c r="AB1" s="184"/>
      <c r="AC1" s="184"/>
      <c r="AD1" s="184"/>
      <c r="AE1" s="184"/>
      <c r="AF1" s="184"/>
    </row>
    <row r="2" spans="1:32" ht="33.6" customHeight="1">
      <c r="A2" s="218" t="s">
        <v>167</v>
      </c>
      <c r="B2" s="224"/>
      <c r="C2" s="184"/>
      <c r="D2" s="184"/>
      <c r="E2" s="184"/>
      <c r="F2" s="184"/>
      <c r="G2" s="184"/>
      <c r="H2" s="184"/>
      <c r="I2" s="184"/>
      <c r="J2" s="184"/>
      <c r="K2" s="184"/>
      <c r="L2" s="184"/>
      <c r="M2" s="278" t="s">
        <v>168</v>
      </c>
      <c r="N2" s="278"/>
      <c r="O2" s="278"/>
      <c r="P2" s="278"/>
      <c r="Q2" s="278"/>
      <c r="R2" s="278"/>
      <c r="S2" s="278"/>
      <c r="T2" s="278"/>
      <c r="U2" s="278"/>
      <c r="V2" s="278"/>
      <c r="W2" s="278"/>
      <c r="X2" s="278"/>
      <c r="Y2" s="278"/>
      <c r="Z2" s="278"/>
      <c r="AA2" s="184"/>
      <c r="AB2" s="184"/>
      <c r="AC2" s="184"/>
      <c r="AD2" s="184"/>
      <c r="AE2" s="184"/>
      <c r="AF2" s="184"/>
    </row>
    <row r="3" spans="1:32" ht="18.600000000000001" customHeight="1">
      <c r="A3" s="184"/>
      <c r="B3" s="279" t="s">
        <v>53</v>
      </c>
      <c r="C3" s="281" t="s">
        <v>169</v>
      </c>
      <c r="D3" s="283" t="s">
        <v>170</v>
      </c>
      <c r="E3" s="90" t="s">
        <v>171</v>
      </c>
      <c r="F3" s="90" t="s">
        <v>172</v>
      </c>
      <c r="G3" s="90" t="s">
        <v>173</v>
      </c>
      <c r="H3" s="90" t="s">
        <v>174</v>
      </c>
      <c r="I3" s="90" t="s">
        <v>175</v>
      </c>
      <c r="J3" s="91" t="s">
        <v>176</v>
      </c>
      <c r="K3" s="184"/>
      <c r="L3" s="184"/>
      <c r="M3" s="221"/>
      <c r="N3" s="221"/>
      <c r="O3" s="221"/>
      <c r="P3" s="221"/>
      <c r="Q3" s="221"/>
      <c r="R3" s="221"/>
      <c r="S3" s="221"/>
      <c r="T3" s="221"/>
      <c r="U3" s="221"/>
      <c r="V3" s="221"/>
      <c r="W3" s="221"/>
      <c r="X3" s="221"/>
      <c r="Y3" s="221"/>
      <c r="Z3" s="221"/>
      <c r="AA3" s="184"/>
      <c r="AB3" s="184"/>
      <c r="AC3" s="184"/>
      <c r="AD3" s="184"/>
      <c r="AE3" s="184"/>
      <c r="AF3" s="184"/>
    </row>
    <row r="4" spans="1:32" ht="18" customHeight="1">
      <c r="A4" s="184"/>
      <c r="B4" s="280"/>
      <c r="C4" s="282"/>
      <c r="D4" s="284"/>
      <c r="E4" s="92" t="s">
        <v>177</v>
      </c>
      <c r="F4" s="92" t="s">
        <v>177</v>
      </c>
      <c r="G4" s="92" t="s">
        <v>177</v>
      </c>
      <c r="H4" s="92" t="s">
        <v>177</v>
      </c>
      <c r="I4" s="92" t="s">
        <v>177</v>
      </c>
      <c r="J4" s="93"/>
      <c r="K4" s="184"/>
      <c r="L4" s="184"/>
      <c r="M4" s="270" t="s">
        <v>178</v>
      </c>
      <c r="N4" s="270"/>
      <c r="O4" s="270"/>
      <c r="P4" s="191"/>
      <c r="Q4" s="191"/>
      <c r="R4" s="191"/>
      <c r="S4" s="191"/>
      <c r="T4" s="191"/>
      <c r="U4" s="191"/>
      <c r="V4" s="191"/>
      <c r="W4" s="191"/>
      <c r="X4" s="191"/>
      <c r="Y4" s="184"/>
      <c r="Z4" s="184"/>
      <c r="AA4" s="184"/>
      <c r="AB4" s="184"/>
      <c r="AC4" s="184"/>
      <c r="AD4" s="184"/>
      <c r="AE4" s="184"/>
      <c r="AF4" s="184"/>
    </row>
    <row r="5" spans="1:32" ht="18.95">
      <c r="A5" s="184"/>
      <c r="B5" s="101"/>
      <c r="C5" s="102"/>
      <c r="D5" s="103"/>
      <c r="E5" s="104"/>
      <c r="F5" s="104"/>
      <c r="G5" s="104"/>
      <c r="H5" s="104"/>
      <c r="I5" s="104"/>
      <c r="J5" s="84">
        <f>SUM(E5:I5)</f>
        <v>0</v>
      </c>
      <c r="K5" s="241"/>
      <c r="L5" s="184"/>
      <c r="M5" s="221" t="s">
        <v>179</v>
      </c>
      <c r="N5" s="228"/>
      <c r="O5" s="228"/>
      <c r="P5" s="228"/>
      <c r="Q5" s="228"/>
      <c r="R5" s="228"/>
      <c r="S5" s="228"/>
      <c r="T5" s="228"/>
      <c r="U5" s="228"/>
      <c r="V5" s="228"/>
      <c r="W5" s="228"/>
      <c r="X5" s="228"/>
      <c r="Y5" s="184"/>
      <c r="Z5" s="184"/>
      <c r="AA5" s="184"/>
      <c r="AB5" s="184"/>
      <c r="AC5" s="184"/>
      <c r="AD5" s="184"/>
      <c r="AE5" s="184"/>
      <c r="AF5" s="184"/>
    </row>
    <row r="6" spans="1:32" ht="18.95">
      <c r="A6" s="184"/>
      <c r="B6" s="101"/>
      <c r="C6" s="102"/>
      <c r="D6" s="103"/>
      <c r="E6" s="104"/>
      <c r="F6" s="104"/>
      <c r="G6" s="104"/>
      <c r="H6" s="104"/>
      <c r="I6" s="104"/>
      <c r="J6" s="84">
        <f t="shared" ref="J6:J12" si="0">SUM(E6:I6)</f>
        <v>0</v>
      </c>
      <c r="K6" s="241"/>
      <c r="L6" s="184"/>
      <c r="M6" s="221" t="s">
        <v>180</v>
      </c>
      <c r="N6" s="184"/>
      <c r="O6" s="184"/>
      <c r="P6" s="184"/>
      <c r="Q6" s="184"/>
      <c r="R6" s="184"/>
      <c r="S6" s="184"/>
      <c r="T6" s="184"/>
      <c r="U6" s="184"/>
      <c r="V6" s="184"/>
      <c r="W6" s="184"/>
      <c r="X6" s="184"/>
      <c r="Y6" s="184"/>
      <c r="Z6" s="184"/>
      <c r="AA6" s="184"/>
      <c r="AB6" s="184"/>
      <c r="AC6" s="184"/>
      <c r="AD6" s="184"/>
      <c r="AE6" s="184"/>
      <c r="AF6" s="184"/>
    </row>
    <row r="7" spans="1:32" ht="18.95">
      <c r="A7" s="184"/>
      <c r="B7" s="101"/>
      <c r="C7" s="102"/>
      <c r="D7" s="103"/>
      <c r="E7" s="104"/>
      <c r="F7" s="104"/>
      <c r="G7" s="104"/>
      <c r="H7" s="104"/>
      <c r="I7" s="104"/>
      <c r="J7" s="84">
        <f t="shared" si="0"/>
        <v>0</v>
      </c>
      <c r="K7" s="241"/>
      <c r="L7" s="184"/>
      <c r="M7" s="221" t="s">
        <v>181</v>
      </c>
      <c r="N7" s="184"/>
      <c r="O7" s="184"/>
      <c r="P7" s="184"/>
      <c r="Q7" s="184"/>
      <c r="R7" s="184"/>
      <c r="S7" s="184"/>
      <c r="T7" s="184"/>
      <c r="U7" s="184"/>
      <c r="V7" s="184"/>
      <c r="W7" s="184"/>
      <c r="X7" s="184"/>
      <c r="Y7" s="184"/>
      <c r="Z7" s="184"/>
      <c r="AA7" s="184"/>
      <c r="AB7" s="184"/>
      <c r="AC7" s="184"/>
      <c r="AD7" s="184"/>
      <c r="AE7" s="184"/>
      <c r="AF7" s="184"/>
    </row>
    <row r="8" spans="1:32" ht="18.95">
      <c r="A8" s="184"/>
      <c r="B8" s="101"/>
      <c r="C8" s="102"/>
      <c r="D8" s="103"/>
      <c r="E8" s="104"/>
      <c r="F8" s="104"/>
      <c r="G8" s="104"/>
      <c r="H8" s="104"/>
      <c r="I8" s="104"/>
      <c r="J8" s="84">
        <f t="shared" si="0"/>
        <v>0</v>
      </c>
      <c r="K8" s="241"/>
      <c r="L8" s="184"/>
      <c r="M8" s="221" t="s">
        <v>182</v>
      </c>
      <c r="N8" s="184"/>
      <c r="O8" s="184"/>
      <c r="P8" s="184"/>
      <c r="Q8" s="184"/>
      <c r="R8" s="184"/>
      <c r="S8" s="184"/>
      <c r="T8" s="184"/>
      <c r="U8" s="184"/>
      <c r="V8" s="184"/>
      <c r="W8" s="184"/>
      <c r="X8" s="184"/>
      <c r="Y8" s="184"/>
      <c r="Z8" s="184"/>
      <c r="AA8" s="184"/>
      <c r="AB8" s="184"/>
      <c r="AC8" s="184"/>
      <c r="AD8" s="184"/>
      <c r="AE8" s="184"/>
      <c r="AF8" s="184"/>
    </row>
    <row r="9" spans="1:32" ht="18.95">
      <c r="A9" s="184"/>
      <c r="B9" s="101"/>
      <c r="C9" s="102"/>
      <c r="D9" s="103"/>
      <c r="E9" s="104"/>
      <c r="F9" s="104"/>
      <c r="G9" s="104"/>
      <c r="H9" s="104"/>
      <c r="I9" s="104"/>
      <c r="J9" s="84">
        <f t="shared" si="0"/>
        <v>0</v>
      </c>
      <c r="K9" s="241"/>
      <c r="L9" s="184"/>
      <c r="M9" s="221" t="s">
        <v>183</v>
      </c>
      <c r="N9" s="184"/>
      <c r="O9" s="184"/>
      <c r="P9" s="184"/>
      <c r="Q9" s="184"/>
      <c r="R9" s="184"/>
      <c r="S9" s="184"/>
      <c r="T9" s="184"/>
      <c r="U9" s="184"/>
      <c r="V9" s="184"/>
      <c r="W9" s="184"/>
      <c r="X9" s="184"/>
      <c r="Y9" s="184"/>
      <c r="Z9" s="184"/>
      <c r="AA9" s="184"/>
      <c r="AB9" s="184"/>
      <c r="AC9" s="184"/>
      <c r="AD9" s="184"/>
      <c r="AE9" s="184"/>
      <c r="AF9" s="184"/>
    </row>
    <row r="10" spans="1:32" ht="18.95">
      <c r="A10" s="184"/>
      <c r="B10" s="101"/>
      <c r="C10" s="102"/>
      <c r="D10" s="103"/>
      <c r="E10" s="104"/>
      <c r="F10" s="104"/>
      <c r="G10" s="104"/>
      <c r="H10" s="104"/>
      <c r="I10" s="104"/>
      <c r="J10" s="84">
        <f t="shared" si="0"/>
        <v>0</v>
      </c>
      <c r="K10" s="241"/>
      <c r="L10" s="184"/>
      <c r="M10" s="221"/>
      <c r="N10" s="221"/>
      <c r="O10" s="221"/>
      <c r="P10" s="221"/>
      <c r="Q10" s="221"/>
      <c r="R10" s="221"/>
      <c r="S10" s="221"/>
      <c r="T10" s="221"/>
      <c r="U10" s="221"/>
      <c r="V10" s="221"/>
      <c r="W10" s="221"/>
      <c r="X10" s="221"/>
      <c r="Y10" s="184"/>
      <c r="Z10" s="184"/>
      <c r="AA10" s="184"/>
      <c r="AB10" s="184"/>
      <c r="AC10" s="184"/>
      <c r="AD10" s="184"/>
      <c r="AE10" s="184"/>
      <c r="AF10" s="184"/>
    </row>
    <row r="11" spans="1:32" ht="18.95">
      <c r="A11" s="184"/>
      <c r="B11" s="101"/>
      <c r="C11" s="102"/>
      <c r="D11" s="103"/>
      <c r="E11" s="104"/>
      <c r="F11" s="104"/>
      <c r="G11" s="104"/>
      <c r="H11" s="104"/>
      <c r="I11" s="104"/>
      <c r="J11" s="84">
        <f t="shared" si="0"/>
        <v>0</v>
      </c>
      <c r="K11" s="241"/>
      <c r="L11" s="184"/>
      <c r="M11" s="270" t="s">
        <v>184</v>
      </c>
      <c r="N11" s="270"/>
      <c r="O11" s="270"/>
      <c r="P11" s="270"/>
      <c r="Q11" s="220"/>
      <c r="R11" s="220"/>
      <c r="S11" s="220"/>
      <c r="T11" s="220"/>
      <c r="U11" s="220"/>
      <c r="V11" s="220"/>
      <c r="W11" s="220"/>
      <c r="X11" s="220"/>
      <c r="Y11" s="184"/>
      <c r="Z11" s="184"/>
      <c r="AA11" s="184"/>
      <c r="AB11" s="184"/>
      <c r="AC11" s="184"/>
      <c r="AD11" s="184"/>
      <c r="AE11" s="184"/>
      <c r="AF11" s="184"/>
    </row>
    <row r="12" spans="1:32" ht="18.95">
      <c r="A12" s="184"/>
      <c r="B12" s="105"/>
      <c r="C12" s="106"/>
      <c r="D12" s="107"/>
      <c r="E12" s="108"/>
      <c r="F12" s="108"/>
      <c r="G12" s="108"/>
      <c r="H12" s="108"/>
      <c r="I12" s="108"/>
      <c r="J12" s="85">
        <f t="shared" si="0"/>
        <v>0</v>
      </c>
      <c r="K12" s="241"/>
      <c r="L12" s="184"/>
      <c r="M12" s="221" t="s">
        <v>185</v>
      </c>
      <c r="N12" s="184"/>
      <c r="O12" s="184"/>
      <c r="P12" s="184"/>
      <c r="Q12" s="184"/>
      <c r="R12" s="184"/>
      <c r="S12" s="184"/>
      <c r="T12" s="184"/>
      <c r="U12" s="184"/>
      <c r="V12" s="184"/>
      <c r="W12" s="184"/>
      <c r="X12" s="184"/>
      <c r="Y12" s="184"/>
      <c r="Z12" s="184"/>
      <c r="AA12" s="184"/>
      <c r="AB12" s="184"/>
      <c r="AC12" s="184"/>
      <c r="AD12" s="184"/>
      <c r="AE12" s="184"/>
      <c r="AF12" s="184"/>
    </row>
    <row r="13" spans="1:32" ht="18.600000000000001" customHeight="1" thickBot="1">
      <c r="A13" s="184"/>
      <c r="B13" s="86" t="s">
        <v>186</v>
      </c>
      <c r="C13" s="87"/>
      <c r="D13" s="86"/>
      <c r="E13" s="88">
        <f>SUMIFS(E5:E12,$C$5:$C$12,"Y")</f>
        <v>0</v>
      </c>
      <c r="F13" s="88">
        <f t="shared" ref="F13:I13" si="1">SUMIFS(F5:F12,$C$5:$C$12,"Y")</f>
        <v>0</v>
      </c>
      <c r="G13" s="88">
        <f t="shared" si="1"/>
        <v>0</v>
      </c>
      <c r="H13" s="88">
        <f t="shared" si="1"/>
        <v>0</v>
      </c>
      <c r="I13" s="88">
        <f t="shared" si="1"/>
        <v>0</v>
      </c>
      <c r="J13" s="88">
        <f>SUM(E13:I13)</f>
        <v>0</v>
      </c>
      <c r="K13" s="184"/>
      <c r="L13" s="184"/>
      <c r="M13" s="221" t="s">
        <v>187</v>
      </c>
      <c r="N13" s="184"/>
      <c r="O13" s="184"/>
      <c r="P13" s="184"/>
      <c r="Q13" s="184"/>
      <c r="R13" s="184"/>
      <c r="S13" s="184"/>
      <c r="T13" s="184"/>
      <c r="U13" s="184"/>
      <c r="V13" s="184"/>
      <c r="W13" s="184"/>
      <c r="X13" s="184"/>
      <c r="Y13" s="184"/>
      <c r="Z13" s="184"/>
      <c r="AA13" s="184"/>
      <c r="AB13" s="184"/>
      <c r="AC13" s="184"/>
      <c r="AD13" s="184"/>
      <c r="AE13" s="184"/>
      <c r="AF13" s="184"/>
    </row>
    <row r="14" spans="1:32" ht="18.600000000000001" customHeight="1" thickTop="1">
      <c r="A14" s="184"/>
      <c r="B14" s="82" t="s">
        <v>176</v>
      </c>
      <c r="C14" s="83"/>
      <c r="D14" s="80"/>
      <c r="E14" s="81">
        <f>SUM(E5:E13)</f>
        <v>0</v>
      </c>
      <c r="F14" s="81">
        <f t="shared" ref="F14:I14" si="2">SUM(F5:F13)</f>
        <v>0</v>
      </c>
      <c r="G14" s="81">
        <f t="shared" si="2"/>
        <v>0</v>
      </c>
      <c r="H14" s="81">
        <f t="shared" si="2"/>
        <v>0</v>
      </c>
      <c r="I14" s="81">
        <f t="shared" si="2"/>
        <v>0</v>
      </c>
      <c r="J14" s="84">
        <f>SUM(E14:I14)</f>
        <v>0</v>
      </c>
      <c r="K14" s="184"/>
      <c r="L14" s="184"/>
      <c r="M14" s="221" t="s">
        <v>188</v>
      </c>
      <c r="N14" s="184"/>
      <c r="O14" s="184"/>
      <c r="P14" s="184"/>
      <c r="Q14" s="184"/>
      <c r="R14" s="184"/>
      <c r="S14" s="184"/>
      <c r="T14" s="184"/>
      <c r="U14" s="184"/>
      <c r="V14" s="184"/>
      <c r="W14" s="184"/>
      <c r="X14" s="184"/>
      <c r="Y14" s="184"/>
      <c r="Z14" s="184"/>
      <c r="AA14" s="184"/>
      <c r="AB14" s="184"/>
      <c r="AC14" s="184"/>
      <c r="AD14" s="184"/>
      <c r="AE14" s="184"/>
      <c r="AF14" s="184"/>
    </row>
    <row r="15" spans="1:32">
      <c r="A15" s="184"/>
      <c r="B15" s="184"/>
      <c r="C15" s="184"/>
      <c r="D15" s="184"/>
      <c r="E15" s="225"/>
      <c r="F15" s="225"/>
      <c r="G15" s="225"/>
      <c r="H15" s="225"/>
      <c r="I15" s="225"/>
      <c r="J15" s="225"/>
      <c r="K15" s="184"/>
      <c r="L15" s="184"/>
      <c r="M15" s="221" t="s">
        <v>189</v>
      </c>
      <c r="N15" s="184"/>
      <c r="O15" s="184"/>
      <c r="P15" s="184"/>
      <c r="Q15" s="184"/>
      <c r="R15" s="184"/>
      <c r="S15" s="184"/>
      <c r="T15" s="184"/>
      <c r="U15" s="184"/>
      <c r="V15" s="184"/>
      <c r="W15" s="184"/>
      <c r="X15" s="184"/>
      <c r="Y15" s="184"/>
      <c r="Z15" s="184"/>
      <c r="AA15" s="184"/>
      <c r="AB15" s="184"/>
      <c r="AC15" s="184"/>
      <c r="AD15" s="184"/>
      <c r="AE15" s="184"/>
      <c r="AF15" s="184"/>
    </row>
    <row r="16" spans="1:32">
      <c r="A16" s="184"/>
      <c r="B16" s="184"/>
      <c r="C16" s="184"/>
      <c r="D16" s="184"/>
      <c r="E16" s="225"/>
      <c r="F16" s="225"/>
      <c r="G16" s="225"/>
      <c r="H16" s="225"/>
      <c r="I16" s="225"/>
      <c r="J16" s="225"/>
      <c r="K16" s="184"/>
      <c r="L16" s="184"/>
      <c r="M16" s="221"/>
      <c r="N16" s="184"/>
      <c r="O16" s="184"/>
      <c r="P16" s="184"/>
      <c r="Q16" s="184"/>
      <c r="R16" s="184"/>
      <c r="S16" s="184"/>
      <c r="T16" s="184"/>
      <c r="U16" s="184"/>
      <c r="V16" s="184"/>
      <c r="W16" s="184"/>
      <c r="X16" s="184"/>
      <c r="Y16" s="184"/>
      <c r="Z16" s="184"/>
      <c r="AA16" s="184"/>
      <c r="AB16" s="184"/>
      <c r="AC16" s="184"/>
      <c r="AD16" s="184"/>
      <c r="AE16" s="184"/>
      <c r="AF16" s="184"/>
    </row>
    <row r="17" spans="1:32">
      <c r="A17" s="184"/>
      <c r="B17" s="184"/>
      <c r="C17" s="184"/>
      <c r="D17" s="184"/>
      <c r="E17" s="225"/>
      <c r="F17" s="225"/>
      <c r="G17" s="225"/>
      <c r="H17" s="225"/>
      <c r="I17" s="225"/>
      <c r="J17" s="225"/>
      <c r="K17" s="184"/>
      <c r="L17" s="184"/>
      <c r="M17" s="221"/>
      <c r="N17" s="184"/>
      <c r="O17" s="184"/>
      <c r="P17" s="184"/>
      <c r="Q17" s="184"/>
      <c r="R17" s="184"/>
      <c r="S17" s="184"/>
      <c r="T17" s="184"/>
      <c r="U17" s="184"/>
      <c r="V17" s="184"/>
      <c r="W17" s="184"/>
      <c r="X17" s="184"/>
      <c r="Y17" s="184"/>
      <c r="Z17" s="184"/>
      <c r="AA17" s="184"/>
      <c r="AB17" s="184"/>
      <c r="AC17" s="184"/>
      <c r="AD17" s="184"/>
      <c r="AE17" s="184"/>
      <c r="AF17" s="184"/>
    </row>
    <row r="18" spans="1:32">
      <c r="A18" s="184"/>
      <c r="B18" s="184"/>
      <c r="C18" s="184"/>
      <c r="D18" s="184"/>
      <c r="E18" s="184"/>
      <c r="F18" s="184"/>
      <c r="G18" s="184"/>
      <c r="H18" s="184"/>
      <c r="I18" s="184"/>
      <c r="J18" s="184"/>
      <c r="K18" s="184"/>
      <c r="L18" s="184"/>
      <c r="M18" s="221"/>
      <c r="N18" s="184"/>
      <c r="O18" s="184"/>
      <c r="P18" s="184"/>
      <c r="Q18" s="184"/>
      <c r="R18" s="184"/>
      <c r="S18" s="184"/>
      <c r="T18" s="184"/>
      <c r="U18" s="184"/>
      <c r="V18" s="184"/>
      <c r="W18" s="184"/>
      <c r="X18" s="184"/>
      <c r="Y18" s="184"/>
      <c r="Z18" s="184"/>
      <c r="AA18" s="184"/>
      <c r="AB18" s="184"/>
      <c r="AC18" s="184"/>
      <c r="AD18" s="184"/>
      <c r="AE18" s="184"/>
      <c r="AF18" s="184"/>
    </row>
    <row r="19" spans="1:32" ht="39.6" customHeight="1">
      <c r="A19" s="218" t="s">
        <v>190</v>
      </c>
      <c r="B19" s="184"/>
      <c r="C19" s="184"/>
      <c r="D19" s="184"/>
      <c r="E19" s="184"/>
      <c r="F19" s="184"/>
      <c r="G19" s="184"/>
      <c r="H19" s="184"/>
      <c r="I19" s="184"/>
      <c r="J19" s="184"/>
      <c r="K19" s="184"/>
      <c r="L19" s="184"/>
      <c r="M19" s="270" t="s">
        <v>191</v>
      </c>
      <c r="N19" s="270"/>
      <c r="O19" s="270"/>
      <c r="P19" s="270"/>
      <c r="Q19" s="270"/>
      <c r="R19" s="270"/>
      <c r="S19" s="270"/>
      <c r="T19" s="270"/>
      <c r="U19" s="270"/>
      <c r="V19" s="270"/>
      <c r="W19" s="270"/>
      <c r="X19" s="270"/>
      <c r="Y19" s="184"/>
      <c r="Z19" s="184"/>
      <c r="AA19" s="184"/>
      <c r="AB19" s="184"/>
      <c r="AC19" s="184"/>
      <c r="AD19" s="184"/>
      <c r="AE19" s="184"/>
      <c r="AF19" s="184"/>
    </row>
    <row r="20" spans="1:32" ht="8.4499999999999993" customHeight="1">
      <c r="A20" s="184"/>
      <c r="B20" s="226"/>
      <c r="C20" s="227"/>
      <c r="D20" s="227"/>
      <c r="E20" s="227"/>
      <c r="F20" s="227"/>
      <c r="G20" s="227"/>
      <c r="H20" s="227"/>
      <c r="I20" s="227"/>
      <c r="J20" s="227"/>
      <c r="K20" s="184"/>
      <c r="L20" s="184"/>
      <c r="M20" s="221"/>
      <c r="N20" s="184"/>
      <c r="O20" s="184"/>
      <c r="P20" s="184"/>
      <c r="Q20" s="184"/>
      <c r="R20" s="184"/>
      <c r="S20" s="184"/>
      <c r="T20" s="184"/>
      <c r="U20" s="184"/>
      <c r="V20" s="184"/>
      <c r="W20" s="184"/>
      <c r="X20" s="184"/>
      <c r="Y20" s="184"/>
      <c r="Z20" s="184"/>
      <c r="AA20" s="184"/>
      <c r="AB20" s="184"/>
      <c r="AC20" s="184"/>
      <c r="AD20" s="184"/>
      <c r="AE20" s="184"/>
      <c r="AF20" s="184"/>
    </row>
    <row r="21" spans="1:32" ht="17.45" customHeight="1">
      <c r="A21" s="184"/>
      <c r="B21" s="287" t="s">
        <v>53</v>
      </c>
      <c r="C21" s="283" t="s">
        <v>192</v>
      </c>
      <c r="D21" s="283" t="s">
        <v>193</v>
      </c>
      <c r="E21" s="90" t="s">
        <v>171</v>
      </c>
      <c r="F21" s="90" t="s">
        <v>172</v>
      </c>
      <c r="G21" s="90" t="s">
        <v>173</v>
      </c>
      <c r="H21" s="90" t="s">
        <v>174</v>
      </c>
      <c r="I21" s="90" t="s">
        <v>175</v>
      </c>
      <c r="J21" s="90" t="s">
        <v>176</v>
      </c>
      <c r="K21" s="184"/>
      <c r="L21" s="184"/>
      <c r="M21" s="229" t="s">
        <v>194</v>
      </c>
      <c r="N21" s="184"/>
      <c r="O21" s="184"/>
      <c r="P21" s="184"/>
      <c r="Q21" s="184"/>
      <c r="R21" s="184"/>
      <c r="S21" s="184"/>
      <c r="T21" s="184"/>
      <c r="U21" s="184"/>
      <c r="V21" s="184"/>
      <c r="W21" s="184"/>
      <c r="X21" s="184"/>
      <c r="Y21" s="184"/>
      <c r="Z21" s="184"/>
      <c r="AA21" s="184"/>
      <c r="AB21" s="184"/>
      <c r="AC21" s="184"/>
      <c r="AD21" s="184"/>
      <c r="AE21" s="184"/>
      <c r="AF21" s="184"/>
    </row>
    <row r="22" spans="1:32" ht="15.6" customHeight="1">
      <c r="A22" s="184"/>
      <c r="B22" s="288"/>
      <c r="C22" s="284"/>
      <c r="D22" s="284"/>
      <c r="E22" s="92" t="s">
        <v>195</v>
      </c>
      <c r="F22" s="92" t="s">
        <v>195</v>
      </c>
      <c r="G22" s="92" t="s">
        <v>195</v>
      </c>
      <c r="H22" s="92" t="s">
        <v>195</v>
      </c>
      <c r="I22" s="92" t="s">
        <v>195</v>
      </c>
      <c r="J22" s="94"/>
      <c r="K22" s="184"/>
      <c r="L22" s="184"/>
      <c r="M22" s="229" t="s">
        <v>196</v>
      </c>
      <c r="N22" s="184"/>
      <c r="O22" s="184"/>
      <c r="P22" s="184"/>
      <c r="Q22" s="184"/>
      <c r="R22" s="184"/>
      <c r="S22" s="184"/>
      <c r="T22" s="184"/>
      <c r="U22" s="184"/>
      <c r="V22" s="184"/>
      <c r="W22" s="184"/>
      <c r="X22" s="184"/>
      <c r="Y22" s="184"/>
      <c r="Z22" s="184"/>
      <c r="AA22" s="184"/>
      <c r="AB22" s="184"/>
      <c r="AC22" s="184"/>
      <c r="AD22" s="184"/>
      <c r="AE22" s="184"/>
      <c r="AF22" s="184"/>
    </row>
    <row r="23" spans="1:32" ht="15.6">
      <c r="A23" s="184"/>
      <c r="B23" s="101"/>
      <c r="C23" s="103"/>
      <c r="D23" s="103"/>
      <c r="E23" s="170"/>
      <c r="F23" s="170"/>
      <c r="G23" s="170"/>
      <c r="H23" s="171"/>
      <c r="I23" s="171"/>
      <c r="J23" s="158">
        <f>SUM(E23:I23)</f>
        <v>0</v>
      </c>
      <c r="K23" s="240"/>
      <c r="L23" s="184"/>
      <c r="M23" s="229" t="s">
        <v>197</v>
      </c>
      <c r="N23" s="184"/>
      <c r="O23" s="184"/>
      <c r="P23" s="184"/>
      <c r="Q23" s="184"/>
      <c r="R23" s="184"/>
      <c r="S23" s="184"/>
      <c r="T23" s="184"/>
      <c r="U23" s="184"/>
      <c r="V23" s="184"/>
      <c r="W23" s="184"/>
      <c r="X23" s="184"/>
      <c r="Y23" s="184"/>
      <c r="Z23" s="184"/>
      <c r="AA23" s="184"/>
      <c r="AB23" s="184"/>
      <c r="AC23" s="184"/>
      <c r="AD23" s="184"/>
      <c r="AE23" s="184"/>
      <c r="AF23" s="184"/>
    </row>
    <row r="24" spans="1:32" ht="15.6">
      <c r="A24" s="184"/>
      <c r="B24" s="101"/>
      <c r="C24" s="103"/>
      <c r="D24" s="103"/>
      <c r="E24" s="170"/>
      <c r="F24" s="170"/>
      <c r="G24" s="170"/>
      <c r="H24" s="170"/>
      <c r="I24" s="170"/>
      <c r="J24" s="158">
        <f t="shared" ref="J24:J53" si="3">SUM(E24:I24)</f>
        <v>0</v>
      </c>
      <c r="K24" s="240"/>
      <c r="L24" s="184"/>
      <c r="M24" s="229" t="s">
        <v>198</v>
      </c>
      <c r="N24" s="184"/>
      <c r="O24" s="184"/>
      <c r="P24" s="184"/>
      <c r="Q24" s="184"/>
      <c r="R24" s="184"/>
      <c r="S24" s="184"/>
      <c r="T24" s="184"/>
      <c r="U24" s="184"/>
      <c r="V24" s="184"/>
      <c r="W24" s="184"/>
      <c r="X24" s="184"/>
      <c r="Y24" s="184"/>
      <c r="Z24" s="184"/>
      <c r="AA24" s="184"/>
      <c r="AB24" s="184"/>
      <c r="AC24" s="184"/>
      <c r="AD24" s="184"/>
      <c r="AE24" s="184"/>
      <c r="AF24" s="184"/>
    </row>
    <row r="25" spans="1:32" ht="15.6">
      <c r="A25" s="184"/>
      <c r="B25" s="101"/>
      <c r="C25" s="103"/>
      <c r="D25" s="103"/>
      <c r="E25" s="170"/>
      <c r="F25" s="170"/>
      <c r="G25" s="170"/>
      <c r="H25" s="170"/>
      <c r="I25" s="170"/>
      <c r="J25" s="158">
        <f t="shared" si="3"/>
        <v>0</v>
      </c>
      <c r="K25" s="240"/>
      <c r="L25" s="184"/>
      <c r="M25" s="229"/>
      <c r="N25" s="184"/>
      <c r="O25" s="184"/>
      <c r="P25" s="184"/>
      <c r="Q25" s="184"/>
      <c r="R25" s="184"/>
      <c r="S25" s="184"/>
      <c r="T25" s="184"/>
      <c r="U25" s="184"/>
      <c r="V25" s="184"/>
      <c r="W25" s="184"/>
      <c r="X25" s="184"/>
      <c r="Y25" s="184"/>
      <c r="Z25" s="184"/>
      <c r="AA25" s="184"/>
      <c r="AB25" s="184"/>
      <c r="AC25" s="184"/>
      <c r="AD25" s="184"/>
      <c r="AE25" s="184"/>
      <c r="AF25" s="184"/>
    </row>
    <row r="26" spans="1:32" ht="15.6">
      <c r="A26" s="184"/>
      <c r="B26" s="101"/>
      <c r="C26" s="103"/>
      <c r="D26" s="103"/>
      <c r="E26" s="170"/>
      <c r="F26" s="170"/>
      <c r="G26" s="170"/>
      <c r="H26" s="170"/>
      <c r="I26" s="170"/>
      <c r="J26" s="158">
        <f t="shared" si="3"/>
        <v>0</v>
      </c>
      <c r="K26" s="240"/>
      <c r="L26" s="184"/>
      <c r="M26" s="229" t="s">
        <v>199</v>
      </c>
      <c r="N26" s="184"/>
      <c r="O26" s="184"/>
      <c r="P26" s="184"/>
      <c r="Q26" s="184"/>
      <c r="R26" s="184"/>
      <c r="S26" s="184"/>
      <c r="T26" s="184"/>
      <c r="U26" s="184"/>
      <c r="V26" s="184"/>
      <c r="W26" s="184"/>
      <c r="X26" s="184"/>
      <c r="Y26" s="184"/>
      <c r="Z26" s="184"/>
      <c r="AA26" s="184"/>
      <c r="AB26" s="184"/>
      <c r="AC26" s="184"/>
      <c r="AD26" s="184"/>
      <c r="AE26" s="184"/>
      <c r="AF26" s="184"/>
    </row>
    <row r="27" spans="1:32" ht="15.6">
      <c r="A27" s="184"/>
      <c r="B27" s="101"/>
      <c r="C27" s="103"/>
      <c r="D27" s="103"/>
      <c r="E27" s="170"/>
      <c r="F27" s="170"/>
      <c r="G27" s="170"/>
      <c r="H27" s="170"/>
      <c r="I27" s="170"/>
      <c r="J27" s="158">
        <f t="shared" si="3"/>
        <v>0</v>
      </c>
      <c r="K27" s="240"/>
      <c r="L27" s="184"/>
      <c r="M27" s="229"/>
      <c r="N27" s="184"/>
      <c r="O27" s="184"/>
      <c r="P27" s="184"/>
      <c r="Q27" s="184"/>
      <c r="R27" s="184"/>
      <c r="S27" s="184"/>
      <c r="T27" s="184"/>
      <c r="U27" s="184"/>
      <c r="V27" s="184"/>
      <c r="W27" s="184"/>
      <c r="X27" s="184"/>
      <c r="Y27" s="184"/>
      <c r="Z27" s="184"/>
      <c r="AA27" s="184"/>
      <c r="AB27" s="184"/>
      <c r="AC27" s="184"/>
      <c r="AD27" s="184"/>
      <c r="AE27" s="184"/>
      <c r="AF27" s="184"/>
    </row>
    <row r="28" spans="1:32" ht="15.6">
      <c r="A28" s="184"/>
      <c r="B28" s="101"/>
      <c r="C28" s="103"/>
      <c r="D28" s="103"/>
      <c r="E28" s="170"/>
      <c r="F28" s="170"/>
      <c r="G28" s="170"/>
      <c r="H28" s="170"/>
      <c r="I28" s="170"/>
      <c r="J28" s="158">
        <f t="shared" si="3"/>
        <v>0</v>
      </c>
      <c r="K28" s="240"/>
      <c r="L28" s="184"/>
      <c r="M28" s="229" t="s">
        <v>200</v>
      </c>
      <c r="N28" s="184"/>
      <c r="O28" s="184"/>
      <c r="P28" s="184"/>
      <c r="Q28" s="184"/>
      <c r="R28" s="184"/>
      <c r="S28" s="184"/>
      <c r="T28" s="184"/>
      <c r="U28" s="184"/>
      <c r="V28" s="184"/>
      <c r="W28" s="184"/>
      <c r="X28" s="184"/>
      <c r="Y28" s="184"/>
      <c r="Z28" s="184"/>
      <c r="AA28" s="184"/>
      <c r="AB28" s="184"/>
      <c r="AC28" s="184"/>
      <c r="AD28" s="184"/>
      <c r="AE28" s="184"/>
      <c r="AF28" s="184"/>
    </row>
    <row r="29" spans="1:32" ht="15.6">
      <c r="A29" s="184"/>
      <c r="B29" s="101"/>
      <c r="C29" s="103"/>
      <c r="D29" s="103"/>
      <c r="E29" s="170"/>
      <c r="F29" s="170"/>
      <c r="G29" s="170"/>
      <c r="H29" s="170"/>
      <c r="I29" s="170"/>
      <c r="J29" s="158">
        <f t="shared" si="3"/>
        <v>0</v>
      </c>
      <c r="K29" s="240"/>
      <c r="L29" s="184"/>
      <c r="M29" s="229" t="s">
        <v>201</v>
      </c>
      <c r="N29" s="184"/>
      <c r="O29" s="184"/>
      <c r="P29" s="184"/>
      <c r="Q29" s="184"/>
      <c r="R29" s="184"/>
      <c r="S29" s="184"/>
      <c r="T29" s="184"/>
      <c r="U29" s="184"/>
      <c r="V29" s="184"/>
      <c r="W29" s="184"/>
      <c r="X29" s="184"/>
      <c r="Y29" s="184"/>
      <c r="Z29" s="184"/>
      <c r="AA29" s="184"/>
      <c r="AB29" s="184"/>
      <c r="AC29" s="184"/>
      <c r="AD29" s="184"/>
      <c r="AE29" s="184"/>
      <c r="AF29" s="184"/>
    </row>
    <row r="30" spans="1:32" ht="15.6">
      <c r="A30" s="184"/>
      <c r="B30" s="101"/>
      <c r="C30" s="103"/>
      <c r="D30" s="103"/>
      <c r="E30" s="170"/>
      <c r="F30" s="170"/>
      <c r="G30" s="170"/>
      <c r="H30" s="170"/>
      <c r="I30" s="170"/>
      <c r="J30" s="158">
        <f t="shared" si="3"/>
        <v>0</v>
      </c>
      <c r="K30" s="240"/>
      <c r="L30" s="184"/>
      <c r="M30" s="221"/>
      <c r="N30" s="184"/>
      <c r="O30" s="184"/>
      <c r="P30" s="184"/>
      <c r="Q30" s="184"/>
      <c r="R30" s="184"/>
      <c r="S30" s="184"/>
      <c r="T30" s="184"/>
      <c r="U30" s="184"/>
      <c r="V30" s="184"/>
      <c r="W30" s="184"/>
      <c r="X30" s="184"/>
      <c r="Y30" s="184"/>
      <c r="Z30" s="184"/>
      <c r="AA30" s="184"/>
      <c r="AB30" s="184"/>
      <c r="AC30" s="184"/>
      <c r="AD30" s="184"/>
      <c r="AE30" s="184"/>
      <c r="AF30" s="184"/>
    </row>
    <row r="31" spans="1:32" ht="15.6">
      <c r="A31" s="184"/>
      <c r="B31" s="101"/>
      <c r="C31" s="103"/>
      <c r="D31" s="103"/>
      <c r="E31" s="170"/>
      <c r="F31" s="170"/>
      <c r="G31" s="170"/>
      <c r="H31" s="170"/>
      <c r="I31" s="170"/>
      <c r="J31" s="158">
        <f t="shared" si="3"/>
        <v>0</v>
      </c>
      <c r="K31" s="240"/>
      <c r="L31" s="184"/>
      <c r="M31" s="184"/>
      <c r="N31" s="184"/>
      <c r="O31" s="184"/>
      <c r="P31" s="184"/>
      <c r="Q31" s="184"/>
      <c r="R31" s="184"/>
      <c r="S31" s="184"/>
      <c r="T31" s="184"/>
      <c r="U31" s="184"/>
      <c r="V31" s="184"/>
      <c r="W31" s="184"/>
      <c r="X31" s="184"/>
      <c r="Y31" s="184"/>
      <c r="Z31" s="184"/>
      <c r="AA31" s="184"/>
      <c r="AB31" s="184"/>
      <c r="AC31" s="184"/>
      <c r="AD31" s="184"/>
      <c r="AE31" s="184"/>
      <c r="AF31" s="184"/>
    </row>
    <row r="32" spans="1:32" ht="15.6">
      <c r="A32" s="184"/>
      <c r="B32" s="101"/>
      <c r="C32" s="103"/>
      <c r="D32" s="103"/>
      <c r="E32" s="170"/>
      <c r="F32" s="170"/>
      <c r="G32" s="170"/>
      <c r="H32" s="170"/>
      <c r="I32" s="170"/>
      <c r="J32" s="158">
        <f t="shared" si="3"/>
        <v>0</v>
      </c>
      <c r="K32" s="240"/>
      <c r="L32" s="184"/>
      <c r="M32" s="184"/>
      <c r="N32" s="184"/>
      <c r="O32" s="184"/>
      <c r="P32" s="184"/>
      <c r="Q32" s="184"/>
      <c r="R32" s="184"/>
      <c r="S32" s="184"/>
      <c r="T32" s="184"/>
      <c r="U32" s="184"/>
      <c r="V32" s="184"/>
      <c r="W32" s="184"/>
      <c r="X32" s="184"/>
      <c r="Y32" s="184"/>
      <c r="Z32" s="184"/>
      <c r="AA32" s="184"/>
      <c r="AB32" s="184"/>
      <c r="AC32" s="184"/>
      <c r="AD32" s="184"/>
      <c r="AE32" s="184"/>
      <c r="AF32" s="184"/>
    </row>
    <row r="33" spans="1:32" ht="15.6">
      <c r="A33" s="184"/>
      <c r="B33" s="101"/>
      <c r="C33" s="103"/>
      <c r="D33" s="103"/>
      <c r="E33" s="170"/>
      <c r="F33" s="170"/>
      <c r="G33" s="170"/>
      <c r="H33" s="170"/>
      <c r="I33" s="170"/>
      <c r="J33" s="158">
        <f t="shared" si="3"/>
        <v>0</v>
      </c>
      <c r="K33" s="240"/>
      <c r="L33" s="184"/>
      <c r="M33" s="184"/>
      <c r="N33" s="184"/>
      <c r="O33" s="184"/>
      <c r="P33" s="184"/>
      <c r="Q33" s="184"/>
      <c r="R33" s="184"/>
      <c r="S33" s="184"/>
      <c r="T33" s="184"/>
      <c r="U33" s="184"/>
      <c r="V33" s="184"/>
      <c r="W33" s="184"/>
      <c r="X33" s="184"/>
      <c r="Y33" s="184"/>
      <c r="Z33" s="184"/>
      <c r="AA33" s="184"/>
      <c r="AB33" s="184"/>
      <c r="AC33" s="184"/>
      <c r="AD33" s="184"/>
      <c r="AE33" s="184"/>
      <c r="AF33" s="184"/>
    </row>
    <row r="34" spans="1:32" ht="15.6">
      <c r="A34" s="184"/>
      <c r="B34" s="101"/>
      <c r="C34" s="103"/>
      <c r="D34" s="103"/>
      <c r="E34" s="170"/>
      <c r="F34" s="170"/>
      <c r="G34" s="170"/>
      <c r="H34" s="170"/>
      <c r="I34" s="170"/>
      <c r="J34" s="158">
        <f t="shared" si="3"/>
        <v>0</v>
      </c>
      <c r="K34" s="240"/>
      <c r="L34" s="184"/>
      <c r="M34" s="184"/>
      <c r="N34" s="184"/>
      <c r="O34" s="184"/>
      <c r="P34" s="184"/>
      <c r="Q34" s="184"/>
      <c r="R34" s="184"/>
      <c r="S34" s="184"/>
      <c r="T34" s="184"/>
      <c r="U34" s="184"/>
      <c r="V34" s="184"/>
      <c r="W34" s="184"/>
      <c r="X34" s="184"/>
      <c r="Y34" s="184"/>
      <c r="Z34" s="184"/>
      <c r="AA34" s="184"/>
      <c r="AB34" s="184"/>
      <c r="AC34" s="184"/>
      <c r="AD34" s="184"/>
      <c r="AE34" s="184"/>
      <c r="AF34" s="184"/>
    </row>
    <row r="35" spans="1:32" ht="15.6">
      <c r="A35" s="184"/>
      <c r="B35" s="101"/>
      <c r="C35" s="103"/>
      <c r="D35" s="103"/>
      <c r="E35" s="170"/>
      <c r="F35" s="170"/>
      <c r="G35" s="170"/>
      <c r="H35" s="170"/>
      <c r="I35" s="170"/>
      <c r="J35" s="158">
        <f t="shared" si="3"/>
        <v>0</v>
      </c>
      <c r="K35" s="240"/>
      <c r="L35" s="184"/>
      <c r="M35" s="184"/>
      <c r="N35" s="184"/>
      <c r="O35" s="184"/>
      <c r="P35" s="184"/>
      <c r="Q35" s="184"/>
      <c r="R35" s="184"/>
      <c r="S35" s="184"/>
      <c r="T35" s="184"/>
      <c r="U35" s="184"/>
      <c r="V35" s="184"/>
      <c r="W35" s="184"/>
      <c r="X35" s="184"/>
      <c r="Y35" s="184"/>
      <c r="Z35" s="184"/>
      <c r="AA35" s="184"/>
      <c r="AB35" s="184"/>
      <c r="AC35" s="184"/>
      <c r="AD35" s="184"/>
      <c r="AE35" s="184"/>
      <c r="AF35" s="184"/>
    </row>
    <row r="36" spans="1:32" ht="15.6">
      <c r="A36" s="184"/>
      <c r="B36" s="101"/>
      <c r="C36" s="103"/>
      <c r="D36" s="103"/>
      <c r="E36" s="170"/>
      <c r="F36" s="170"/>
      <c r="G36" s="170"/>
      <c r="H36" s="170"/>
      <c r="I36" s="170"/>
      <c r="J36" s="158">
        <f t="shared" si="3"/>
        <v>0</v>
      </c>
      <c r="K36" s="240"/>
      <c r="L36" s="184"/>
      <c r="M36" s="184"/>
      <c r="N36" s="184"/>
      <c r="O36" s="184"/>
      <c r="P36" s="184"/>
      <c r="Q36" s="184"/>
      <c r="R36" s="184"/>
      <c r="S36" s="184"/>
      <c r="T36" s="184"/>
      <c r="U36" s="184"/>
      <c r="V36" s="184"/>
      <c r="W36" s="184"/>
      <c r="X36" s="184"/>
      <c r="Y36" s="184"/>
      <c r="Z36" s="184"/>
      <c r="AA36" s="184"/>
      <c r="AB36" s="184"/>
      <c r="AC36" s="184"/>
      <c r="AD36" s="184"/>
      <c r="AE36" s="184"/>
      <c r="AF36" s="184"/>
    </row>
    <row r="37" spans="1:32" ht="15.6">
      <c r="A37" s="184"/>
      <c r="B37" s="101"/>
      <c r="C37" s="103"/>
      <c r="D37" s="103"/>
      <c r="E37" s="170"/>
      <c r="F37" s="170"/>
      <c r="G37" s="170"/>
      <c r="H37" s="170"/>
      <c r="I37" s="170"/>
      <c r="J37" s="158">
        <f t="shared" si="3"/>
        <v>0</v>
      </c>
      <c r="K37" s="240"/>
      <c r="L37" s="184"/>
      <c r="M37" s="184"/>
      <c r="N37" s="184"/>
      <c r="O37" s="184"/>
      <c r="P37" s="184"/>
      <c r="Q37" s="184"/>
      <c r="R37" s="184"/>
      <c r="S37" s="184"/>
      <c r="T37" s="184"/>
      <c r="U37" s="184"/>
      <c r="V37" s="184"/>
      <c r="W37" s="184"/>
      <c r="X37" s="184"/>
      <c r="Y37" s="184"/>
      <c r="Z37" s="184"/>
      <c r="AA37" s="184"/>
      <c r="AB37" s="184"/>
      <c r="AC37" s="184"/>
      <c r="AD37" s="184"/>
      <c r="AE37" s="184"/>
      <c r="AF37" s="184"/>
    </row>
    <row r="38" spans="1:32" ht="15.6">
      <c r="A38" s="184"/>
      <c r="B38" s="101"/>
      <c r="C38" s="103"/>
      <c r="D38" s="103"/>
      <c r="E38" s="170"/>
      <c r="F38" s="170"/>
      <c r="G38" s="170"/>
      <c r="H38" s="170"/>
      <c r="I38" s="170"/>
      <c r="J38" s="158">
        <f t="shared" si="3"/>
        <v>0</v>
      </c>
      <c r="K38" s="240"/>
      <c r="L38" s="184"/>
      <c r="M38" s="184"/>
      <c r="N38" s="184"/>
      <c r="O38" s="184"/>
      <c r="P38" s="184"/>
      <c r="Q38" s="184"/>
      <c r="R38" s="184"/>
      <c r="S38" s="184"/>
      <c r="T38" s="184"/>
      <c r="U38" s="184"/>
      <c r="V38" s="184"/>
      <c r="W38" s="184"/>
      <c r="X38" s="184"/>
      <c r="Y38" s="184"/>
      <c r="Z38" s="184"/>
      <c r="AA38" s="184"/>
      <c r="AB38" s="184"/>
      <c r="AC38" s="184"/>
      <c r="AD38" s="184"/>
      <c r="AE38" s="184"/>
      <c r="AF38" s="184"/>
    </row>
    <row r="39" spans="1:32" ht="15.6">
      <c r="A39" s="184"/>
      <c r="B39" s="101"/>
      <c r="C39" s="103"/>
      <c r="D39" s="103"/>
      <c r="E39" s="170"/>
      <c r="F39" s="170"/>
      <c r="G39" s="170"/>
      <c r="H39" s="170"/>
      <c r="I39" s="170"/>
      <c r="J39" s="158">
        <f t="shared" si="3"/>
        <v>0</v>
      </c>
      <c r="K39" s="240"/>
      <c r="L39" s="184"/>
      <c r="M39" s="184"/>
      <c r="N39" s="184"/>
      <c r="O39" s="184"/>
      <c r="P39" s="184"/>
      <c r="Q39" s="184"/>
      <c r="R39" s="184"/>
      <c r="S39" s="184"/>
      <c r="T39" s="184"/>
      <c r="U39" s="184"/>
      <c r="V39" s="184"/>
      <c r="W39" s="184"/>
      <c r="X39" s="184"/>
      <c r="Y39" s="184"/>
      <c r="Z39" s="184"/>
      <c r="AA39" s="184"/>
      <c r="AB39" s="184"/>
      <c r="AC39" s="184"/>
      <c r="AD39" s="184"/>
      <c r="AE39" s="184"/>
      <c r="AF39" s="184"/>
    </row>
    <row r="40" spans="1:32" ht="15.6">
      <c r="A40" s="184"/>
      <c r="B40" s="101"/>
      <c r="C40" s="103"/>
      <c r="D40" s="103"/>
      <c r="E40" s="170"/>
      <c r="F40" s="170"/>
      <c r="G40" s="170"/>
      <c r="H40" s="170"/>
      <c r="I40" s="170"/>
      <c r="J40" s="158">
        <f t="shared" si="3"/>
        <v>0</v>
      </c>
      <c r="K40" s="240"/>
      <c r="L40" s="184"/>
      <c r="M40" s="184"/>
      <c r="N40" s="184"/>
      <c r="O40" s="184"/>
      <c r="P40" s="184"/>
      <c r="Q40" s="184"/>
      <c r="R40" s="184"/>
      <c r="S40" s="184"/>
      <c r="T40" s="184"/>
      <c r="U40" s="184"/>
      <c r="V40" s="184"/>
      <c r="W40" s="184"/>
      <c r="X40" s="184"/>
      <c r="Y40" s="184"/>
      <c r="Z40" s="184"/>
      <c r="AA40" s="184"/>
      <c r="AB40" s="184"/>
      <c r="AC40" s="184"/>
      <c r="AD40" s="184"/>
      <c r="AE40" s="184"/>
      <c r="AF40" s="184"/>
    </row>
    <row r="41" spans="1:32" ht="15.6">
      <c r="A41" s="184"/>
      <c r="B41" s="101"/>
      <c r="C41" s="103"/>
      <c r="D41" s="103"/>
      <c r="E41" s="170"/>
      <c r="F41" s="170"/>
      <c r="G41" s="170"/>
      <c r="H41" s="170"/>
      <c r="I41" s="170"/>
      <c r="J41" s="158">
        <f t="shared" si="3"/>
        <v>0</v>
      </c>
      <c r="K41" s="240"/>
      <c r="L41" s="184"/>
      <c r="M41" s="184"/>
      <c r="N41" s="184"/>
      <c r="O41" s="184"/>
      <c r="P41" s="184"/>
      <c r="Q41" s="184"/>
      <c r="R41" s="184"/>
      <c r="S41" s="184"/>
      <c r="T41" s="184"/>
      <c r="U41" s="184"/>
      <c r="V41" s="184"/>
      <c r="W41" s="184"/>
      <c r="X41" s="184"/>
      <c r="Y41" s="184"/>
      <c r="Z41" s="184"/>
      <c r="AA41" s="184"/>
      <c r="AB41" s="184"/>
      <c r="AC41" s="184"/>
      <c r="AD41" s="184"/>
      <c r="AE41" s="184"/>
      <c r="AF41" s="184"/>
    </row>
    <row r="42" spans="1:32" ht="15.6">
      <c r="A42" s="184"/>
      <c r="B42" s="101"/>
      <c r="C42" s="103"/>
      <c r="D42" s="103"/>
      <c r="E42" s="170"/>
      <c r="F42" s="170"/>
      <c r="G42" s="170"/>
      <c r="H42" s="170"/>
      <c r="I42" s="170"/>
      <c r="J42" s="158">
        <f t="shared" si="3"/>
        <v>0</v>
      </c>
      <c r="K42" s="240"/>
      <c r="L42" s="184"/>
      <c r="M42" s="184"/>
      <c r="N42" s="184"/>
      <c r="O42" s="184"/>
      <c r="P42" s="184"/>
      <c r="Q42" s="184"/>
      <c r="R42" s="184"/>
      <c r="S42" s="184"/>
      <c r="T42" s="184"/>
      <c r="U42" s="184"/>
      <c r="V42" s="184"/>
      <c r="W42" s="184"/>
      <c r="X42" s="184"/>
      <c r="Y42" s="184"/>
      <c r="Z42" s="184"/>
      <c r="AA42" s="184"/>
      <c r="AB42" s="184"/>
      <c r="AC42" s="184"/>
      <c r="AD42" s="184"/>
      <c r="AE42" s="184"/>
      <c r="AF42" s="184"/>
    </row>
    <row r="43" spans="1:32" ht="15.6">
      <c r="A43" s="184"/>
      <c r="B43" s="101"/>
      <c r="C43" s="103"/>
      <c r="D43" s="103"/>
      <c r="E43" s="170"/>
      <c r="F43" s="170"/>
      <c r="G43" s="170"/>
      <c r="H43" s="170"/>
      <c r="I43" s="170"/>
      <c r="J43" s="158">
        <f t="shared" si="3"/>
        <v>0</v>
      </c>
      <c r="K43" s="240"/>
      <c r="L43" s="184"/>
      <c r="M43" s="184"/>
      <c r="N43" s="184"/>
      <c r="O43" s="184"/>
      <c r="P43" s="184"/>
      <c r="Q43" s="184"/>
      <c r="R43" s="184"/>
      <c r="S43" s="184"/>
      <c r="T43" s="184"/>
      <c r="U43" s="184"/>
      <c r="V43" s="184"/>
      <c r="W43" s="184"/>
      <c r="X43" s="184"/>
      <c r="Y43" s="184"/>
      <c r="Z43" s="184"/>
      <c r="AA43" s="184"/>
      <c r="AB43" s="184"/>
      <c r="AC43" s="184"/>
      <c r="AD43" s="184"/>
      <c r="AE43" s="184"/>
      <c r="AF43" s="184"/>
    </row>
    <row r="44" spans="1:32" ht="15.6">
      <c r="A44" s="184"/>
      <c r="B44" s="101"/>
      <c r="C44" s="103"/>
      <c r="D44" s="103"/>
      <c r="E44" s="170"/>
      <c r="F44" s="170"/>
      <c r="G44" s="170"/>
      <c r="H44" s="170"/>
      <c r="I44" s="170"/>
      <c r="J44" s="158">
        <f t="shared" si="3"/>
        <v>0</v>
      </c>
      <c r="K44" s="240"/>
      <c r="L44" s="184"/>
      <c r="M44" s="184"/>
      <c r="N44" s="184"/>
      <c r="O44" s="184"/>
      <c r="P44" s="184"/>
      <c r="Q44" s="184"/>
      <c r="R44" s="184"/>
      <c r="S44" s="184"/>
      <c r="T44" s="184"/>
      <c r="U44" s="184"/>
      <c r="V44" s="184"/>
      <c r="W44" s="184"/>
      <c r="X44" s="184"/>
      <c r="Y44" s="184"/>
      <c r="Z44" s="184"/>
      <c r="AA44" s="184"/>
      <c r="AB44" s="184"/>
      <c r="AC44" s="184"/>
      <c r="AD44" s="184"/>
      <c r="AE44" s="184"/>
      <c r="AF44" s="184"/>
    </row>
    <row r="45" spans="1:32" ht="15.6">
      <c r="A45" s="184"/>
      <c r="B45" s="101"/>
      <c r="C45" s="103"/>
      <c r="D45" s="103"/>
      <c r="E45" s="170"/>
      <c r="F45" s="170"/>
      <c r="G45" s="170"/>
      <c r="H45" s="170"/>
      <c r="I45" s="170"/>
      <c r="J45" s="158">
        <f t="shared" si="3"/>
        <v>0</v>
      </c>
      <c r="K45" s="240"/>
      <c r="L45" s="184"/>
      <c r="M45" s="184"/>
      <c r="N45" s="184"/>
      <c r="O45" s="184"/>
      <c r="P45" s="184"/>
      <c r="Q45" s="184"/>
      <c r="R45" s="184"/>
      <c r="S45" s="184"/>
      <c r="T45" s="184"/>
      <c r="U45" s="184"/>
      <c r="V45" s="184"/>
      <c r="W45" s="184"/>
      <c r="X45" s="184"/>
      <c r="Y45" s="184"/>
      <c r="Z45" s="184"/>
      <c r="AA45" s="184"/>
      <c r="AB45" s="184"/>
      <c r="AC45" s="184"/>
      <c r="AD45" s="184"/>
      <c r="AE45" s="184"/>
      <c r="AF45" s="184"/>
    </row>
    <row r="46" spans="1:32" ht="15.6">
      <c r="A46" s="184"/>
      <c r="B46" s="101"/>
      <c r="C46" s="103"/>
      <c r="D46" s="103"/>
      <c r="E46" s="170"/>
      <c r="F46" s="170"/>
      <c r="G46" s="170"/>
      <c r="H46" s="170"/>
      <c r="I46" s="170"/>
      <c r="J46" s="158">
        <f t="shared" si="3"/>
        <v>0</v>
      </c>
      <c r="K46" s="240"/>
      <c r="L46" s="184"/>
      <c r="M46" s="184"/>
      <c r="N46" s="184"/>
      <c r="O46" s="184"/>
      <c r="P46" s="184"/>
      <c r="Q46" s="184"/>
      <c r="R46" s="184"/>
      <c r="S46" s="184"/>
      <c r="T46" s="184"/>
      <c r="U46" s="184"/>
      <c r="V46" s="184"/>
      <c r="W46" s="184"/>
      <c r="X46" s="184"/>
      <c r="Y46" s="184"/>
      <c r="Z46" s="184"/>
      <c r="AA46" s="184"/>
      <c r="AB46" s="184"/>
      <c r="AC46" s="184"/>
      <c r="AD46" s="184"/>
      <c r="AE46" s="184"/>
      <c r="AF46" s="184"/>
    </row>
    <row r="47" spans="1:32" ht="15.6">
      <c r="A47" s="184"/>
      <c r="B47" s="101"/>
      <c r="C47" s="103"/>
      <c r="D47" s="103"/>
      <c r="E47" s="170"/>
      <c r="F47" s="170"/>
      <c r="G47" s="170"/>
      <c r="H47" s="170"/>
      <c r="I47" s="170"/>
      <c r="J47" s="158">
        <f t="shared" si="3"/>
        <v>0</v>
      </c>
      <c r="K47" s="240"/>
      <c r="L47" s="184"/>
      <c r="M47" s="184"/>
      <c r="N47" s="184"/>
      <c r="O47" s="184"/>
      <c r="P47" s="184"/>
      <c r="Q47" s="184"/>
      <c r="R47" s="184"/>
      <c r="S47" s="184"/>
      <c r="T47" s="184"/>
      <c r="U47" s="184"/>
      <c r="V47" s="184"/>
      <c r="W47" s="184"/>
      <c r="X47" s="184"/>
      <c r="Y47" s="184"/>
      <c r="Z47" s="184"/>
      <c r="AA47" s="184"/>
      <c r="AB47" s="184"/>
      <c r="AC47" s="184"/>
      <c r="AD47" s="184"/>
      <c r="AE47" s="184"/>
      <c r="AF47" s="184"/>
    </row>
    <row r="48" spans="1:32" ht="15.6">
      <c r="A48" s="184"/>
      <c r="B48" s="101"/>
      <c r="C48" s="103"/>
      <c r="D48" s="103"/>
      <c r="E48" s="170"/>
      <c r="F48" s="170"/>
      <c r="G48" s="170"/>
      <c r="H48" s="170"/>
      <c r="I48" s="170"/>
      <c r="J48" s="158">
        <f t="shared" si="3"/>
        <v>0</v>
      </c>
      <c r="K48" s="240"/>
      <c r="L48" s="184"/>
      <c r="M48" s="184"/>
      <c r="N48" s="184"/>
      <c r="O48" s="184"/>
      <c r="P48" s="184"/>
      <c r="Q48" s="184"/>
      <c r="R48" s="184"/>
      <c r="S48" s="184"/>
      <c r="T48" s="184"/>
      <c r="U48" s="184"/>
      <c r="V48" s="184"/>
      <c r="W48" s="184"/>
      <c r="X48" s="184"/>
      <c r="Y48" s="184"/>
      <c r="Z48" s="184"/>
      <c r="AA48" s="184"/>
      <c r="AB48" s="184"/>
      <c r="AC48" s="184"/>
      <c r="AD48" s="184"/>
      <c r="AE48" s="184"/>
      <c r="AF48" s="184"/>
    </row>
    <row r="49" spans="1:32" ht="15.6">
      <c r="A49" s="184"/>
      <c r="B49" s="101"/>
      <c r="C49" s="103"/>
      <c r="D49" s="103"/>
      <c r="E49" s="170"/>
      <c r="F49" s="170"/>
      <c r="G49" s="170"/>
      <c r="H49" s="170"/>
      <c r="I49" s="170"/>
      <c r="J49" s="158">
        <f t="shared" si="3"/>
        <v>0</v>
      </c>
      <c r="K49" s="240"/>
      <c r="L49" s="184"/>
      <c r="M49" s="184"/>
      <c r="N49" s="184"/>
      <c r="O49" s="184"/>
      <c r="P49" s="184"/>
      <c r="Q49" s="184"/>
      <c r="R49" s="184"/>
      <c r="S49" s="184"/>
      <c r="T49" s="184"/>
      <c r="U49" s="184"/>
      <c r="V49" s="184"/>
      <c r="W49" s="184"/>
      <c r="X49" s="184"/>
      <c r="Y49" s="184"/>
      <c r="Z49" s="184"/>
      <c r="AA49" s="184"/>
      <c r="AB49" s="184"/>
      <c r="AC49" s="184"/>
      <c r="AD49" s="184"/>
      <c r="AE49" s="184"/>
      <c r="AF49" s="184"/>
    </row>
    <row r="50" spans="1:32" ht="15.6">
      <c r="A50" s="184"/>
      <c r="B50" s="101"/>
      <c r="C50" s="103"/>
      <c r="D50" s="103"/>
      <c r="E50" s="170"/>
      <c r="F50" s="170"/>
      <c r="G50" s="170"/>
      <c r="H50" s="170"/>
      <c r="I50" s="170"/>
      <c r="J50" s="158">
        <f t="shared" si="3"/>
        <v>0</v>
      </c>
      <c r="K50" s="240"/>
      <c r="L50" s="184"/>
      <c r="M50" s="184"/>
      <c r="N50" s="184"/>
      <c r="O50" s="184"/>
      <c r="P50" s="184"/>
      <c r="Q50" s="184"/>
      <c r="R50" s="184"/>
      <c r="S50" s="184"/>
      <c r="T50" s="184"/>
      <c r="U50" s="184"/>
      <c r="V50" s="184"/>
      <c r="W50" s="184"/>
      <c r="X50" s="184"/>
      <c r="Y50" s="184"/>
      <c r="Z50" s="184"/>
      <c r="AA50" s="184"/>
      <c r="AB50" s="184"/>
      <c r="AC50" s="184"/>
      <c r="AD50" s="184"/>
      <c r="AE50" s="184"/>
      <c r="AF50" s="184"/>
    </row>
    <row r="51" spans="1:32" ht="15.6">
      <c r="A51" s="184"/>
      <c r="B51" s="101"/>
      <c r="C51" s="103"/>
      <c r="D51" s="103"/>
      <c r="E51" s="170"/>
      <c r="F51" s="170"/>
      <c r="G51" s="170"/>
      <c r="H51" s="170"/>
      <c r="I51" s="170"/>
      <c r="J51" s="158">
        <f t="shared" si="3"/>
        <v>0</v>
      </c>
      <c r="K51" s="240"/>
      <c r="L51" s="184"/>
      <c r="M51" s="184"/>
      <c r="N51" s="184"/>
      <c r="O51" s="184"/>
      <c r="P51" s="184"/>
      <c r="Q51" s="184"/>
      <c r="R51" s="184"/>
      <c r="S51" s="184"/>
      <c r="T51" s="184"/>
      <c r="U51" s="184"/>
      <c r="V51" s="184"/>
      <c r="W51" s="184"/>
      <c r="X51" s="184"/>
      <c r="Y51" s="184"/>
      <c r="Z51" s="184"/>
      <c r="AA51" s="184"/>
      <c r="AB51" s="184"/>
      <c r="AC51" s="184"/>
      <c r="AD51" s="184"/>
      <c r="AE51" s="184"/>
      <c r="AF51" s="184"/>
    </row>
    <row r="52" spans="1:32" ht="15.6">
      <c r="A52" s="184"/>
      <c r="B52" s="101"/>
      <c r="C52" s="103"/>
      <c r="D52" s="103"/>
      <c r="E52" s="170"/>
      <c r="F52" s="170"/>
      <c r="G52" s="170"/>
      <c r="H52" s="170"/>
      <c r="I52" s="170"/>
      <c r="J52" s="158">
        <f t="shared" si="3"/>
        <v>0</v>
      </c>
      <c r="K52" s="240"/>
      <c r="L52" s="184"/>
      <c r="M52" s="184"/>
      <c r="N52" s="184"/>
      <c r="O52" s="184"/>
      <c r="P52" s="184"/>
      <c r="Q52" s="184"/>
      <c r="R52" s="184"/>
      <c r="S52" s="184"/>
      <c r="T52" s="184"/>
      <c r="U52" s="184"/>
      <c r="V52" s="184"/>
      <c r="W52" s="184"/>
      <c r="X52" s="184"/>
      <c r="Y52" s="184"/>
      <c r="Z52" s="184"/>
      <c r="AA52" s="184"/>
      <c r="AB52" s="184"/>
      <c r="AC52" s="184"/>
      <c r="AD52" s="184"/>
      <c r="AE52" s="184"/>
      <c r="AF52" s="184"/>
    </row>
    <row r="53" spans="1:32" ht="15.95" thickBot="1">
      <c r="A53" s="184"/>
      <c r="B53" s="109"/>
      <c r="C53" s="110"/>
      <c r="D53" s="110"/>
      <c r="E53" s="172"/>
      <c r="F53" s="172"/>
      <c r="G53" s="172"/>
      <c r="H53" s="172"/>
      <c r="I53" s="172"/>
      <c r="J53" s="159">
        <f t="shared" si="3"/>
        <v>0</v>
      </c>
      <c r="K53" s="240"/>
      <c r="L53" s="184"/>
      <c r="M53" s="184"/>
      <c r="N53" s="184"/>
      <c r="O53" s="184"/>
      <c r="P53" s="184"/>
      <c r="Q53" s="184"/>
      <c r="R53" s="184"/>
      <c r="S53" s="184"/>
      <c r="T53" s="184"/>
      <c r="U53" s="184"/>
      <c r="V53" s="184"/>
      <c r="W53" s="184"/>
      <c r="X53" s="184"/>
      <c r="Y53" s="184"/>
      <c r="Z53" s="184"/>
      <c r="AA53" s="184"/>
      <c r="AB53" s="184"/>
      <c r="AC53" s="184"/>
      <c r="AD53" s="184"/>
      <c r="AE53" s="184"/>
      <c r="AF53" s="184"/>
    </row>
    <row r="54" spans="1:32" ht="18" customHeight="1" thickTop="1">
      <c r="A54" s="184"/>
      <c r="B54" s="82" t="s">
        <v>176</v>
      </c>
      <c r="E54" s="160">
        <f>SUM(E23:E53)</f>
        <v>0</v>
      </c>
      <c r="F54" s="160">
        <f t="shared" ref="F54:J54" si="4">SUM(F23:F53)</f>
        <v>0</v>
      </c>
      <c r="G54" s="160">
        <f t="shared" si="4"/>
        <v>0</v>
      </c>
      <c r="H54" s="160">
        <f t="shared" si="4"/>
        <v>0</v>
      </c>
      <c r="I54" s="160">
        <f t="shared" si="4"/>
        <v>0</v>
      </c>
      <c r="J54" s="160">
        <f t="shared" si="4"/>
        <v>0</v>
      </c>
      <c r="K54" s="184"/>
      <c r="L54" s="184"/>
      <c r="M54" s="184"/>
      <c r="N54" s="184"/>
      <c r="O54" s="184"/>
      <c r="P54" s="184"/>
      <c r="Q54" s="184"/>
      <c r="R54" s="184"/>
      <c r="S54" s="184"/>
      <c r="T54" s="184"/>
      <c r="U54" s="184"/>
      <c r="V54" s="184"/>
      <c r="W54" s="184"/>
      <c r="X54" s="184"/>
      <c r="Y54" s="184"/>
      <c r="Z54" s="184"/>
      <c r="AA54" s="184"/>
      <c r="AB54" s="184"/>
      <c r="AC54" s="184"/>
      <c r="AD54" s="184"/>
      <c r="AE54" s="184"/>
      <c r="AF54" s="184"/>
    </row>
    <row r="55" spans="1:32" ht="72.95" customHeight="1">
      <c r="A55" s="223" t="s">
        <v>202</v>
      </c>
      <c r="B55" s="184"/>
      <c r="C55" s="184"/>
      <c r="D55" s="184"/>
      <c r="E55" s="184"/>
      <c r="F55" s="184"/>
      <c r="G55" s="184"/>
      <c r="H55" s="184"/>
      <c r="I55" s="184"/>
      <c r="J55" s="184"/>
      <c r="K55" s="184"/>
      <c r="L55" s="270" t="s">
        <v>203</v>
      </c>
      <c r="M55" s="270"/>
      <c r="N55" s="270"/>
      <c r="O55" s="270"/>
      <c r="P55" s="270"/>
      <c r="Q55" s="270"/>
      <c r="R55" s="270"/>
      <c r="S55" s="270"/>
      <c r="T55" s="270"/>
      <c r="U55" s="270"/>
      <c r="V55" s="270"/>
      <c r="W55" s="270"/>
      <c r="X55" s="184"/>
      <c r="Y55" s="184"/>
      <c r="Z55" s="184"/>
      <c r="AA55" s="184"/>
      <c r="AB55" s="184"/>
      <c r="AC55" s="184"/>
      <c r="AD55" s="184"/>
      <c r="AE55" s="184"/>
      <c r="AF55" s="184"/>
    </row>
    <row r="56" spans="1:32" ht="8.25" customHeight="1">
      <c r="A56" s="184"/>
      <c r="B56" s="184"/>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row>
    <row r="57" spans="1:32" ht="14.45">
      <c r="A57" s="184"/>
      <c r="B57" s="287" t="s">
        <v>53</v>
      </c>
      <c r="C57" s="289" t="s">
        <v>49</v>
      </c>
      <c r="D57" s="289"/>
      <c r="E57" s="90" t="s">
        <v>171</v>
      </c>
      <c r="F57" s="90" t="s">
        <v>172</v>
      </c>
      <c r="G57" s="90" t="s">
        <v>173</v>
      </c>
      <c r="H57" s="90" t="s">
        <v>174</v>
      </c>
      <c r="I57" s="90" t="s">
        <v>175</v>
      </c>
      <c r="J57" s="91" t="s">
        <v>176</v>
      </c>
      <c r="K57" s="184"/>
      <c r="L57" s="229" t="s">
        <v>204</v>
      </c>
      <c r="M57" s="227"/>
      <c r="N57" s="184"/>
      <c r="O57" s="184"/>
      <c r="P57" s="184"/>
      <c r="Q57" s="184"/>
      <c r="R57" s="184"/>
      <c r="S57" s="184"/>
      <c r="T57" s="184"/>
      <c r="U57" s="184"/>
      <c r="V57" s="184"/>
      <c r="W57" s="184"/>
      <c r="X57" s="184"/>
      <c r="Y57" s="184"/>
      <c r="Z57" s="184"/>
      <c r="AA57" s="184"/>
      <c r="AB57" s="184"/>
      <c r="AC57" s="184"/>
      <c r="AD57" s="184"/>
      <c r="AE57" s="184"/>
      <c r="AF57" s="184"/>
    </row>
    <row r="58" spans="1:32" ht="13.5" customHeight="1">
      <c r="A58" s="184"/>
      <c r="B58" s="288"/>
      <c r="C58" s="290"/>
      <c r="D58" s="290"/>
      <c r="E58" s="92" t="s">
        <v>177</v>
      </c>
      <c r="F58" s="92" t="s">
        <v>177</v>
      </c>
      <c r="G58" s="92" t="s">
        <v>177</v>
      </c>
      <c r="H58" s="92" t="s">
        <v>177</v>
      </c>
      <c r="I58" s="92" t="s">
        <v>177</v>
      </c>
      <c r="J58" s="93" t="s">
        <v>177</v>
      </c>
      <c r="K58" s="184"/>
      <c r="L58" s="229" t="s">
        <v>205</v>
      </c>
      <c r="M58" s="227"/>
      <c r="N58" s="184"/>
      <c r="O58" s="184"/>
      <c r="P58" s="184"/>
      <c r="Q58" s="184"/>
      <c r="R58" s="184"/>
      <c r="S58" s="184"/>
      <c r="T58" s="184"/>
      <c r="U58" s="184"/>
      <c r="V58" s="184"/>
      <c r="W58" s="184"/>
      <c r="X58" s="184"/>
      <c r="Y58" s="184"/>
      <c r="Z58" s="184"/>
      <c r="AA58" s="184"/>
      <c r="AB58" s="184"/>
      <c r="AC58" s="184"/>
      <c r="AD58" s="184"/>
      <c r="AE58" s="184"/>
      <c r="AF58" s="184"/>
    </row>
    <row r="59" spans="1:32" ht="15.6">
      <c r="A59" s="184"/>
      <c r="B59" s="101"/>
      <c r="C59" s="291"/>
      <c r="D59" s="291"/>
      <c r="E59" s="111"/>
      <c r="F59" s="111"/>
      <c r="G59" s="111"/>
      <c r="H59" s="111"/>
      <c r="I59" s="111"/>
      <c r="J59" s="161">
        <f>SUM(E59:I59)</f>
        <v>0</v>
      </c>
      <c r="K59" s="240"/>
      <c r="L59" s="229" t="s">
        <v>206</v>
      </c>
      <c r="M59" s="227"/>
      <c r="N59" s="184"/>
      <c r="O59" s="184"/>
      <c r="P59" s="184"/>
      <c r="Q59" s="184"/>
      <c r="R59" s="184"/>
      <c r="S59" s="184"/>
      <c r="T59" s="184"/>
      <c r="U59" s="184"/>
      <c r="V59" s="184"/>
      <c r="W59" s="184"/>
      <c r="X59" s="184"/>
      <c r="Y59" s="184"/>
      <c r="Z59" s="184"/>
      <c r="AA59" s="184"/>
      <c r="AB59" s="184"/>
      <c r="AC59" s="184"/>
      <c r="AD59" s="184"/>
      <c r="AE59" s="184"/>
      <c r="AF59" s="184"/>
    </row>
    <row r="60" spans="1:32" ht="15.6">
      <c r="A60" s="184"/>
      <c r="B60" s="101"/>
      <c r="C60" s="285"/>
      <c r="D60" s="285"/>
      <c r="E60" s="111"/>
      <c r="F60" s="111"/>
      <c r="G60" s="111"/>
      <c r="H60" s="111"/>
      <c r="I60" s="111"/>
      <c r="J60" s="161">
        <f t="shared" ref="J60:J89" si="5">SUM(E60:I60)</f>
        <v>0</v>
      </c>
      <c r="K60" s="240"/>
      <c r="L60" s="229"/>
      <c r="M60" s="227"/>
      <c r="N60" s="184"/>
      <c r="O60" s="184"/>
      <c r="P60" s="184"/>
      <c r="Q60" s="184"/>
      <c r="R60" s="184"/>
      <c r="S60" s="184"/>
      <c r="T60" s="184"/>
      <c r="U60" s="184"/>
      <c r="V60" s="184"/>
      <c r="W60" s="184"/>
      <c r="X60" s="184"/>
      <c r="Y60" s="184"/>
      <c r="Z60" s="184"/>
      <c r="AA60" s="184"/>
      <c r="AB60" s="184"/>
      <c r="AC60" s="184"/>
      <c r="AD60" s="184"/>
      <c r="AE60" s="184"/>
      <c r="AF60" s="184"/>
    </row>
    <row r="61" spans="1:32" ht="15.6">
      <c r="A61" s="184"/>
      <c r="B61" s="101"/>
      <c r="C61" s="286"/>
      <c r="D61" s="286"/>
      <c r="E61" s="111"/>
      <c r="F61" s="111"/>
      <c r="G61" s="111"/>
      <c r="H61" s="111"/>
      <c r="I61" s="111"/>
      <c r="J61" s="161">
        <f t="shared" si="5"/>
        <v>0</v>
      </c>
      <c r="K61" s="240"/>
      <c r="L61" s="229" t="s">
        <v>207</v>
      </c>
      <c r="M61" s="227"/>
      <c r="N61" s="184"/>
      <c r="O61" s="184"/>
      <c r="P61" s="184"/>
      <c r="Q61" s="184"/>
      <c r="R61" s="184"/>
      <c r="S61" s="184"/>
      <c r="T61" s="184"/>
      <c r="U61" s="184"/>
      <c r="V61" s="184"/>
      <c r="W61" s="184"/>
      <c r="X61" s="184"/>
      <c r="Y61" s="184"/>
      <c r="Z61" s="184"/>
      <c r="AA61" s="184"/>
      <c r="AB61" s="184"/>
      <c r="AC61" s="184"/>
      <c r="AD61" s="184"/>
      <c r="AE61" s="184"/>
      <c r="AF61" s="184"/>
    </row>
    <row r="62" spans="1:32" ht="15.6">
      <c r="A62" s="184"/>
      <c r="B62" s="101"/>
      <c r="C62" s="285"/>
      <c r="D62" s="285"/>
      <c r="E62" s="111"/>
      <c r="F62" s="111"/>
      <c r="G62" s="111"/>
      <c r="H62" s="111"/>
      <c r="I62" s="111"/>
      <c r="J62" s="161">
        <f t="shared" si="5"/>
        <v>0</v>
      </c>
      <c r="K62" s="240"/>
      <c r="L62" s="229" t="s">
        <v>208</v>
      </c>
      <c r="M62" s="227"/>
      <c r="N62" s="184"/>
      <c r="O62" s="184"/>
      <c r="P62" s="184"/>
      <c r="Q62" s="184"/>
      <c r="R62" s="184"/>
      <c r="S62" s="184"/>
      <c r="T62" s="184"/>
      <c r="U62" s="184"/>
      <c r="V62" s="184"/>
      <c r="W62" s="184"/>
      <c r="X62" s="184"/>
      <c r="Y62" s="184"/>
      <c r="Z62" s="184"/>
      <c r="AA62" s="184"/>
      <c r="AB62" s="184"/>
      <c r="AC62" s="184"/>
      <c r="AD62" s="184"/>
      <c r="AE62" s="184"/>
      <c r="AF62" s="184"/>
    </row>
    <row r="63" spans="1:32" ht="15.6">
      <c r="A63" s="184"/>
      <c r="B63" s="101"/>
      <c r="C63" s="285"/>
      <c r="D63" s="285"/>
      <c r="E63" s="111"/>
      <c r="F63" s="111"/>
      <c r="G63" s="111"/>
      <c r="H63" s="111"/>
      <c r="I63" s="111"/>
      <c r="J63" s="161">
        <f t="shared" si="5"/>
        <v>0</v>
      </c>
      <c r="K63" s="240"/>
      <c r="L63" s="229" t="s">
        <v>209</v>
      </c>
      <c r="M63" s="227"/>
      <c r="N63" s="184"/>
      <c r="O63" s="184"/>
      <c r="P63" s="184"/>
      <c r="Q63" s="184"/>
      <c r="R63" s="184"/>
      <c r="S63" s="184"/>
      <c r="T63" s="184"/>
      <c r="U63" s="184"/>
      <c r="V63" s="184"/>
      <c r="W63" s="184"/>
      <c r="X63" s="184"/>
      <c r="Y63" s="184"/>
      <c r="Z63" s="184"/>
      <c r="AA63" s="184"/>
      <c r="AB63" s="184"/>
      <c r="AC63" s="184"/>
      <c r="AD63" s="184"/>
      <c r="AE63" s="184"/>
      <c r="AF63" s="184"/>
    </row>
    <row r="64" spans="1:32" ht="15.6">
      <c r="A64" s="184"/>
      <c r="B64" s="101"/>
      <c r="C64" s="285"/>
      <c r="D64" s="285"/>
      <c r="E64" s="111"/>
      <c r="F64" s="111"/>
      <c r="G64" s="111"/>
      <c r="H64" s="111"/>
      <c r="I64" s="111"/>
      <c r="J64" s="161">
        <f t="shared" si="5"/>
        <v>0</v>
      </c>
      <c r="K64" s="240"/>
      <c r="L64" s="229" t="s">
        <v>210</v>
      </c>
      <c r="M64" s="227"/>
      <c r="N64" s="184"/>
      <c r="O64" s="184"/>
      <c r="P64" s="184"/>
      <c r="Q64" s="184"/>
      <c r="R64" s="184"/>
      <c r="S64" s="184"/>
      <c r="T64" s="184"/>
      <c r="U64" s="184"/>
      <c r="V64" s="184"/>
      <c r="W64" s="184"/>
      <c r="X64" s="184"/>
      <c r="Y64" s="184"/>
      <c r="Z64" s="184"/>
      <c r="AA64" s="184"/>
      <c r="AB64" s="184"/>
      <c r="AC64" s="184"/>
      <c r="AD64" s="184"/>
      <c r="AE64" s="184"/>
      <c r="AF64" s="184"/>
    </row>
    <row r="65" spans="1:32" ht="15.6">
      <c r="A65" s="184"/>
      <c r="B65" s="101"/>
      <c r="C65" s="285"/>
      <c r="D65" s="285"/>
      <c r="E65" s="111"/>
      <c r="F65" s="111"/>
      <c r="G65" s="111"/>
      <c r="H65" s="111"/>
      <c r="I65" s="111"/>
      <c r="J65" s="161">
        <f t="shared" si="5"/>
        <v>0</v>
      </c>
      <c r="K65" s="240"/>
      <c r="L65" s="229"/>
      <c r="M65" s="227"/>
      <c r="N65" s="184"/>
      <c r="O65" s="184"/>
      <c r="P65" s="184"/>
      <c r="Q65" s="184"/>
      <c r="R65" s="184"/>
      <c r="S65" s="184"/>
      <c r="T65" s="184"/>
      <c r="U65" s="184"/>
      <c r="V65" s="184"/>
      <c r="W65" s="184"/>
      <c r="X65" s="184"/>
      <c r="Y65" s="184"/>
      <c r="Z65" s="184"/>
      <c r="AA65" s="184"/>
      <c r="AB65" s="184"/>
      <c r="AC65" s="184"/>
      <c r="AD65" s="184"/>
      <c r="AE65" s="184"/>
      <c r="AF65" s="184"/>
    </row>
    <row r="66" spans="1:32" ht="15.6">
      <c r="A66" s="184"/>
      <c r="B66" s="101"/>
      <c r="C66" s="285"/>
      <c r="D66" s="285"/>
      <c r="E66" s="111"/>
      <c r="F66" s="111"/>
      <c r="G66" s="111"/>
      <c r="H66" s="111"/>
      <c r="I66" s="111"/>
      <c r="J66" s="161">
        <f t="shared" si="5"/>
        <v>0</v>
      </c>
      <c r="K66" s="240"/>
      <c r="L66" s="229" t="s">
        <v>211</v>
      </c>
      <c r="M66" s="227"/>
      <c r="N66" s="184"/>
      <c r="O66" s="184"/>
      <c r="P66" s="184"/>
      <c r="Q66" s="184"/>
      <c r="R66" s="184"/>
      <c r="S66" s="184"/>
      <c r="T66" s="184"/>
      <c r="U66" s="184"/>
      <c r="V66" s="184"/>
      <c r="W66" s="184"/>
      <c r="X66" s="184"/>
      <c r="Y66" s="184"/>
      <c r="Z66" s="184"/>
      <c r="AA66" s="184"/>
      <c r="AB66" s="184"/>
      <c r="AC66" s="184"/>
      <c r="AD66" s="184"/>
      <c r="AE66" s="184"/>
      <c r="AF66" s="184"/>
    </row>
    <row r="67" spans="1:32" ht="15.6">
      <c r="A67" s="184"/>
      <c r="B67" s="101"/>
      <c r="C67" s="285"/>
      <c r="D67" s="285"/>
      <c r="E67" s="111"/>
      <c r="F67" s="111"/>
      <c r="G67" s="111"/>
      <c r="H67" s="111"/>
      <c r="I67" s="111"/>
      <c r="J67" s="161">
        <f t="shared" si="5"/>
        <v>0</v>
      </c>
      <c r="K67" s="240"/>
      <c r="L67" s="229"/>
      <c r="M67" s="227"/>
      <c r="N67" s="184"/>
      <c r="O67" s="184"/>
      <c r="P67" s="184"/>
      <c r="Q67" s="184"/>
      <c r="R67" s="184"/>
      <c r="S67" s="184"/>
      <c r="T67" s="184"/>
      <c r="U67" s="184"/>
      <c r="V67" s="184"/>
      <c r="W67" s="184"/>
      <c r="X67" s="184"/>
      <c r="Y67" s="184"/>
      <c r="Z67" s="184"/>
      <c r="AA67" s="184"/>
      <c r="AB67" s="184"/>
      <c r="AC67" s="184"/>
      <c r="AD67" s="184"/>
      <c r="AE67" s="184"/>
      <c r="AF67" s="184"/>
    </row>
    <row r="68" spans="1:32" ht="15.6">
      <c r="A68" s="184"/>
      <c r="B68" s="101"/>
      <c r="C68" s="285"/>
      <c r="D68" s="285"/>
      <c r="E68" s="111"/>
      <c r="F68" s="111"/>
      <c r="G68" s="111"/>
      <c r="H68" s="111"/>
      <c r="I68" s="111"/>
      <c r="J68" s="161">
        <f t="shared" si="5"/>
        <v>0</v>
      </c>
      <c r="K68" s="240"/>
      <c r="L68" s="230" t="s">
        <v>142</v>
      </c>
      <c r="M68" s="229" t="s">
        <v>212</v>
      </c>
      <c r="N68" s="184"/>
      <c r="O68" s="184"/>
      <c r="P68" s="184"/>
      <c r="Q68" s="184"/>
      <c r="R68" s="184"/>
      <c r="S68" s="184"/>
      <c r="T68" s="184"/>
      <c r="U68" s="184"/>
      <c r="V68" s="184"/>
      <c r="W68" s="184"/>
      <c r="X68" s="184"/>
      <c r="Y68" s="184"/>
      <c r="Z68" s="184"/>
      <c r="AA68" s="184"/>
      <c r="AB68" s="184"/>
      <c r="AC68" s="184"/>
      <c r="AD68" s="184"/>
      <c r="AE68" s="184"/>
      <c r="AF68" s="184"/>
    </row>
    <row r="69" spans="1:32" ht="15.6">
      <c r="A69" s="184"/>
      <c r="B69" s="101"/>
      <c r="C69" s="285"/>
      <c r="D69" s="285"/>
      <c r="E69" s="111"/>
      <c r="F69" s="111"/>
      <c r="G69" s="111"/>
      <c r="H69" s="111"/>
      <c r="I69" s="111"/>
      <c r="J69" s="161">
        <f t="shared" si="5"/>
        <v>0</v>
      </c>
      <c r="K69" s="240"/>
      <c r="L69" s="229"/>
      <c r="M69" s="229" t="s">
        <v>213</v>
      </c>
      <c r="N69" s="184"/>
      <c r="O69" s="184"/>
      <c r="P69" s="184"/>
      <c r="Q69" s="184"/>
      <c r="R69" s="184"/>
      <c r="S69" s="184"/>
      <c r="T69" s="184"/>
      <c r="U69" s="184"/>
      <c r="V69" s="184"/>
      <c r="W69" s="184"/>
      <c r="X69" s="184"/>
      <c r="Y69" s="184"/>
      <c r="Z69" s="184"/>
      <c r="AA69" s="184"/>
      <c r="AB69" s="184"/>
      <c r="AC69" s="184"/>
      <c r="AD69" s="184"/>
      <c r="AE69" s="184"/>
      <c r="AF69" s="184"/>
    </row>
    <row r="70" spans="1:32" ht="15.6">
      <c r="A70" s="184"/>
      <c r="B70" s="101"/>
      <c r="C70" s="285"/>
      <c r="D70" s="285"/>
      <c r="E70" s="111"/>
      <c r="F70" s="111"/>
      <c r="G70" s="111"/>
      <c r="H70" s="111"/>
      <c r="I70" s="111"/>
      <c r="J70" s="161">
        <f t="shared" si="5"/>
        <v>0</v>
      </c>
      <c r="K70" s="240"/>
      <c r="L70" s="230" t="s">
        <v>142</v>
      </c>
      <c r="M70" s="229" t="s">
        <v>214</v>
      </c>
      <c r="N70" s="184"/>
      <c r="O70" s="184"/>
      <c r="P70" s="184"/>
      <c r="Q70" s="184"/>
      <c r="R70" s="184"/>
      <c r="S70" s="184"/>
      <c r="T70" s="184"/>
      <c r="U70" s="184"/>
      <c r="V70" s="184"/>
      <c r="W70" s="184"/>
      <c r="X70" s="184"/>
      <c r="Y70" s="184"/>
      <c r="Z70" s="184"/>
      <c r="AA70" s="184"/>
      <c r="AB70" s="184"/>
      <c r="AC70" s="184"/>
      <c r="AD70" s="184"/>
      <c r="AE70" s="184"/>
      <c r="AF70" s="184"/>
    </row>
    <row r="71" spans="1:32" ht="15.6">
      <c r="A71" s="184"/>
      <c r="B71" s="101"/>
      <c r="C71" s="285"/>
      <c r="D71" s="285"/>
      <c r="E71" s="111"/>
      <c r="F71" s="111"/>
      <c r="G71" s="111"/>
      <c r="H71" s="111"/>
      <c r="I71" s="111"/>
      <c r="J71" s="161">
        <f t="shared" si="5"/>
        <v>0</v>
      </c>
      <c r="K71" s="240"/>
      <c r="L71" s="229"/>
      <c r="M71" s="229" t="s">
        <v>215</v>
      </c>
      <c r="N71" s="184"/>
      <c r="O71" s="184"/>
      <c r="P71" s="184"/>
      <c r="Q71" s="184"/>
      <c r="R71" s="184"/>
      <c r="S71" s="184"/>
      <c r="T71" s="184"/>
      <c r="U71" s="184"/>
      <c r="V71" s="184"/>
      <c r="W71" s="184"/>
      <c r="X71" s="184"/>
      <c r="Y71" s="184"/>
      <c r="Z71" s="184"/>
      <c r="AA71" s="184"/>
      <c r="AB71" s="184"/>
      <c r="AC71" s="184"/>
      <c r="AD71" s="184"/>
      <c r="AE71" s="184"/>
      <c r="AF71" s="184"/>
    </row>
    <row r="72" spans="1:32" ht="15.6">
      <c r="A72" s="184"/>
      <c r="B72" s="101"/>
      <c r="C72" s="285"/>
      <c r="D72" s="285"/>
      <c r="E72" s="111"/>
      <c r="F72" s="111"/>
      <c r="G72" s="111"/>
      <c r="H72" s="111"/>
      <c r="I72" s="111"/>
      <c r="J72" s="161">
        <f t="shared" si="5"/>
        <v>0</v>
      </c>
      <c r="K72" s="240"/>
      <c r="L72" s="221"/>
      <c r="M72" s="221"/>
      <c r="N72" s="184"/>
      <c r="O72" s="184"/>
      <c r="P72" s="184"/>
      <c r="Q72" s="184"/>
      <c r="R72" s="184"/>
      <c r="S72" s="184"/>
      <c r="T72" s="184"/>
      <c r="U72" s="184"/>
      <c r="V72" s="184"/>
      <c r="W72" s="184"/>
      <c r="X72" s="184"/>
      <c r="Y72" s="184"/>
      <c r="Z72" s="184"/>
      <c r="AA72" s="184"/>
      <c r="AB72" s="184"/>
      <c r="AC72" s="184"/>
      <c r="AD72" s="184"/>
      <c r="AE72" s="184"/>
      <c r="AF72" s="184"/>
    </row>
    <row r="73" spans="1:32" ht="15.6">
      <c r="A73" s="184"/>
      <c r="B73" s="101"/>
      <c r="C73" s="285"/>
      <c r="D73" s="285"/>
      <c r="E73" s="111"/>
      <c r="F73" s="111"/>
      <c r="G73" s="111"/>
      <c r="H73" s="111"/>
      <c r="I73" s="111"/>
      <c r="J73" s="161">
        <f t="shared" si="5"/>
        <v>0</v>
      </c>
      <c r="K73" s="240"/>
      <c r="L73" s="221"/>
      <c r="M73" s="184"/>
      <c r="N73" s="184"/>
      <c r="O73" s="184"/>
      <c r="P73" s="184"/>
      <c r="Q73" s="184"/>
      <c r="R73" s="184"/>
      <c r="S73" s="184"/>
      <c r="T73" s="184"/>
      <c r="U73" s="184"/>
      <c r="V73" s="184"/>
      <c r="W73" s="184"/>
      <c r="X73" s="184"/>
      <c r="Y73" s="184"/>
      <c r="Z73" s="184"/>
      <c r="AA73" s="184"/>
      <c r="AB73" s="184"/>
      <c r="AC73" s="184"/>
      <c r="AD73" s="184"/>
      <c r="AE73" s="184"/>
      <c r="AF73" s="184"/>
    </row>
    <row r="74" spans="1:32" ht="15.6">
      <c r="A74" s="184"/>
      <c r="B74" s="101"/>
      <c r="C74" s="285"/>
      <c r="D74" s="285"/>
      <c r="E74" s="111"/>
      <c r="F74" s="111"/>
      <c r="G74" s="111"/>
      <c r="H74" s="111"/>
      <c r="I74" s="111"/>
      <c r="J74" s="161">
        <f t="shared" si="5"/>
        <v>0</v>
      </c>
      <c r="K74" s="240"/>
      <c r="L74" s="221"/>
      <c r="M74" s="184"/>
      <c r="N74" s="184"/>
      <c r="O74" s="184"/>
      <c r="P74" s="184"/>
      <c r="Q74" s="184"/>
      <c r="R74" s="184"/>
      <c r="S74" s="184"/>
      <c r="T74" s="184"/>
      <c r="U74" s="184"/>
      <c r="V74" s="184"/>
      <c r="W74" s="184"/>
      <c r="X74" s="184"/>
      <c r="Y74" s="184"/>
      <c r="Z74" s="184"/>
      <c r="AA74" s="184"/>
      <c r="AB74" s="184"/>
      <c r="AC74" s="184"/>
      <c r="AD74" s="184"/>
      <c r="AE74" s="184"/>
      <c r="AF74" s="184"/>
    </row>
    <row r="75" spans="1:32" ht="15.6">
      <c r="A75" s="184"/>
      <c r="B75" s="101"/>
      <c r="C75" s="285"/>
      <c r="D75" s="285"/>
      <c r="E75" s="111"/>
      <c r="F75" s="111"/>
      <c r="G75" s="111"/>
      <c r="H75" s="111"/>
      <c r="I75" s="111"/>
      <c r="J75" s="161">
        <f t="shared" si="5"/>
        <v>0</v>
      </c>
      <c r="K75" s="240"/>
      <c r="L75" s="221"/>
      <c r="M75" s="184"/>
      <c r="N75" s="184"/>
      <c r="O75" s="184"/>
      <c r="P75" s="184"/>
      <c r="Q75" s="184"/>
      <c r="R75" s="184"/>
      <c r="S75" s="184"/>
      <c r="T75" s="184"/>
      <c r="U75" s="184"/>
      <c r="V75" s="184"/>
      <c r="W75" s="184"/>
      <c r="X75" s="184"/>
      <c r="Y75" s="184"/>
      <c r="Z75" s="184"/>
      <c r="AA75" s="184"/>
      <c r="AB75" s="184"/>
      <c r="AC75" s="184"/>
      <c r="AD75" s="184"/>
      <c r="AE75" s="184"/>
      <c r="AF75" s="184"/>
    </row>
    <row r="76" spans="1:32" ht="15.6">
      <c r="A76" s="184"/>
      <c r="B76" s="101"/>
      <c r="C76" s="285"/>
      <c r="D76" s="285"/>
      <c r="E76" s="111"/>
      <c r="F76" s="111"/>
      <c r="G76" s="111"/>
      <c r="H76" s="111"/>
      <c r="I76" s="111"/>
      <c r="J76" s="161">
        <f t="shared" si="5"/>
        <v>0</v>
      </c>
      <c r="K76" s="240"/>
      <c r="L76" s="221"/>
      <c r="M76" s="184"/>
      <c r="N76" s="184"/>
      <c r="O76" s="184"/>
      <c r="P76" s="184"/>
      <c r="Q76" s="184"/>
      <c r="R76" s="184"/>
      <c r="S76" s="184"/>
      <c r="T76" s="184"/>
      <c r="U76" s="184"/>
      <c r="V76" s="184"/>
      <c r="W76" s="184"/>
      <c r="X76" s="184"/>
      <c r="Y76" s="184"/>
      <c r="Z76" s="184"/>
      <c r="AA76" s="184"/>
      <c r="AB76" s="184"/>
      <c r="AC76" s="184"/>
      <c r="AD76" s="184"/>
      <c r="AE76" s="184"/>
      <c r="AF76" s="184"/>
    </row>
    <row r="77" spans="1:32" ht="15.6">
      <c r="A77" s="184"/>
      <c r="B77" s="101"/>
      <c r="C77" s="285"/>
      <c r="D77" s="285"/>
      <c r="E77" s="111"/>
      <c r="F77" s="111"/>
      <c r="G77" s="111"/>
      <c r="H77" s="111"/>
      <c r="I77" s="111"/>
      <c r="J77" s="161">
        <f t="shared" si="5"/>
        <v>0</v>
      </c>
      <c r="K77" s="240"/>
      <c r="L77" s="221"/>
      <c r="M77" s="184"/>
      <c r="N77" s="184"/>
      <c r="O77" s="184"/>
      <c r="P77" s="184"/>
      <c r="Q77" s="184"/>
      <c r="R77" s="184"/>
      <c r="S77" s="184"/>
      <c r="T77" s="184"/>
      <c r="U77" s="184"/>
      <c r="V77" s="184"/>
      <c r="W77" s="184"/>
      <c r="X77" s="184"/>
      <c r="Y77" s="184"/>
      <c r="Z77" s="184"/>
      <c r="AA77" s="184"/>
      <c r="AB77" s="184"/>
      <c r="AC77" s="184"/>
      <c r="AD77" s="184"/>
      <c r="AE77" s="184"/>
      <c r="AF77" s="184"/>
    </row>
    <row r="78" spans="1:32" ht="15.6">
      <c r="A78" s="184"/>
      <c r="B78" s="101"/>
      <c r="C78" s="285"/>
      <c r="D78" s="285"/>
      <c r="E78" s="111"/>
      <c r="F78" s="111"/>
      <c r="G78" s="111"/>
      <c r="H78" s="111"/>
      <c r="I78" s="111"/>
      <c r="J78" s="161">
        <f t="shared" si="5"/>
        <v>0</v>
      </c>
      <c r="K78" s="240"/>
      <c r="L78" s="221"/>
      <c r="M78" s="184"/>
      <c r="N78" s="184"/>
      <c r="O78" s="184"/>
      <c r="P78" s="184"/>
      <c r="Q78" s="184"/>
      <c r="R78" s="184"/>
      <c r="S78" s="184"/>
      <c r="T78" s="184"/>
      <c r="U78" s="184"/>
      <c r="V78" s="184"/>
      <c r="W78" s="184"/>
      <c r="X78" s="184"/>
      <c r="Y78" s="184"/>
      <c r="Z78" s="184"/>
      <c r="AA78" s="184"/>
      <c r="AB78" s="184"/>
      <c r="AC78" s="184"/>
      <c r="AD78" s="184"/>
      <c r="AE78" s="184"/>
      <c r="AF78" s="184"/>
    </row>
    <row r="79" spans="1:32" ht="15.6">
      <c r="A79" s="184"/>
      <c r="B79" s="101"/>
      <c r="C79" s="285"/>
      <c r="D79" s="285"/>
      <c r="E79" s="111"/>
      <c r="F79" s="111"/>
      <c r="G79" s="111"/>
      <c r="H79" s="111"/>
      <c r="I79" s="111"/>
      <c r="J79" s="161">
        <f t="shared" si="5"/>
        <v>0</v>
      </c>
      <c r="K79" s="240"/>
      <c r="L79" s="221"/>
      <c r="M79" s="184"/>
      <c r="N79" s="184"/>
      <c r="O79" s="184"/>
      <c r="P79" s="184"/>
      <c r="Q79" s="184"/>
      <c r="R79" s="184"/>
      <c r="S79" s="184"/>
      <c r="T79" s="184"/>
      <c r="U79" s="184"/>
      <c r="V79" s="184"/>
      <c r="W79" s="184"/>
      <c r="X79" s="184"/>
      <c r="Y79" s="184"/>
      <c r="Z79" s="184"/>
      <c r="AA79" s="184"/>
      <c r="AB79" s="184"/>
      <c r="AC79" s="184"/>
      <c r="AD79" s="184"/>
      <c r="AE79" s="184"/>
      <c r="AF79" s="184"/>
    </row>
    <row r="80" spans="1:32" ht="15.6">
      <c r="A80" s="184"/>
      <c r="B80" s="101"/>
      <c r="C80" s="285"/>
      <c r="D80" s="285"/>
      <c r="E80" s="111"/>
      <c r="F80" s="111"/>
      <c r="G80" s="111"/>
      <c r="H80" s="111"/>
      <c r="I80" s="111"/>
      <c r="J80" s="161">
        <f t="shared" si="5"/>
        <v>0</v>
      </c>
      <c r="K80" s="240"/>
      <c r="L80" s="221"/>
      <c r="M80" s="184"/>
      <c r="N80" s="184"/>
      <c r="O80" s="184"/>
      <c r="P80" s="184"/>
      <c r="Q80" s="184"/>
      <c r="R80" s="184"/>
      <c r="S80" s="184"/>
      <c r="T80" s="184"/>
      <c r="U80" s="184"/>
      <c r="V80" s="184"/>
      <c r="W80" s="184"/>
      <c r="X80" s="184"/>
      <c r="Y80" s="184"/>
      <c r="Z80" s="184"/>
      <c r="AA80" s="184"/>
      <c r="AB80" s="184"/>
      <c r="AC80" s="184"/>
      <c r="AD80" s="184"/>
      <c r="AE80" s="184"/>
      <c r="AF80" s="184"/>
    </row>
    <row r="81" spans="1:32" ht="15.6">
      <c r="A81" s="184"/>
      <c r="B81" s="101"/>
      <c r="C81" s="285"/>
      <c r="D81" s="285"/>
      <c r="E81" s="111"/>
      <c r="F81" s="111"/>
      <c r="G81" s="111"/>
      <c r="H81" s="111"/>
      <c r="I81" s="111"/>
      <c r="J81" s="161">
        <f t="shared" si="5"/>
        <v>0</v>
      </c>
      <c r="K81" s="240"/>
      <c r="L81" s="221"/>
      <c r="M81" s="184"/>
      <c r="N81" s="184"/>
      <c r="O81" s="184"/>
      <c r="P81" s="184"/>
      <c r="Q81" s="184"/>
      <c r="R81" s="184"/>
      <c r="S81" s="184"/>
      <c r="T81" s="184"/>
      <c r="U81" s="184"/>
      <c r="V81" s="184"/>
      <c r="W81" s="184"/>
      <c r="X81" s="184"/>
      <c r="Y81" s="184"/>
      <c r="Z81" s="184"/>
      <c r="AA81" s="184"/>
      <c r="AB81" s="184"/>
      <c r="AC81" s="184"/>
      <c r="AD81" s="184"/>
      <c r="AE81" s="184"/>
      <c r="AF81" s="184"/>
    </row>
    <row r="82" spans="1:32" ht="15.6">
      <c r="A82" s="184"/>
      <c r="B82" s="101"/>
      <c r="C82" s="285"/>
      <c r="D82" s="285"/>
      <c r="E82" s="111"/>
      <c r="F82" s="111"/>
      <c r="G82" s="111"/>
      <c r="H82" s="111"/>
      <c r="I82" s="111"/>
      <c r="J82" s="161">
        <f t="shared" si="5"/>
        <v>0</v>
      </c>
      <c r="K82" s="240"/>
      <c r="L82" s="221"/>
      <c r="M82" s="184"/>
      <c r="N82" s="184"/>
      <c r="O82" s="184"/>
      <c r="P82" s="184"/>
      <c r="Q82" s="184"/>
      <c r="R82" s="184"/>
      <c r="S82" s="184"/>
      <c r="T82" s="184"/>
      <c r="U82" s="184"/>
      <c r="V82" s="184"/>
      <c r="W82" s="184"/>
      <c r="X82" s="184"/>
      <c r="Y82" s="184"/>
      <c r="Z82" s="184"/>
      <c r="AA82" s="184"/>
      <c r="AB82" s="184"/>
      <c r="AC82" s="184"/>
      <c r="AD82" s="184"/>
      <c r="AE82" s="184"/>
      <c r="AF82" s="184"/>
    </row>
    <row r="83" spans="1:32" ht="15.6">
      <c r="A83" s="184"/>
      <c r="B83" s="101"/>
      <c r="C83" s="285"/>
      <c r="D83" s="285"/>
      <c r="E83" s="111"/>
      <c r="F83" s="111"/>
      <c r="G83" s="111"/>
      <c r="H83" s="111"/>
      <c r="I83" s="111"/>
      <c r="J83" s="161">
        <f t="shared" si="5"/>
        <v>0</v>
      </c>
      <c r="K83" s="240"/>
      <c r="L83" s="221"/>
      <c r="M83" s="184"/>
      <c r="N83" s="184"/>
      <c r="O83" s="184"/>
      <c r="P83" s="184"/>
      <c r="Q83" s="184"/>
      <c r="R83" s="184"/>
      <c r="S83" s="184"/>
      <c r="T83" s="184"/>
      <c r="U83" s="184"/>
      <c r="V83" s="184"/>
      <c r="W83" s="184"/>
      <c r="X83" s="184"/>
      <c r="Y83" s="184"/>
      <c r="Z83" s="184"/>
      <c r="AA83" s="184"/>
      <c r="AB83" s="184"/>
      <c r="AC83" s="184"/>
      <c r="AD83" s="184"/>
      <c r="AE83" s="184"/>
      <c r="AF83" s="184"/>
    </row>
    <row r="84" spans="1:32" ht="15.6">
      <c r="A84" s="184"/>
      <c r="B84" s="101"/>
      <c r="C84" s="285"/>
      <c r="D84" s="285"/>
      <c r="E84" s="111"/>
      <c r="F84" s="111"/>
      <c r="G84" s="111"/>
      <c r="H84" s="111"/>
      <c r="I84" s="111"/>
      <c r="J84" s="161">
        <f t="shared" si="5"/>
        <v>0</v>
      </c>
      <c r="K84" s="240"/>
      <c r="L84" s="221"/>
      <c r="M84" s="184"/>
      <c r="N84" s="184"/>
      <c r="O84" s="184"/>
      <c r="P84" s="184"/>
      <c r="Q84" s="184"/>
      <c r="R84" s="184"/>
      <c r="S84" s="184"/>
      <c r="T84" s="184"/>
      <c r="U84" s="184"/>
      <c r="V84" s="184"/>
      <c r="W84" s="184"/>
      <c r="X84" s="184"/>
      <c r="Y84" s="184"/>
      <c r="Z84" s="184"/>
      <c r="AA84" s="184"/>
      <c r="AB84" s="184"/>
      <c r="AC84" s="184"/>
      <c r="AD84" s="184"/>
      <c r="AE84" s="184"/>
      <c r="AF84" s="184"/>
    </row>
    <row r="85" spans="1:32" ht="15.6">
      <c r="A85" s="184"/>
      <c r="B85" s="101"/>
      <c r="C85" s="285"/>
      <c r="D85" s="285"/>
      <c r="E85" s="111"/>
      <c r="F85" s="111"/>
      <c r="G85" s="111"/>
      <c r="H85" s="111"/>
      <c r="I85" s="111"/>
      <c r="J85" s="161">
        <f t="shared" si="5"/>
        <v>0</v>
      </c>
      <c r="K85" s="240"/>
      <c r="L85" s="221"/>
      <c r="M85" s="184"/>
      <c r="N85" s="184"/>
      <c r="O85" s="184"/>
      <c r="P85" s="184"/>
      <c r="Q85" s="184"/>
      <c r="R85" s="184"/>
      <c r="S85" s="184"/>
      <c r="T85" s="184"/>
      <c r="U85" s="184"/>
      <c r="V85" s="184"/>
      <c r="W85" s="184"/>
      <c r="X85" s="184"/>
      <c r="Y85" s="184"/>
      <c r="Z85" s="184"/>
      <c r="AA85" s="184"/>
      <c r="AB85" s="184"/>
      <c r="AC85" s="184"/>
      <c r="AD85" s="184"/>
      <c r="AE85" s="184"/>
      <c r="AF85" s="184"/>
    </row>
    <row r="86" spans="1:32" ht="15.6">
      <c r="A86" s="184"/>
      <c r="B86" s="101"/>
      <c r="C86" s="285"/>
      <c r="D86" s="285"/>
      <c r="E86" s="111"/>
      <c r="F86" s="111"/>
      <c r="G86" s="111"/>
      <c r="H86" s="111"/>
      <c r="I86" s="111"/>
      <c r="J86" s="161">
        <f t="shared" si="5"/>
        <v>0</v>
      </c>
      <c r="K86" s="240"/>
      <c r="L86" s="221"/>
      <c r="M86" s="184"/>
      <c r="N86" s="184"/>
      <c r="O86" s="184"/>
      <c r="P86" s="184"/>
      <c r="Q86" s="184"/>
      <c r="R86" s="184"/>
      <c r="S86" s="184"/>
      <c r="T86" s="184"/>
      <c r="U86" s="184"/>
      <c r="V86" s="184"/>
      <c r="W86" s="184"/>
      <c r="X86" s="184"/>
      <c r="Y86" s="184"/>
      <c r="Z86" s="184"/>
      <c r="AA86" s="184"/>
      <c r="AB86" s="184"/>
      <c r="AC86" s="184"/>
      <c r="AD86" s="184"/>
      <c r="AE86" s="184"/>
      <c r="AF86" s="184"/>
    </row>
    <row r="87" spans="1:32" ht="15.6">
      <c r="A87" s="184"/>
      <c r="B87" s="101"/>
      <c r="C87" s="285"/>
      <c r="D87" s="285"/>
      <c r="E87" s="111"/>
      <c r="F87" s="111"/>
      <c r="G87" s="111"/>
      <c r="H87" s="111"/>
      <c r="I87" s="111"/>
      <c r="J87" s="161">
        <f t="shared" si="5"/>
        <v>0</v>
      </c>
      <c r="K87" s="240"/>
      <c r="L87" s="221"/>
      <c r="M87" s="184"/>
      <c r="N87" s="184"/>
      <c r="O87" s="184"/>
      <c r="P87" s="184"/>
      <c r="Q87" s="184"/>
      <c r="R87" s="184"/>
      <c r="S87" s="184"/>
      <c r="T87" s="184"/>
      <c r="U87" s="184"/>
      <c r="V87" s="184"/>
      <c r="W87" s="184"/>
      <c r="X87" s="184"/>
      <c r="Y87" s="184"/>
      <c r="Z87" s="184"/>
      <c r="AA87" s="184"/>
      <c r="AB87" s="184"/>
      <c r="AC87" s="184"/>
      <c r="AD87" s="184"/>
      <c r="AE87" s="184"/>
      <c r="AF87" s="184"/>
    </row>
    <row r="88" spans="1:32" ht="15.6">
      <c r="A88" s="184"/>
      <c r="B88" s="101"/>
      <c r="C88" s="285"/>
      <c r="D88" s="285"/>
      <c r="E88" s="111"/>
      <c r="F88" s="111"/>
      <c r="G88" s="111"/>
      <c r="H88" s="111"/>
      <c r="I88" s="111"/>
      <c r="J88" s="161">
        <f t="shared" si="5"/>
        <v>0</v>
      </c>
      <c r="K88" s="240"/>
      <c r="L88" s="221"/>
      <c r="M88" s="184"/>
      <c r="N88" s="184"/>
      <c r="O88" s="184"/>
      <c r="P88" s="184"/>
      <c r="Q88" s="184"/>
      <c r="R88" s="184"/>
      <c r="S88" s="184"/>
      <c r="T88" s="184"/>
      <c r="U88" s="184"/>
      <c r="V88" s="184"/>
      <c r="W88" s="184"/>
      <c r="X88" s="184"/>
      <c r="Y88" s="184"/>
      <c r="Z88" s="184"/>
      <c r="AA88" s="184"/>
      <c r="AB88" s="184"/>
      <c r="AC88" s="184"/>
      <c r="AD88" s="184"/>
      <c r="AE88" s="184"/>
      <c r="AF88" s="184"/>
    </row>
    <row r="89" spans="1:32" ht="15.95" thickBot="1">
      <c r="A89" s="184"/>
      <c r="B89" s="109"/>
      <c r="C89" s="292"/>
      <c r="D89" s="292"/>
      <c r="E89" s="112"/>
      <c r="F89" s="112"/>
      <c r="G89" s="112"/>
      <c r="H89" s="112"/>
      <c r="I89" s="112"/>
      <c r="J89" s="162">
        <f t="shared" si="5"/>
        <v>0</v>
      </c>
      <c r="K89" s="240"/>
      <c r="L89" s="221"/>
      <c r="M89" s="184"/>
      <c r="N89" s="184"/>
      <c r="O89" s="184"/>
      <c r="P89" s="184"/>
      <c r="Q89" s="184"/>
      <c r="R89" s="184"/>
      <c r="S89" s="184"/>
      <c r="T89" s="184"/>
      <c r="U89" s="184"/>
      <c r="V89" s="184"/>
      <c r="W89" s="184"/>
      <c r="X89" s="184"/>
      <c r="Y89" s="184"/>
      <c r="Z89" s="184"/>
      <c r="AA89" s="184"/>
      <c r="AB89" s="184"/>
      <c r="AC89" s="184"/>
      <c r="AD89" s="184"/>
      <c r="AE89" s="184"/>
      <c r="AF89" s="184"/>
    </row>
    <row r="90" spans="1:32" ht="18" customHeight="1" thickTop="1">
      <c r="A90" s="184"/>
      <c r="B90" s="82" t="s">
        <v>176</v>
      </c>
      <c r="C90" s="80"/>
      <c r="D90" s="80"/>
      <c r="E90" s="163">
        <f>SUM(E59:E89)</f>
        <v>0</v>
      </c>
      <c r="F90" s="163">
        <f t="shared" ref="F90:J90" si="6">SUM(F59:F89)</f>
        <v>0</v>
      </c>
      <c r="G90" s="163">
        <f t="shared" si="6"/>
        <v>0</v>
      </c>
      <c r="H90" s="163">
        <f t="shared" si="6"/>
        <v>0</v>
      </c>
      <c r="I90" s="163">
        <f t="shared" si="6"/>
        <v>0</v>
      </c>
      <c r="J90" s="163">
        <f t="shared" si="6"/>
        <v>0</v>
      </c>
      <c r="K90" s="184"/>
      <c r="L90" s="184"/>
      <c r="M90" s="184"/>
      <c r="N90" s="184"/>
      <c r="O90" s="184"/>
      <c r="P90" s="184"/>
      <c r="Q90" s="184"/>
      <c r="R90" s="184"/>
      <c r="S90" s="184"/>
      <c r="T90" s="184"/>
      <c r="U90" s="184"/>
      <c r="V90" s="184"/>
      <c r="W90" s="184"/>
      <c r="X90" s="184"/>
      <c r="Y90" s="184"/>
      <c r="Z90" s="184"/>
      <c r="AA90" s="184"/>
      <c r="AB90" s="184"/>
      <c r="AC90" s="184"/>
      <c r="AD90" s="184"/>
      <c r="AE90" s="184"/>
      <c r="AF90" s="184"/>
    </row>
    <row r="91" spans="1:32">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row>
    <row r="92" spans="1:32">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row>
    <row r="93" spans="1:32">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row>
    <row r="94" spans="1:32">
      <c r="A94" s="184"/>
      <c r="B94" s="184"/>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row>
    <row r="95" spans="1:32">
      <c r="A95" s="184"/>
      <c r="B95" s="184"/>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row>
    <row r="96" spans="1:32">
      <c r="A96" s="184"/>
      <c r="B96" s="184"/>
      <c r="C96" s="184"/>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c r="AE96" s="184"/>
      <c r="AF96" s="184"/>
    </row>
    <row r="97" spans="1:32">
      <c r="A97" s="184"/>
      <c r="B97" s="184"/>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E97" s="184"/>
      <c r="AF97" s="184"/>
    </row>
    <row r="98" spans="1:32">
      <c r="A98" s="184"/>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row>
  </sheetData>
  <sheetProtection algorithmName="SHA-512" hashValue="mt0ENVsD5lFNT/vO9Gw7sg42/16ciTkyMIRUidIXr3y8cmslzPK7tAPXSbAd6BqXrY03xC4ZA6lxS8c1tA5Ygw==" saltValue="7wHC8dLetTmluPRJYByo+A==" spinCount="100000" sheet="1" objects="1" scenarios="1"/>
  <mergeCells count="45">
    <mergeCell ref="C88:D88"/>
    <mergeCell ref="C89:D89"/>
    <mergeCell ref="C81:D81"/>
    <mergeCell ref="C82:D82"/>
    <mergeCell ref="C83:D83"/>
    <mergeCell ref="C84:D84"/>
    <mergeCell ref="C85:D85"/>
    <mergeCell ref="C78:D78"/>
    <mergeCell ref="C79:D79"/>
    <mergeCell ref="C80:D80"/>
    <mergeCell ref="C86:D86"/>
    <mergeCell ref="C87:D87"/>
    <mergeCell ref="C73:D73"/>
    <mergeCell ref="C74:D74"/>
    <mergeCell ref="C75:D75"/>
    <mergeCell ref="C76:D76"/>
    <mergeCell ref="C77:D77"/>
    <mergeCell ref="D21:D22"/>
    <mergeCell ref="B57:B58"/>
    <mergeCell ref="C57:D58"/>
    <mergeCell ref="C71:D71"/>
    <mergeCell ref="C72:D72"/>
    <mergeCell ref="C59:D59"/>
    <mergeCell ref="B3:B4"/>
    <mergeCell ref="C3:C4"/>
    <mergeCell ref="D3:D4"/>
    <mergeCell ref="C70:D70"/>
    <mergeCell ref="C60:D60"/>
    <mergeCell ref="C61:D61"/>
    <mergeCell ref="C62:D62"/>
    <mergeCell ref="C63:D63"/>
    <mergeCell ref="C64:D64"/>
    <mergeCell ref="C65:D65"/>
    <mergeCell ref="C66:D66"/>
    <mergeCell ref="C67:D67"/>
    <mergeCell ref="C68:D68"/>
    <mergeCell ref="C69:D69"/>
    <mergeCell ref="B21:B22"/>
    <mergeCell ref="C21:C22"/>
    <mergeCell ref="L55:W55"/>
    <mergeCell ref="M1:Z1"/>
    <mergeCell ref="M2:Z2"/>
    <mergeCell ref="M11:P11"/>
    <mergeCell ref="M4:O4"/>
    <mergeCell ref="M19:X19"/>
  </mergeCells>
  <dataValidations count="2">
    <dataValidation type="list" allowBlank="1" showInputMessage="1" showErrorMessage="1" sqref="B5:B12 B59:B89 B23:B53" xr:uid="{11EBB539-9B9B-44D2-8D0C-B0697A38361C}">
      <formula1>SelectedProjectParticipants</formula1>
    </dataValidation>
    <dataValidation type="list" allowBlank="1" showInputMessage="1" showErrorMessage="1" sqref="C5:C12" xr:uid="{022291E1-84E4-45A2-9942-05480F114334}">
      <formula1>"Y,N"</formula1>
    </dataValidation>
  </dataValidations>
  <pageMargins left="0.7" right="0.7" top="0.75" bottom="0.75" header="0.3" footer="0.3"/>
  <pageSetup paperSize="9" scale="2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4E870-18C9-4541-991F-581695BF6943}">
  <sheetPr>
    <tabColor rgb="FFFFFFFF"/>
  </sheetPr>
  <dimension ref="A1:BE103"/>
  <sheetViews>
    <sheetView zoomScale="80" zoomScaleNormal="80" workbookViewId="0">
      <selection activeCell="B6" sqref="B6"/>
    </sheetView>
  </sheetViews>
  <sheetFormatPr defaultRowHeight="13.5"/>
  <cols>
    <col min="2" max="2" width="31.140625" customWidth="1"/>
    <col min="3" max="3" width="16.7109375" customWidth="1"/>
    <col min="4" max="4" width="19.42578125" customWidth="1"/>
    <col min="5" max="5" width="8.140625" customWidth="1"/>
    <col min="6" max="6" width="11.7109375" bestFit="1" customWidth="1"/>
    <col min="7" max="7" width="15.42578125" bestFit="1" customWidth="1"/>
    <col min="8" max="8" width="7.140625" bestFit="1" customWidth="1"/>
    <col min="9" max="9" width="11.7109375" bestFit="1" customWidth="1"/>
    <col min="10" max="10" width="15.42578125" bestFit="1" customWidth="1"/>
    <col min="11" max="11" width="7.140625" bestFit="1" customWidth="1"/>
    <col min="12" max="12" width="11.7109375" bestFit="1" customWidth="1"/>
    <col min="13" max="13" width="15.42578125" bestFit="1" customWidth="1"/>
    <col min="14" max="14" width="7.140625" bestFit="1" customWidth="1"/>
    <col min="15" max="15" width="11.7109375" bestFit="1" customWidth="1"/>
    <col min="16" max="16" width="15.42578125" bestFit="1" customWidth="1"/>
    <col min="17" max="17" width="7.140625" bestFit="1" customWidth="1"/>
    <col min="18" max="18" width="10.42578125" bestFit="1" customWidth="1"/>
    <col min="19" max="19" width="15.42578125" bestFit="1" customWidth="1"/>
    <col min="20" max="20" width="12.140625" bestFit="1" customWidth="1"/>
    <col min="21" max="21" width="12.140625" customWidth="1"/>
    <col min="22" max="30" width="8.85546875"/>
    <col min="31" max="31" width="10.42578125" customWidth="1"/>
    <col min="32" max="57" width="8.85546875"/>
  </cols>
  <sheetData>
    <row r="1" spans="1:57" ht="70.5" customHeight="1">
      <c r="A1" s="207" t="s">
        <v>216</v>
      </c>
      <c r="B1" s="184"/>
      <c r="C1" s="184"/>
      <c r="D1" s="184"/>
      <c r="E1" s="184"/>
      <c r="F1" s="184"/>
      <c r="G1" s="184"/>
      <c r="H1" s="184"/>
      <c r="I1" s="184"/>
      <c r="J1" s="184"/>
      <c r="K1" s="184"/>
      <c r="L1" s="184"/>
      <c r="M1" s="184"/>
      <c r="N1" s="184"/>
      <c r="O1" s="184"/>
      <c r="P1" s="184"/>
      <c r="Q1" s="184"/>
      <c r="R1" s="184"/>
      <c r="S1" s="184"/>
      <c r="T1" s="184"/>
      <c r="U1" s="184"/>
      <c r="V1" s="300" t="s">
        <v>217</v>
      </c>
      <c r="W1" s="300"/>
      <c r="X1" s="300"/>
      <c r="Y1" s="300"/>
      <c r="Z1" s="300"/>
      <c r="AA1" s="300"/>
      <c r="AB1" s="300"/>
      <c r="AC1" s="300"/>
      <c r="AD1" s="300"/>
      <c r="AE1" s="300"/>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row>
    <row r="2" spans="1:57" ht="23.25">
      <c r="A2" s="218" t="s">
        <v>218</v>
      </c>
      <c r="B2" s="184"/>
      <c r="C2" s="184"/>
      <c r="D2" s="184"/>
      <c r="E2" s="184"/>
      <c r="F2" s="184"/>
      <c r="G2" s="184"/>
      <c r="H2" s="184"/>
      <c r="I2" s="184"/>
      <c r="J2" s="184"/>
      <c r="K2" s="184"/>
      <c r="L2" s="184"/>
      <c r="M2" s="184"/>
      <c r="N2" s="184"/>
      <c r="O2" s="184"/>
      <c r="P2" s="184"/>
      <c r="Q2" s="184"/>
      <c r="R2" s="184"/>
      <c r="S2" s="184"/>
      <c r="T2" s="184"/>
      <c r="U2" s="184"/>
      <c r="V2" s="257" t="s">
        <v>219</v>
      </c>
      <c r="W2" s="257"/>
      <c r="X2" s="257"/>
      <c r="Y2" s="257"/>
      <c r="Z2" s="257"/>
      <c r="AA2" s="257"/>
      <c r="AB2" s="257"/>
      <c r="AC2" s="257"/>
      <c r="AD2" s="257"/>
      <c r="AE2" s="257"/>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row>
    <row r="3" spans="1:57" ht="7.5" customHeight="1">
      <c r="A3" s="184"/>
      <c r="B3" s="184"/>
      <c r="C3" s="184"/>
      <c r="D3" s="184"/>
      <c r="E3" s="184"/>
      <c r="F3" s="184"/>
      <c r="G3" s="184"/>
      <c r="H3" s="184"/>
      <c r="I3" s="184"/>
      <c r="J3" s="184"/>
      <c r="K3" s="184"/>
      <c r="L3" s="184"/>
      <c r="M3" s="184"/>
      <c r="N3" s="184"/>
      <c r="O3" s="184"/>
      <c r="P3" s="184"/>
      <c r="Q3" s="184"/>
      <c r="R3" s="184"/>
      <c r="S3" s="184"/>
      <c r="T3" s="184"/>
      <c r="U3" s="184"/>
      <c r="V3" s="257"/>
      <c r="W3" s="257"/>
      <c r="X3" s="257"/>
      <c r="Y3" s="257"/>
      <c r="Z3" s="257"/>
      <c r="AA3" s="257"/>
      <c r="AB3" s="257"/>
      <c r="AC3" s="257"/>
      <c r="AD3" s="257"/>
      <c r="AE3" s="257"/>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row>
    <row r="4" spans="1:57" ht="14.45">
      <c r="A4" s="184"/>
      <c r="B4" s="279" t="s">
        <v>220</v>
      </c>
      <c r="C4" s="283" t="s">
        <v>221</v>
      </c>
      <c r="D4" s="283" t="s">
        <v>193</v>
      </c>
      <c r="E4" s="299" t="s">
        <v>171</v>
      </c>
      <c r="F4" s="296"/>
      <c r="G4" s="296"/>
      <c r="H4" s="299" t="s">
        <v>172</v>
      </c>
      <c r="I4" s="296"/>
      <c r="J4" s="296"/>
      <c r="K4" s="299" t="s">
        <v>173</v>
      </c>
      <c r="L4" s="296"/>
      <c r="M4" s="296"/>
      <c r="N4" s="299" t="s">
        <v>174</v>
      </c>
      <c r="O4" s="296"/>
      <c r="P4" s="296"/>
      <c r="Q4" s="299" t="s">
        <v>175</v>
      </c>
      <c r="R4" s="296"/>
      <c r="S4" s="296"/>
      <c r="T4" s="304" t="s">
        <v>176</v>
      </c>
      <c r="U4" s="232"/>
      <c r="V4" s="257"/>
      <c r="W4" s="257"/>
      <c r="X4" s="257"/>
      <c r="Y4" s="257"/>
      <c r="Z4" s="257"/>
      <c r="AA4" s="257"/>
      <c r="AB4" s="257"/>
      <c r="AC4" s="257"/>
      <c r="AD4" s="257"/>
      <c r="AE4" s="257"/>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row>
    <row r="5" spans="1:57" ht="14.45">
      <c r="A5" s="184"/>
      <c r="B5" s="280"/>
      <c r="C5" s="284"/>
      <c r="D5" s="284"/>
      <c r="E5" s="95" t="s">
        <v>195</v>
      </c>
      <c r="F5" s="92" t="s">
        <v>222</v>
      </c>
      <c r="G5" s="92" t="s">
        <v>223</v>
      </c>
      <c r="H5" s="95" t="s">
        <v>195</v>
      </c>
      <c r="I5" s="92" t="s">
        <v>222</v>
      </c>
      <c r="J5" s="92" t="s">
        <v>223</v>
      </c>
      <c r="K5" s="95" t="s">
        <v>195</v>
      </c>
      <c r="L5" s="92" t="s">
        <v>222</v>
      </c>
      <c r="M5" s="92" t="s">
        <v>223</v>
      </c>
      <c r="N5" s="95" t="s">
        <v>195</v>
      </c>
      <c r="O5" s="92" t="s">
        <v>222</v>
      </c>
      <c r="P5" s="92" t="s">
        <v>223</v>
      </c>
      <c r="Q5" s="95" t="s">
        <v>195</v>
      </c>
      <c r="R5" s="92" t="s">
        <v>222</v>
      </c>
      <c r="S5" s="92" t="s">
        <v>223</v>
      </c>
      <c r="T5" s="305"/>
      <c r="U5" s="232"/>
      <c r="V5" s="257"/>
      <c r="W5" s="257"/>
      <c r="X5" s="257"/>
      <c r="Y5" s="257"/>
      <c r="Z5" s="257"/>
      <c r="AA5" s="257"/>
      <c r="AB5" s="257"/>
      <c r="AC5" s="257"/>
      <c r="AD5" s="257"/>
      <c r="AE5" s="257"/>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row>
    <row r="6" spans="1:57" ht="15.6">
      <c r="A6" s="184"/>
      <c r="B6" s="101"/>
      <c r="C6" s="103"/>
      <c r="D6" s="103"/>
      <c r="E6" s="113"/>
      <c r="F6" s="104"/>
      <c r="G6" s="97">
        <f>E6*F6</f>
        <v>0</v>
      </c>
      <c r="H6" s="113"/>
      <c r="I6" s="104"/>
      <c r="J6" s="97">
        <f>H6*I6</f>
        <v>0</v>
      </c>
      <c r="K6" s="114"/>
      <c r="L6" s="104"/>
      <c r="M6" s="97">
        <f>K6*L6</f>
        <v>0</v>
      </c>
      <c r="N6" s="114"/>
      <c r="O6" s="104"/>
      <c r="P6" s="97">
        <f>N6*O6</f>
        <v>0</v>
      </c>
      <c r="Q6" s="114"/>
      <c r="R6" s="104"/>
      <c r="S6" s="97">
        <f>Q6*R6</f>
        <v>0</v>
      </c>
      <c r="T6" s="164">
        <f>SUM(G6,J6,M6,P6,S6)</f>
        <v>0</v>
      </c>
      <c r="U6" s="244"/>
      <c r="V6" s="257"/>
      <c r="W6" s="257"/>
      <c r="X6" s="257"/>
      <c r="Y6" s="257"/>
      <c r="Z6" s="257"/>
      <c r="AA6" s="257"/>
      <c r="AB6" s="257"/>
      <c r="AC6" s="257"/>
      <c r="AD6" s="257"/>
      <c r="AE6" s="257"/>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row>
    <row r="7" spans="1:57" ht="15.6">
      <c r="A7" s="184"/>
      <c r="B7" s="101"/>
      <c r="C7" s="103"/>
      <c r="D7" s="103"/>
      <c r="E7" s="114"/>
      <c r="F7" s="104"/>
      <c r="G7" s="97">
        <f t="shared" ref="G7:G15" si="0">E7*F7</f>
        <v>0</v>
      </c>
      <c r="H7" s="114"/>
      <c r="I7" s="104"/>
      <c r="J7" s="97">
        <f t="shared" ref="J7:J15" si="1">H7*I7</f>
        <v>0</v>
      </c>
      <c r="K7" s="114"/>
      <c r="L7" s="104"/>
      <c r="M7" s="97">
        <f t="shared" ref="M7:M15" si="2">K7*L7</f>
        <v>0</v>
      </c>
      <c r="N7" s="114"/>
      <c r="O7" s="104"/>
      <c r="P7" s="97">
        <f t="shared" ref="P7:P15" si="3">N7*O7</f>
        <v>0</v>
      </c>
      <c r="Q7" s="114"/>
      <c r="R7" s="104"/>
      <c r="S7" s="97">
        <f>Q7*R7</f>
        <v>0</v>
      </c>
      <c r="T7" s="164">
        <f t="shared" ref="T7:T15" si="4">SUM(G7,J7,M7,P7,S7)</f>
        <v>0</v>
      </c>
      <c r="U7" s="244"/>
      <c r="V7" s="257"/>
      <c r="W7" s="257"/>
      <c r="X7" s="257"/>
      <c r="Y7" s="257"/>
      <c r="Z7" s="257"/>
      <c r="AA7" s="257"/>
      <c r="AB7" s="257"/>
      <c r="AC7" s="257"/>
      <c r="AD7" s="257"/>
      <c r="AE7" s="257"/>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row>
    <row r="8" spans="1:57" ht="15.6">
      <c r="A8" s="184"/>
      <c r="B8" s="101"/>
      <c r="C8" s="103"/>
      <c r="D8" s="103"/>
      <c r="E8" s="114"/>
      <c r="F8" s="104"/>
      <c r="G8" s="97">
        <f t="shared" si="0"/>
        <v>0</v>
      </c>
      <c r="H8" s="114"/>
      <c r="I8" s="104"/>
      <c r="J8" s="97">
        <f t="shared" si="1"/>
        <v>0</v>
      </c>
      <c r="K8" s="114"/>
      <c r="L8" s="104"/>
      <c r="M8" s="97">
        <f t="shared" si="2"/>
        <v>0</v>
      </c>
      <c r="N8" s="114"/>
      <c r="O8" s="104"/>
      <c r="P8" s="97">
        <f t="shared" si="3"/>
        <v>0</v>
      </c>
      <c r="Q8" s="114"/>
      <c r="R8" s="104"/>
      <c r="S8" s="97">
        <f t="shared" ref="S8:S15" si="5">Q8*R8</f>
        <v>0</v>
      </c>
      <c r="T8" s="164">
        <f t="shared" si="4"/>
        <v>0</v>
      </c>
      <c r="U8" s="244"/>
      <c r="V8" s="257"/>
      <c r="W8" s="257"/>
      <c r="X8" s="257"/>
      <c r="Y8" s="257"/>
      <c r="Z8" s="257"/>
      <c r="AA8" s="257"/>
      <c r="AB8" s="257"/>
      <c r="AC8" s="257"/>
      <c r="AD8" s="257"/>
      <c r="AE8" s="257"/>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row>
    <row r="9" spans="1:57" ht="15.6">
      <c r="A9" s="184"/>
      <c r="B9" s="101"/>
      <c r="C9" s="103"/>
      <c r="D9" s="103"/>
      <c r="E9" s="114"/>
      <c r="F9" s="104"/>
      <c r="G9" s="97">
        <f t="shared" si="0"/>
        <v>0</v>
      </c>
      <c r="H9" s="114"/>
      <c r="I9" s="104"/>
      <c r="J9" s="97">
        <f t="shared" si="1"/>
        <v>0</v>
      </c>
      <c r="K9" s="114"/>
      <c r="L9" s="104"/>
      <c r="M9" s="97">
        <f t="shared" si="2"/>
        <v>0</v>
      </c>
      <c r="N9" s="114"/>
      <c r="O9" s="104"/>
      <c r="P9" s="97">
        <f t="shared" si="3"/>
        <v>0</v>
      </c>
      <c r="Q9" s="114"/>
      <c r="R9" s="104"/>
      <c r="S9" s="97">
        <f t="shared" si="5"/>
        <v>0</v>
      </c>
      <c r="T9" s="164">
        <f t="shared" si="4"/>
        <v>0</v>
      </c>
      <c r="U9" s="244"/>
      <c r="V9" s="257"/>
      <c r="W9" s="257"/>
      <c r="X9" s="257"/>
      <c r="Y9" s="257"/>
      <c r="Z9" s="257"/>
      <c r="AA9" s="257"/>
      <c r="AB9" s="257"/>
      <c r="AC9" s="257"/>
      <c r="AD9" s="257"/>
      <c r="AE9" s="257"/>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row>
    <row r="10" spans="1:57" ht="15.6">
      <c r="A10" s="184"/>
      <c r="B10" s="101"/>
      <c r="C10" s="103"/>
      <c r="D10" s="103"/>
      <c r="E10" s="114"/>
      <c r="F10" s="104"/>
      <c r="G10" s="97">
        <f t="shared" si="0"/>
        <v>0</v>
      </c>
      <c r="H10" s="114"/>
      <c r="I10" s="104"/>
      <c r="J10" s="97">
        <f t="shared" si="1"/>
        <v>0</v>
      </c>
      <c r="K10" s="114"/>
      <c r="L10" s="104"/>
      <c r="M10" s="97">
        <f t="shared" si="2"/>
        <v>0</v>
      </c>
      <c r="N10" s="114"/>
      <c r="O10" s="104"/>
      <c r="P10" s="97">
        <f t="shared" si="3"/>
        <v>0</v>
      </c>
      <c r="Q10" s="114"/>
      <c r="R10" s="104"/>
      <c r="S10" s="97">
        <f t="shared" si="5"/>
        <v>0</v>
      </c>
      <c r="T10" s="164">
        <f t="shared" si="4"/>
        <v>0</v>
      </c>
      <c r="U10" s="244"/>
      <c r="V10" s="257"/>
      <c r="W10" s="257"/>
      <c r="X10" s="257"/>
      <c r="Y10" s="257"/>
      <c r="Z10" s="257"/>
      <c r="AA10" s="257"/>
      <c r="AB10" s="257"/>
      <c r="AC10" s="257"/>
      <c r="AD10" s="257"/>
      <c r="AE10" s="257"/>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row>
    <row r="11" spans="1:57" ht="15.6">
      <c r="A11" s="184"/>
      <c r="B11" s="101"/>
      <c r="C11" s="103"/>
      <c r="D11" s="103"/>
      <c r="E11" s="114"/>
      <c r="F11" s="104"/>
      <c r="G11" s="97">
        <f t="shared" si="0"/>
        <v>0</v>
      </c>
      <c r="H11" s="114"/>
      <c r="I11" s="104"/>
      <c r="J11" s="97">
        <f t="shared" si="1"/>
        <v>0</v>
      </c>
      <c r="K11" s="114"/>
      <c r="L11" s="104"/>
      <c r="M11" s="97">
        <f t="shared" si="2"/>
        <v>0</v>
      </c>
      <c r="N11" s="114"/>
      <c r="O11" s="104"/>
      <c r="P11" s="97">
        <f t="shared" si="3"/>
        <v>0</v>
      </c>
      <c r="Q11" s="114"/>
      <c r="R11" s="104"/>
      <c r="S11" s="97">
        <f t="shared" si="5"/>
        <v>0</v>
      </c>
      <c r="T11" s="164">
        <f t="shared" si="4"/>
        <v>0</v>
      </c>
      <c r="U11" s="244"/>
      <c r="V11" s="257"/>
      <c r="W11" s="257"/>
      <c r="X11" s="257"/>
      <c r="Y11" s="257"/>
      <c r="Z11" s="257"/>
      <c r="AA11" s="257"/>
      <c r="AB11" s="257"/>
      <c r="AC11" s="257"/>
      <c r="AD11" s="257"/>
      <c r="AE11" s="257"/>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row>
    <row r="12" spans="1:57" ht="15.6">
      <c r="A12" s="184"/>
      <c r="B12" s="101"/>
      <c r="C12" s="103"/>
      <c r="D12" s="103"/>
      <c r="E12" s="114"/>
      <c r="F12" s="104"/>
      <c r="G12" s="97">
        <f t="shared" si="0"/>
        <v>0</v>
      </c>
      <c r="H12" s="114"/>
      <c r="I12" s="104"/>
      <c r="J12" s="97">
        <f t="shared" si="1"/>
        <v>0</v>
      </c>
      <c r="K12" s="114"/>
      <c r="L12" s="104"/>
      <c r="M12" s="97">
        <f t="shared" si="2"/>
        <v>0</v>
      </c>
      <c r="N12" s="114"/>
      <c r="O12" s="104"/>
      <c r="P12" s="97">
        <f t="shared" si="3"/>
        <v>0</v>
      </c>
      <c r="Q12" s="114"/>
      <c r="R12" s="104"/>
      <c r="S12" s="97">
        <f t="shared" si="5"/>
        <v>0</v>
      </c>
      <c r="T12" s="164">
        <f t="shared" si="4"/>
        <v>0</v>
      </c>
      <c r="U12" s="244"/>
      <c r="V12" s="257"/>
      <c r="W12" s="257"/>
      <c r="X12" s="257"/>
      <c r="Y12" s="257"/>
      <c r="Z12" s="257"/>
      <c r="AA12" s="257"/>
      <c r="AB12" s="257"/>
      <c r="AC12" s="257"/>
      <c r="AD12" s="257"/>
      <c r="AE12" s="257"/>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row>
    <row r="13" spans="1:57" ht="15.6">
      <c r="A13" s="184"/>
      <c r="B13" s="101"/>
      <c r="C13" s="103"/>
      <c r="D13" s="103"/>
      <c r="E13" s="114"/>
      <c r="F13" s="104"/>
      <c r="G13" s="97">
        <f t="shared" si="0"/>
        <v>0</v>
      </c>
      <c r="H13" s="114"/>
      <c r="I13" s="104"/>
      <c r="J13" s="97">
        <f t="shared" si="1"/>
        <v>0</v>
      </c>
      <c r="K13" s="114"/>
      <c r="L13" s="104"/>
      <c r="M13" s="97">
        <f t="shared" si="2"/>
        <v>0</v>
      </c>
      <c r="N13" s="114"/>
      <c r="O13" s="104"/>
      <c r="P13" s="97">
        <f t="shared" si="3"/>
        <v>0</v>
      </c>
      <c r="Q13" s="114"/>
      <c r="R13" s="104"/>
      <c r="S13" s="97">
        <f t="shared" si="5"/>
        <v>0</v>
      </c>
      <c r="T13" s="164">
        <f t="shared" si="4"/>
        <v>0</v>
      </c>
      <c r="U13" s="244"/>
      <c r="V13" s="257"/>
      <c r="W13" s="257"/>
      <c r="X13" s="257"/>
      <c r="Y13" s="257"/>
      <c r="Z13" s="257"/>
      <c r="AA13" s="257"/>
      <c r="AB13" s="257"/>
      <c r="AC13" s="257"/>
      <c r="AD13" s="257"/>
      <c r="AE13" s="257"/>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row>
    <row r="14" spans="1:57" ht="15.6">
      <c r="A14" s="184"/>
      <c r="B14" s="101"/>
      <c r="C14" s="103"/>
      <c r="D14" s="103"/>
      <c r="E14" s="114"/>
      <c r="F14" s="104"/>
      <c r="G14" s="97">
        <f t="shared" si="0"/>
        <v>0</v>
      </c>
      <c r="H14" s="114"/>
      <c r="I14" s="104"/>
      <c r="J14" s="97">
        <f t="shared" si="1"/>
        <v>0</v>
      </c>
      <c r="K14" s="114"/>
      <c r="L14" s="104"/>
      <c r="M14" s="97">
        <f t="shared" si="2"/>
        <v>0</v>
      </c>
      <c r="N14" s="114"/>
      <c r="O14" s="104"/>
      <c r="P14" s="97">
        <f t="shared" si="3"/>
        <v>0</v>
      </c>
      <c r="Q14" s="114"/>
      <c r="R14" s="104"/>
      <c r="S14" s="97">
        <f t="shared" si="5"/>
        <v>0</v>
      </c>
      <c r="T14" s="164">
        <f t="shared" si="4"/>
        <v>0</v>
      </c>
      <c r="U14" s="244"/>
      <c r="V14" s="221"/>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row>
    <row r="15" spans="1:57" ht="15.95" thickBot="1">
      <c r="A15" s="184"/>
      <c r="B15" s="109"/>
      <c r="C15" s="110"/>
      <c r="D15" s="110"/>
      <c r="E15" s="115"/>
      <c r="F15" s="116"/>
      <c r="G15" s="98">
        <f t="shared" si="0"/>
        <v>0</v>
      </c>
      <c r="H15" s="115"/>
      <c r="I15" s="116"/>
      <c r="J15" s="98">
        <f t="shared" si="1"/>
        <v>0</v>
      </c>
      <c r="K15" s="115"/>
      <c r="L15" s="116"/>
      <c r="M15" s="98">
        <f t="shared" si="2"/>
        <v>0</v>
      </c>
      <c r="N15" s="115"/>
      <c r="O15" s="116"/>
      <c r="P15" s="98">
        <f t="shared" si="3"/>
        <v>0</v>
      </c>
      <c r="Q15" s="115"/>
      <c r="R15" s="116"/>
      <c r="S15" s="98">
        <f t="shared" si="5"/>
        <v>0</v>
      </c>
      <c r="T15" s="165">
        <f t="shared" si="4"/>
        <v>0</v>
      </c>
      <c r="U15" s="244"/>
      <c r="V15" s="234" t="s">
        <v>220</v>
      </c>
      <c r="W15" s="235"/>
      <c r="X15" s="235"/>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row>
    <row r="16" spans="1:57" ht="18" customHeight="1">
      <c r="A16" s="184"/>
      <c r="B16" s="82" t="s">
        <v>176</v>
      </c>
      <c r="C16" s="80"/>
      <c r="D16" s="80"/>
      <c r="E16" s="96"/>
      <c r="F16" s="89"/>
      <c r="G16" s="166">
        <f>SUM(G6:G15)</f>
        <v>0</v>
      </c>
      <c r="H16" s="167"/>
      <c r="I16" s="168"/>
      <c r="J16" s="166">
        <f>SUM(J6:J15)</f>
        <v>0</v>
      </c>
      <c r="K16" s="167"/>
      <c r="L16" s="168"/>
      <c r="M16" s="166">
        <f>SUM(M6:M15)</f>
        <v>0</v>
      </c>
      <c r="N16" s="167"/>
      <c r="O16" s="168"/>
      <c r="P16" s="166">
        <f>SUM(P6:P15)</f>
        <v>0</v>
      </c>
      <c r="Q16" s="169"/>
      <c r="R16" s="82"/>
      <c r="S16" s="166">
        <f>SUM(S6:S15)</f>
        <v>0</v>
      </c>
      <c r="T16" s="166">
        <f>SUM(T6:T15)</f>
        <v>0</v>
      </c>
      <c r="U16" s="233"/>
      <c r="V16" s="257" t="s">
        <v>224</v>
      </c>
      <c r="W16" s="301"/>
      <c r="X16" s="301"/>
      <c r="Y16" s="301"/>
      <c r="Z16" s="301"/>
      <c r="AA16" s="301"/>
      <c r="AB16" s="301"/>
      <c r="AC16" s="301"/>
      <c r="AD16" s="301"/>
      <c r="AE16" s="301"/>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row>
    <row r="17" spans="1:57" ht="12.6" customHeight="1">
      <c r="A17" s="184"/>
      <c r="B17" s="184"/>
      <c r="C17" s="184"/>
      <c r="D17" s="184"/>
      <c r="E17" s="231"/>
      <c r="F17" s="231"/>
      <c r="G17" s="231"/>
      <c r="H17" s="231"/>
      <c r="I17" s="231"/>
      <c r="J17" s="231"/>
      <c r="K17" s="231"/>
      <c r="L17" s="231"/>
      <c r="M17" s="231"/>
      <c r="N17" s="231"/>
      <c r="O17" s="231"/>
      <c r="P17" s="231"/>
      <c r="Q17" s="184"/>
      <c r="R17" s="184"/>
      <c r="S17" s="184"/>
      <c r="T17" s="184"/>
      <c r="U17" s="184"/>
      <c r="V17" s="301"/>
      <c r="W17" s="301"/>
      <c r="X17" s="301"/>
      <c r="Y17" s="301"/>
      <c r="Z17" s="301"/>
      <c r="AA17" s="301"/>
      <c r="AB17" s="301"/>
      <c r="AC17" s="301"/>
      <c r="AD17" s="301"/>
      <c r="AE17" s="301"/>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row>
    <row r="18" spans="1:57" ht="41.1" customHeight="1">
      <c r="A18" s="218" t="s">
        <v>225</v>
      </c>
      <c r="B18" s="184"/>
      <c r="C18" s="184"/>
      <c r="D18" s="184"/>
      <c r="E18" s="184"/>
      <c r="F18" s="184"/>
      <c r="G18" s="184"/>
      <c r="H18" s="184"/>
      <c r="I18" s="184"/>
      <c r="J18" s="184"/>
      <c r="K18" s="184"/>
      <c r="L18" s="184"/>
      <c r="M18" s="184"/>
      <c r="N18" s="184"/>
      <c r="O18" s="184"/>
      <c r="P18" s="184"/>
      <c r="Q18" s="184"/>
      <c r="R18" s="184"/>
      <c r="S18" s="184"/>
      <c r="T18" s="184"/>
      <c r="U18" s="184"/>
      <c r="V18" s="301"/>
      <c r="W18" s="301"/>
      <c r="X18" s="301"/>
      <c r="Y18" s="301"/>
      <c r="Z18" s="301"/>
      <c r="AA18" s="301"/>
      <c r="AB18" s="301"/>
      <c r="AC18" s="301"/>
      <c r="AD18" s="301"/>
      <c r="AE18" s="301"/>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row>
    <row r="19" spans="1:57" ht="15.6">
      <c r="A19" s="184"/>
      <c r="B19" s="279" t="s">
        <v>220</v>
      </c>
      <c r="C19" s="283" t="s">
        <v>226</v>
      </c>
      <c r="D19" s="283"/>
      <c r="E19" s="296" t="s">
        <v>171</v>
      </c>
      <c r="F19" s="296"/>
      <c r="G19" s="296"/>
      <c r="H19" s="296" t="s">
        <v>172</v>
      </c>
      <c r="I19" s="296"/>
      <c r="J19" s="296"/>
      <c r="K19" s="296" t="s">
        <v>173</v>
      </c>
      <c r="L19" s="296"/>
      <c r="M19" s="296"/>
      <c r="N19" s="296" t="s">
        <v>174</v>
      </c>
      <c r="O19" s="296"/>
      <c r="P19" s="296"/>
      <c r="Q19" s="296" t="s">
        <v>175</v>
      </c>
      <c r="R19" s="296"/>
      <c r="S19" s="296"/>
      <c r="T19" s="304" t="s">
        <v>176</v>
      </c>
      <c r="U19" s="232"/>
      <c r="V19" s="270"/>
      <c r="W19" s="270"/>
      <c r="X19" s="270"/>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row>
    <row r="20" spans="1:57" ht="29.1" customHeight="1">
      <c r="A20" s="184"/>
      <c r="B20" s="280"/>
      <c r="C20" s="284"/>
      <c r="D20" s="284"/>
      <c r="E20" s="295" t="s">
        <v>227</v>
      </c>
      <c r="F20" s="295"/>
      <c r="G20" s="295"/>
      <c r="H20" s="295" t="s">
        <v>227</v>
      </c>
      <c r="I20" s="295"/>
      <c r="J20" s="295"/>
      <c r="K20" s="295" t="s">
        <v>227</v>
      </c>
      <c r="L20" s="295"/>
      <c r="M20" s="295"/>
      <c r="N20" s="295" t="s">
        <v>227</v>
      </c>
      <c r="O20" s="295"/>
      <c r="P20" s="295"/>
      <c r="Q20" s="295" t="s">
        <v>227</v>
      </c>
      <c r="R20" s="295"/>
      <c r="S20" s="295"/>
      <c r="T20" s="305"/>
      <c r="U20" s="232"/>
      <c r="V20" s="270" t="s">
        <v>218</v>
      </c>
      <c r="W20" s="270"/>
      <c r="X20" s="270"/>
      <c r="Y20" s="270"/>
      <c r="Z20" s="270"/>
      <c r="AA20" s="270"/>
      <c r="AB20" s="270"/>
      <c r="AC20" s="270"/>
      <c r="AD20" s="270"/>
      <c r="AE20" s="270"/>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row>
    <row r="21" spans="1:57" ht="18">
      <c r="A21" s="184"/>
      <c r="B21" s="101"/>
      <c r="C21" s="307"/>
      <c r="D21" s="307"/>
      <c r="E21" s="294"/>
      <c r="F21" s="294"/>
      <c r="G21" s="294"/>
      <c r="H21" s="294"/>
      <c r="I21" s="294"/>
      <c r="J21" s="294"/>
      <c r="K21" s="294"/>
      <c r="L21" s="294"/>
      <c r="M21" s="294"/>
      <c r="N21" s="294"/>
      <c r="O21" s="294"/>
      <c r="P21" s="294"/>
      <c r="Q21" s="294"/>
      <c r="R21" s="294"/>
      <c r="S21" s="294"/>
      <c r="T21" s="164">
        <f>SUM(E21:S21)</f>
        <v>0</v>
      </c>
      <c r="U21" s="244"/>
      <c r="V21" s="309" t="s">
        <v>228</v>
      </c>
      <c r="W21" s="310"/>
      <c r="X21" s="310"/>
      <c r="Y21" s="310"/>
      <c r="Z21" s="310"/>
      <c r="AA21" s="310"/>
      <c r="AB21" s="310"/>
      <c r="AC21" s="310"/>
      <c r="AD21" s="310"/>
      <c r="AE21" s="310"/>
      <c r="AF21" s="310"/>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row>
    <row r="22" spans="1:57" ht="15.6">
      <c r="A22" s="184"/>
      <c r="B22" s="101"/>
      <c r="C22" s="306"/>
      <c r="D22" s="306"/>
      <c r="E22" s="294"/>
      <c r="F22" s="294"/>
      <c r="G22" s="294"/>
      <c r="H22" s="294"/>
      <c r="I22" s="294"/>
      <c r="J22" s="294"/>
      <c r="K22" s="294"/>
      <c r="L22" s="294"/>
      <c r="M22" s="294"/>
      <c r="N22" s="294"/>
      <c r="O22" s="294"/>
      <c r="P22" s="294"/>
      <c r="Q22" s="294"/>
      <c r="R22" s="294"/>
      <c r="S22" s="294"/>
      <c r="T22" s="164">
        <f t="shared" ref="T22:T35" si="6">SUM(E22:S22)</f>
        <v>0</v>
      </c>
      <c r="U22" s="244"/>
      <c r="V22" s="310"/>
      <c r="W22" s="310"/>
      <c r="X22" s="310"/>
      <c r="Y22" s="310"/>
      <c r="Z22" s="310"/>
      <c r="AA22" s="310"/>
      <c r="AB22" s="310"/>
      <c r="AC22" s="310"/>
      <c r="AD22" s="310"/>
      <c r="AE22" s="310"/>
      <c r="AF22" s="310"/>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row>
    <row r="23" spans="1:57" ht="15.6">
      <c r="A23" s="184"/>
      <c r="B23" s="101"/>
      <c r="C23" s="306"/>
      <c r="D23" s="306"/>
      <c r="E23" s="294"/>
      <c r="F23" s="294"/>
      <c r="G23" s="294"/>
      <c r="H23" s="294"/>
      <c r="I23" s="294"/>
      <c r="J23" s="294"/>
      <c r="K23" s="294"/>
      <c r="L23" s="294"/>
      <c r="M23" s="294"/>
      <c r="N23" s="294"/>
      <c r="O23" s="294"/>
      <c r="P23" s="294"/>
      <c r="Q23" s="294"/>
      <c r="R23" s="294"/>
      <c r="S23" s="294"/>
      <c r="T23" s="164">
        <f t="shared" si="6"/>
        <v>0</v>
      </c>
      <c r="U23" s="244"/>
      <c r="V23" s="310"/>
      <c r="W23" s="310"/>
      <c r="X23" s="310"/>
      <c r="Y23" s="310"/>
      <c r="Z23" s="310"/>
      <c r="AA23" s="310"/>
      <c r="AB23" s="310"/>
      <c r="AC23" s="310"/>
      <c r="AD23" s="310"/>
      <c r="AE23" s="310"/>
      <c r="AF23" s="310"/>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row>
    <row r="24" spans="1:57" ht="15.6">
      <c r="A24" s="184"/>
      <c r="B24" s="101"/>
      <c r="C24" s="306"/>
      <c r="D24" s="306"/>
      <c r="E24" s="294"/>
      <c r="F24" s="294"/>
      <c r="G24" s="294"/>
      <c r="H24" s="294"/>
      <c r="I24" s="294"/>
      <c r="J24" s="294"/>
      <c r="K24" s="294"/>
      <c r="L24" s="294"/>
      <c r="M24" s="294"/>
      <c r="N24" s="294"/>
      <c r="O24" s="294"/>
      <c r="P24" s="294"/>
      <c r="Q24" s="294"/>
      <c r="R24" s="294"/>
      <c r="S24" s="294"/>
      <c r="T24" s="164">
        <f t="shared" si="6"/>
        <v>0</v>
      </c>
      <c r="U24" s="244"/>
      <c r="V24" s="310"/>
      <c r="W24" s="310"/>
      <c r="X24" s="310"/>
      <c r="Y24" s="310"/>
      <c r="Z24" s="310"/>
      <c r="AA24" s="310"/>
      <c r="AB24" s="310"/>
      <c r="AC24" s="310"/>
      <c r="AD24" s="310"/>
      <c r="AE24" s="310"/>
      <c r="AF24" s="310"/>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row>
    <row r="25" spans="1:57" ht="15.6">
      <c r="A25" s="184"/>
      <c r="B25" s="101"/>
      <c r="C25" s="306"/>
      <c r="D25" s="306"/>
      <c r="E25" s="294"/>
      <c r="F25" s="294"/>
      <c r="G25" s="294"/>
      <c r="H25" s="294"/>
      <c r="I25" s="294"/>
      <c r="J25" s="294"/>
      <c r="K25" s="294"/>
      <c r="L25" s="294"/>
      <c r="M25" s="294"/>
      <c r="N25" s="294"/>
      <c r="O25" s="294"/>
      <c r="P25" s="294"/>
      <c r="Q25" s="294"/>
      <c r="R25" s="294"/>
      <c r="S25" s="294"/>
      <c r="T25" s="164">
        <f t="shared" si="6"/>
        <v>0</v>
      </c>
      <c r="U25" s="244"/>
      <c r="V25" s="310"/>
      <c r="W25" s="310"/>
      <c r="X25" s="310"/>
      <c r="Y25" s="310"/>
      <c r="Z25" s="310"/>
      <c r="AA25" s="310"/>
      <c r="AB25" s="310"/>
      <c r="AC25" s="310"/>
      <c r="AD25" s="310"/>
      <c r="AE25" s="310"/>
      <c r="AF25" s="310"/>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row>
    <row r="26" spans="1:57" ht="15.6">
      <c r="A26" s="184"/>
      <c r="B26" s="101"/>
      <c r="C26" s="306"/>
      <c r="D26" s="306"/>
      <c r="E26" s="294"/>
      <c r="F26" s="294"/>
      <c r="G26" s="294"/>
      <c r="H26" s="294"/>
      <c r="I26" s="294"/>
      <c r="J26" s="294"/>
      <c r="K26" s="294"/>
      <c r="L26" s="294"/>
      <c r="M26" s="294"/>
      <c r="N26" s="294"/>
      <c r="O26" s="294"/>
      <c r="P26" s="294"/>
      <c r="Q26" s="294"/>
      <c r="R26" s="294"/>
      <c r="S26" s="294"/>
      <c r="T26" s="164">
        <f t="shared" si="6"/>
        <v>0</v>
      </c>
      <c r="U26" s="244"/>
      <c r="V26" s="310"/>
      <c r="W26" s="310"/>
      <c r="X26" s="310"/>
      <c r="Y26" s="310"/>
      <c r="Z26" s="310"/>
      <c r="AA26" s="310"/>
      <c r="AB26" s="310"/>
      <c r="AC26" s="310"/>
      <c r="AD26" s="310"/>
      <c r="AE26" s="310"/>
      <c r="AF26" s="310"/>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row>
    <row r="27" spans="1:57" ht="15.6">
      <c r="A27" s="184"/>
      <c r="B27" s="101"/>
      <c r="C27" s="285"/>
      <c r="D27" s="285"/>
      <c r="E27" s="294"/>
      <c r="F27" s="294"/>
      <c r="G27" s="294"/>
      <c r="H27" s="294"/>
      <c r="I27" s="294"/>
      <c r="J27" s="294"/>
      <c r="K27" s="294"/>
      <c r="L27" s="294"/>
      <c r="M27" s="294"/>
      <c r="N27" s="294"/>
      <c r="O27" s="294"/>
      <c r="P27" s="294"/>
      <c r="Q27" s="294"/>
      <c r="R27" s="294"/>
      <c r="S27" s="294"/>
      <c r="T27" s="164">
        <f t="shared" si="6"/>
        <v>0</v>
      </c>
      <c r="U27" s="244"/>
      <c r="V27" s="310"/>
      <c r="W27" s="310"/>
      <c r="X27" s="310"/>
      <c r="Y27" s="310"/>
      <c r="Z27" s="310"/>
      <c r="AA27" s="310"/>
      <c r="AB27" s="310"/>
      <c r="AC27" s="310"/>
      <c r="AD27" s="310"/>
      <c r="AE27" s="310"/>
      <c r="AF27" s="310"/>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row>
    <row r="28" spans="1:57" ht="15.6">
      <c r="A28" s="184"/>
      <c r="B28" s="101"/>
      <c r="C28" s="285"/>
      <c r="D28" s="285"/>
      <c r="E28" s="294"/>
      <c r="F28" s="294"/>
      <c r="G28" s="294"/>
      <c r="H28" s="294"/>
      <c r="I28" s="294"/>
      <c r="J28" s="294"/>
      <c r="K28" s="294"/>
      <c r="L28" s="294"/>
      <c r="M28" s="294"/>
      <c r="N28" s="294"/>
      <c r="O28" s="294"/>
      <c r="P28" s="294"/>
      <c r="Q28" s="294"/>
      <c r="R28" s="294"/>
      <c r="S28" s="294"/>
      <c r="T28" s="164">
        <f t="shared" si="6"/>
        <v>0</v>
      </c>
      <c r="U28" s="244"/>
      <c r="V28" s="310"/>
      <c r="W28" s="310"/>
      <c r="X28" s="310"/>
      <c r="Y28" s="310"/>
      <c r="Z28" s="310"/>
      <c r="AA28" s="310"/>
      <c r="AB28" s="310"/>
      <c r="AC28" s="310"/>
      <c r="AD28" s="310"/>
      <c r="AE28" s="310"/>
      <c r="AF28" s="310"/>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row>
    <row r="29" spans="1:57" ht="15.6">
      <c r="A29" s="184"/>
      <c r="B29" s="101"/>
      <c r="C29" s="285"/>
      <c r="D29" s="285"/>
      <c r="E29" s="294"/>
      <c r="F29" s="294"/>
      <c r="G29" s="294"/>
      <c r="H29" s="294"/>
      <c r="I29" s="294"/>
      <c r="J29" s="294"/>
      <c r="K29" s="294"/>
      <c r="L29" s="294"/>
      <c r="M29" s="294"/>
      <c r="N29" s="294"/>
      <c r="O29" s="294"/>
      <c r="P29" s="294"/>
      <c r="Q29" s="294"/>
      <c r="R29" s="294"/>
      <c r="S29" s="294"/>
      <c r="T29" s="164">
        <f t="shared" si="6"/>
        <v>0</v>
      </c>
      <c r="U29" s="244"/>
      <c r="V29" s="310"/>
      <c r="W29" s="310"/>
      <c r="X29" s="310"/>
      <c r="Y29" s="310"/>
      <c r="Z29" s="310"/>
      <c r="AA29" s="310"/>
      <c r="AB29" s="310"/>
      <c r="AC29" s="310"/>
      <c r="AD29" s="310"/>
      <c r="AE29" s="310"/>
      <c r="AF29" s="310"/>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row>
    <row r="30" spans="1:57" ht="15.6">
      <c r="A30" s="184"/>
      <c r="B30" s="101"/>
      <c r="C30" s="285"/>
      <c r="D30" s="285"/>
      <c r="E30" s="294"/>
      <c r="F30" s="294"/>
      <c r="G30" s="294"/>
      <c r="H30" s="294"/>
      <c r="I30" s="294"/>
      <c r="J30" s="294"/>
      <c r="K30" s="294"/>
      <c r="L30" s="294"/>
      <c r="M30" s="294"/>
      <c r="N30" s="294"/>
      <c r="O30" s="294"/>
      <c r="P30" s="294"/>
      <c r="Q30" s="294"/>
      <c r="R30" s="294"/>
      <c r="S30" s="294"/>
      <c r="T30" s="164">
        <f t="shared" si="6"/>
        <v>0</v>
      </c>
      <c r="U30" s="244"/>
      <c r="V30" s="310"/>
      <c r="W30" s="310"/>
      <c r="X30" s="310"/>
      <c r="Y30" s="310"/>
      <c r="Z30" s="310"/>
      <c r="AA30" s="310"/>
      <c r="AB30" s="310"/>
      <c r="AC30" s="310"/>
      <c r="AD30" s="310"/>
      <c r="AE30" s="310"/>
      <c r="AF30" s="310"/>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row>
    <row r="31" spans="1:57" ht="15.6">
      <c r="A31" s="184"/>
      <c r="B31" s="101"/>
      <c r="C31" s="285"/>
      <c r="D31" s="285"/>
      <c r="E31" s="294"/>
      <c r="F31" s="294"/>
      <c r="G31" s="294"/>
      <c r="H31" s="294"/>
      <c r="I31" s="294"/>
      <c r="J31" s="294"/>
      <c r="K31" s="294"/>
      <c r="L31" s="294"/>
      <c r="M31" s="294"/>
      <c r="N31" s="294"/>
      <c r="O31" s="294"/>
      <c r="P31" s="294"/>
      <c r="Q31" s="294"/>
      <c r="R31" s="294"/>
      <c r="S31" s="294"/>
      <c r="T31" s="164">
        <f t="shared" si="6"/>
        <v>0</v>
      </c>
      <c r="U31" s="244"/>
      <c r="V31" s="310"/>
      <c r="W31" s="310"/>
      <c r="X31" s="310"/>
      <c r="Y31" s="310"/>
      <c r="Z31" s="310"/>
      <c r="AA31" s="310"/>
      <c r="AB31" s="310"/>
      <c r="AC31" s="310"/>
      <c r="AD31" s="310"/>
      <c r="AE31" s="310"/>
      <c r="AF31" s="310"/>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row>
    <row r="32" spans="1:57" ht="15.6">
      <c r="A32" s="184"/>
      <c r="B32" s="101"/>
      <c r="C32" s="285"/>
      <c r="D32" s="285"/>
      <c r="E32" s="294"/>
      <c r="F32" s="294"/>
      <c r="G32" s="294"/>
      <c r="H32" s="294"/>
      <c r="I32" s="294"/>
      <c r="J32" s="294"/>
      <c r="K32" s="294"/>
      <c r="L32" s="294"/>
      <c r="M32" s="294"/>
      <c r="N32" s="294"/>
      <c r="O32" s="294"/>
      <c r="P32" s="294"/>
      <c r="Q32" s="294"/>
      <c r="R32" s="294"/>
      <c r="S32" s="294"/>
      <c r="T32" s="164">
        <f t="shared" si="6"/>
        <v>0</v>
      </c>
      <c r="U32" s="244"/>
      <c r="V32" s="310"/>
      <c r="W32" s="310"/>
      <c r="X32" s="310"/>
      <c r="Y32" s="310"/>
      <c r="Z32" s="310"/>
      <c r="AA32" s="310"/>
      <c r="AB32" s="310"/>
      <c r="AC32" s="310"/>
      <c r="AD32" s="310"/>
      <c r="AE32" s="310"/>
      <c r="AF32" s="310"/>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row>
    <row r="33" spans="1:57" ht="15.6">
      <c r="A33" s="184"/>
      <c r="B33" s="101"/>
      <c r="C33" s="285"/>
      <c r="D33" s="285"/>
      <c r="E33" s="294"/>
      <c r="F33" s="294"/>
      <c r="G33" s="294"/>
      <c r="H33" s="294"/>
      <c r="I33" s="294"/>
      <c r="J33" s="294"/>
      <c r="K33" s="294"/>
      <c r="L33" s="294"/>
      <c r="M33" s="294"/>
      <c r="N33" s="294"/>
      <c r="O33" s="294"/>
      <c r="P33" s="294"/>
      <c r="Q33" s="294"/>
      <c r="R33" s="294"/>
      <c r="S33" s="294"/>
      <c r="T33" s="164">
        <f t="shared" si="6"/>
        <v>0</v>
      </c>
      <c r="U33" s="244"/>
      <c r="V33" s="310"/>
      <c r="W33" s="310"/>
      <c r="X33" s="310"/>
      <c r="Y33" s="310"/>
      <c r="Z33" s="310"/>
      <c r="AA33" s="310"/>
      <c r="AB33" s="310"/>
      <c r="AC33" s="310"/>
      <c r="AD33" s="310"/>
      <c r="AE33" s="310"/>
      <c r="AF33" s="310"/>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row>
    <row r="34" spans="1:57" ht="18">
      <c r="A34" s="184"/>
      <c r="B34" s="101"/>
      <c r="C34" s="285"/>
      <c r="D34" s="285"/>
      <c r="E34" s="294"/>
      <c r="F34" s="294"/>
      <c r="G34" s="294"/>
      <c r="H34" s="294"/>
      <c r="I34" s="294"/>
      <c r="J34" s="294"/>
      <c r="K34" s="294"/>
      <c r="L34" s="294"/>
      <c r="M34" s="294"/>
      <c r="N34" s="294"/>
      <c r="O34" s="294"/>
      <c r="P34" s="294"/>
      <c r="Q34" s="294"/>
      <c r="R34" s="294"/>
      <c r="S34" s="294"/>
      <c r="T34" s="164">
        <f t="shared" si="6"/>
        <v>0</v>
      </c>
      <c r="U34" s="244"/>
      <c r="V34" s="270" t="s">
        <v>229</v>
      </c>
      <c r="W34" s="270"/>
      <c r="X34" s="270"/>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row>
    <row r="35" spans="1:57" ht="15.95" thickBot="1">
      <c r="A35" s="184"/>
      <c r="B35" s="109"/>
      <c r="C35" s="292"/>
      <c r="D35" s="292"/>
      <c r="E35" s="293"/>
      <c r="F35" s="293"/>
      <c r="G35" s="293"/>
      <c r="H35" s="293"/>
      <c r="I35" s="293"/>
      <c r="J35" s="293"/>
      <c r="K35" s="293"/>
      <c r="L35" s="293"/>
      <c r="M35" s="293"/>
      <c r="N35" s="293"/>
      <c r="O35" s="293"/>
      <c r="P35" s="293"/>
      <c r="Q35" s="293"/>
      <c r="R35" s="293"/>
      <c r="S35" s="293"/>
      <c r="T35" s="165">
        <f t="shared" si="6"/>
        <v>0</v>
      </c>
      <c r="U35" s="244"/>
      <c r="V35" s="221" t="s">
        <v>230</v>
      </c>
      <c r="W35" s="184"/>
      <c r="X35" s="184"/>
      <c r="Y35" s="184"/>
      <c r="Z35" s="184"/>
      <c r="AA35" s="184"/>
      <c r="AB35" s="184"/>
      <c r="AC35" s="184"/>
      <c r="AD35" s="184"/>
      <c r="AE35" s="184"/>
      <c r="AF35" s="184"/>
      <c r="AG35" s="184"/>
      <c r="AH35" s="184"/>
      <c r="AI35" s="221"/>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row>
    <row r="36" spans="1:57" ht="18" customHeight="1">
      <c r="A36" s="184"/>
      <c r="B36" s="82" t="s">
        <v>176</v>
      </c>
      <c r="C36" s="80"/>
      <c r="D36" s="80"/>
      <c r="E36" s="297">
        <f>SUM(E21:G35)</f>
        <v>0</v>
      </c>
      <c r="F36" s="298"/>
      <c r="G36" s="298"/>
      <c r="H36" s="297">
        <f t="shared" ref="H36" si="7">SUM(H21:J35)</f>
        <v>0</v>
      </c>
      <c r="I36" s="298"/>
      <c r="J36" s="298"/>
      <c r="K36" s="297">
        <f t="shared" ref="K36" si="8">SUM(K21:M35)</f>
        <v>0</v>
      </c>
      <c r="L36" s="298"/>
      <c r="M36" s="298"/>
      <c r="N36" s="297">
        <f t="shared" ref="N36" si="9">SUM(N21:P35)</f>
        <v>0</v>
      </c>
      <c r="O36" s="298"/>
      <c r="P36" s="298"/>
      <c r="Q36" s="297">
        <f t="shared" ref="Q36" si="10">SUM(Q21:S35)</f>
        <v>0</v>
      </c>
      <c r="R36" s="298"/>
      <c r="S36" s="298"/>
      <c r="T36" s="163">
        <f>SUM(T21:T35)</f>
        <v>0</v>
      </c>
      <c r="U36" s="236"/>
      <c r="V36" s="302" t="s">
        <v>231</v>
      </c>
      <c r="W36" s="308"/>
      <c r="X36" s="308"/>
      <c r="Y36" s="308"/>
      <c r="Z36" s="308"/>
      <c r="AA36" s="308"/>
      <c r="AB36" s="308"/>
      <c r="AC36" s="308"/>
      <c r="AD36" s="308"/>
      <c r="AE36" s="308"/>
      <c r="AF36" s="308"/>
      <c r="AG36" s="184"/>
      <c r="AH36" s="184"/>
      <c r="AI36" s="221"/>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row>
    <row r="37" spans="1:57">
      <c r="A37" s="184"/>
      <c r="B37" s="184"/>
      <c r="C37" s="184"/>
      <c r="D37" s="184"/>
      <c r="E37" s="184"/>
      <c r="F37" s="184"/>
      <c r="G37" s="184"/>
      <c r="H37" s="184"/>
      <c r="I37" s="184"/>
      <c r="J37" s="184"/>
      <c r="K37" s="184"/>
      <c r="L37" s="184"/>
      <c r="M37" s="184"/>
      <c r="N37" s="184"/>
      <c r="O37" s="184"/>
      <c r="P37" s="184"/>
      <c r="Q37" s="184"/>
      <c r="R37" s="184"/>
      <c r="S37" s="184"/>
      <c r="T37" s="184"/>
      <c r="U37" s="184"/>
      <c r="V37" s="308"/>
      <c r="W37" s="308"/>
      <c r="X37" s="308"/>
      <c r="Y37" s="308"/>
      <c r="Z37" s="308"/>
      <c r="AA37" s="308"/>
      <c r="AB37" s="308"/>
      <c r="AC37" s="308"/>
      <c r="AD37" s="308"/>
      <c r="AE37" s="308"/>
      <c r="AF37" s="308"/>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row>
    <row r="38" spans="1:57" ht="42.6" customHeight="1">
      <c r="A38" s="218" t="s">
        <v>232</v>
      </c>
      <c r="B38" s="184"/>
      <c r="C38" s="184"/>
      <c r="D38" s="184"/>
      <c r="E38" s="184"/>
      <c r="F38" s="184"/>
      <c r="G38" s="184"/>
      <c r="H38" s="184"/>
      <c r="I38" s="184"/>
      <c r="J38" s="184"/>
      <c r="K38" s="184"/>
      <c r="L38" s="184"/>
      <c r="M38" s="184"/>
      <c r="N38" s="184"/>
      <c r="O38" s="184"/>
      <c r="P38" s="184"/>
      <c r="Q38" s="184"/>
      <c r="R38" s="184"/>
      <c r="S38" s="184"/>
      <c r="T38" s="184"/>
      <c r="U38" s="184"/>
      <c r="V38" s="308"/>
      <c r="W38" s="308"/>
      <c r="X38" s="308"/>
      <c r="Y38" s="308"/>
      <c r="Z38" s="308"/>
      <c r="AA38" s="308"/>
      <c r="AB38" s="308"/>
      <c r="AC38" s="308"/>
      <c r="AD38" s="308"/>
      <c r="AE38" s="308"/>
      <c r="AF38" s="308"/>
      <c r="AG38" s="184"/>
      <c r="AH38" s="184"/>
      <c r="AI38" s="268"/>
      <c r="AJ38" s="268"/>
      <c r="AK38" s="268"/>
      <c r="AL38" s="268"/>
      <c r="AM38" s="268"/>
      <c r="AN38" s="268"/>
      <c r="AO38" s="268"/>
      <c r="AP38" s="268"/>
      <c r="AQ38" s="268"/>
      <c r="AR38" s="268"/>
      <c r="AS38" s="184"/>
      <c r="AT38" s="184"/>
      <c r="AU38" s="184"/>
      <c r="AV38" s="184"/>
      <c r="AW38" s="184"/>
      <c r="AX38" s="184"/>
      <c r="AY38" s="184"/>
      <c r="AZ38" s="184"/>
      <c r="BA38" s="184"/>
      <c r="BB38" s="184"/>
      <c r="BC38" s="184"/>
      <c r="BD38" s="184"/>
      <c r="BE38" s="184"/>
    </row>
    <row r="39" spans="1:57" ht="14.45">
      <c r="A39" s="184"/>
      <c r="B39" s="279" t="s">
        <v>220</v>
      </c>
      <c r="C39" s="289" t="s">
        <v>226</v>
      </c>
      <c r="D39" s="289"/>
      <c r="E39" s="296" t="s">
        <v>171</v>
      </c>
      <c r="F39" s="296"/>
      <c r="G39" s="296"/>
      <c r="H39" s="296" t="s">
        <v>172</v>
      </c>
      <c r="I39" s="296"/>
      <c r="J39" s="296"/>
      <c r="K39" s="296" t="s">
        <v>173</v>
      </c>
      <c r="L39" s="296"/>
      <c r="M39" s="296"/>
      <c r="N39" s="296" t="s">
        <v>174</v>
      </c>
      <c r="O39" s="296"/>
      <c r="P39" s="296"/>
      <c r="Q39" s="296" t="s">
        <v>175</v>
      </c>
      <c r="R39" s="296"/>
      <c r="S39" s="296"/>
      <c r="T39" s="304" t="s">
        <v>176</v>
      </c>
      <c r="U39" s="232"/>
      <c r="V39" s="308"/>
      <c r="W39" s="308"/>
      <c r="X39" s="308"/>
      <c r="Y39" s="308"/>
      <c r="Z39" s="308"/>
      <c r="AA39" s="308"/>
      <c r="AB39" s="308"/>
      <c r="AC39" s="308"/>
      <c r="AD39" s="308"/>
      <c r="AE39" s="308"/>
      <c r="AF39" s="308"/>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row>
    <row r="40" spans="1:57" ht="14.45">
      <c r="A40" s="184"/>
      <c r="B40" s="280"/>
      <c r="C40" s="290"/>
      <c r="D40" s="290"/>
      <c r="E40" s="295" t="s">
        <v>227</v>
      </c>
      <c r="F40" s="295"/>
      <c r="G40" s="295"/>
      <c r="H40" s="295" t="s">
        <v>227</v>
      </c>
      <c r="I40" s="295"/>
      <c r="J40" s="295"/>
      <c r="K40" s="295" t="s">
        <v>227</v>
      </c>
      <c r="L40" s="295"/>
      <c r="M40" s="295"/>
      <c r="N40" s="295" t="s">
        <v>227</v>
      </c>
      <c r="O40" s="295"/>
      <c r="P40" s="295"/>
      <c r="Q40" s="295" t="s">
        <v>227</v>
      </c>
      <c r="R40" s="295"/>
      <c r="S40" s="295"/>
      <c r="T40" s="305"/>
      <c r="U40" s="232"/>
      <c r="V40" s="308"/>
      <c r="W40" s="308"/>
      <c r="X40" s="308"/>
      <c r="Y40" s="308"/>
      <c r="Z40" s="308"/>
      <c r="AA40" s="308"/>
      <c r="AB40" s="308"/>
      <c r="AC40" s="308"/>
      <c r="AD40" s="308"/>
      <c r="AE40" s="308"/>
      <c r="AF40" s="308"/>
      <c r="AG40" s="184"/>
      <c r="AH40" s="184"/>
      <c r="AI40" s="221"/>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row>
    <row r="41" spans="1:57" ht="15.6">
      <c r="A41" s="184"/>
      <c r="B41" s="101"/>
      <c r="C41" s="291"/>
      <c r="D41" s="291"/>
      <c r="E41" s="294"/>
      <c r="F41" s="294"/>
      <c r="G41" s="294"/>
      <c r="H41" s="294"/>
      <c r="I41" s="294"/>
      <c r="J41" s="294"/>
      <c r="K41" s="294"/>
      <c r="L41" s="294"/>
      <c r="M41" s="294"/>
      <c r="N41" s="294"/>
      <c r="O41" s="294"/>
      <c r="P41" s="294"/>
      <c r="Q41" s="294"/>
      <c r="R41" s="294"/>
      <c r="S41" s="294"/>
      <c r="T41" s="164">
        <f>SUM(E41:S41)</f>
        <v>0</v>
      </c>
      <c r="U41" s="244"/>
      <c r="V41" s="184"/>
      <c r="W41" s="184"/>
      <c r="X41" s="184"/>
      <c r="Y41" s="184"/>
      <c r="Z41" s="184"/>
      <c r="AA41" s="184"/>
      <c r="AB41" s="184"/>
      <c r="AC41" s="184"/>
      <c r="AD41" s="184"/>
      <c r="AE41" s="184"/>
      <c r="AF41" s="184"/>
      <c r="AG41" s="184"/>
      <c r="AH41" s="184"/>
      <c r="AI41" s="221"/>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row>
    <row r="42" spans="1:57" ht="15.6">
      <c r="A42" s="184"/>
      <c r="B42" s="101"/>
      <c r="C42" s="285"/>
      <c r="D42" s="285"/>
      <c r="E42" s="294"/>
      <c r="F42" s="294"/>
      <c r="G42" s="294"/>
      <c r="H42" s="294"/>
      <c r="I42" s="294"/>
      <c r="J42" s="294"/>
      <c r="K42" s="294"/>
      <c r="L42" s="294"/>
      <c r="M42" s="294"/>
      <c r="N42" s="294"/>
      <c r="O42" s="294"/>
      <c r="P42" s="294"/>
      <c r="Q42" s="294"/>
      <c r="R42" s="294"/>
      <c r="S42" s="294"/>
      <c r="T42" s="164">
        <f t="shared" ref="T42:T45" si="11">SUM(E42:S42)</f>
        <v>0</v>
      </c>
      <c r="U42" s="244"/>
      <c r="V42" s="221" t="s">
        <v>233</v>
      </c>
      <c r="W42" s="184"/>
      <c r="X42" s="184"/>
      <c r="Y42" s="184"/>
      <c r="Z42" s="184"/>
      <c r="AA42" s="184"/>
      <c r="AB42" s="184"/>
      <c r="AC42" s="184"/>
      <c r="AD42" s="184"/>
      <c r="AE42" s="184"/>
      <c r="AF42" s="184"/>
      <c r="AG42" s="184"/>
      <c r="AH42" s="184"/>
      <c r="AI42" s="221"/>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row>
    <row r="43" spans="1:57" ht="15.6">
      <c r="A43" s="184"/>
      <c r="B43" s="101"/>
      <c r="C43" s="285"/>
      <c r="D43" s="285"/>
      <c r="E43" s="294"/>
      <c r="F43" s="294"/>
      <c r="G43" s="294"/>
      <c r="H43" s="294"/>
      <c r="I43" s="294"/>
      <c r="J43" s="294"/>
      <c r="K43" s="294"/>
      <c r="L43" s="294"/>
      <c r="M43" s="294"/>
      <c r="N43" s="294"/>
      <c r="O43" s="294"/>
      <c r="P43" s="294"/>
      <c r="Q43" s="294"/>
      <c r="R43" s="294"/>
      <c r="S43" s="294"/>
      <c r="T43" s="164">
        <f t="shared" si="11"/>
        <v>0</v>
      </c>
      <c r="U43" s="244"/>
      <c r="V43" s="302" t="s">
        <v>234</v>
      </c>
      <c r="W43" s="302"/>
      <c r="X43" s="302"/>
      <c r="Y43" s="302"/>
      <c r="Z43" s="302"/>
      <c r="AA43" s="302"/>
      <c r="AB43" s="302"/>
      <c r="AC43" s="302"/>
      <c r="AD43" s="302"/>
      <c r="AE43" s="302"/>
      <c r="AF43" s="302"/>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row>
    <row r="44" spans="1:57" ht="15.6">
      <c r="A44" s="184"/>
      <c r="B44" s="101"/>
      <c r="C44" s="285"/>
      <c r="D44" s="285"/>
      <c r="E44" s="294"/>
      <c r="F44" s="294"/>
      <c r="G44" s="294"/>
      <c r="H44" s="294"/>
      <c r="I44" s="294"/>
      <c r="J44" s="294"/>
      <c r="K44" s="294"/>
      <c r="L44" s="294"/>
      <c r="M44" s="294"/>
      <c r="N44" s="294"/>
      <c r="O44" s="294"/>
      <c r="P44" s="294"/>
      <c r="Q44" s="294"/>
      <c r="R44" s="294"/>
      <c r="S44" s="294"/>
      <c r="T44" s="164">
        <f t="shared" si="11"/>
        <v>0</v>
      </c>
      <c r="U44" s="244"/>
      <c r="V44" s="302"/>
      <c r="W44" s="302"/>
      <c r="X44" s="302"/>
      <c r="Y44" s="302"/>
      <c r="Z44" s="302"/>
      <c r="AA44" s="302"/>
      <c r="AB44" s="302"/>
      <c r="AC44" s="302"/>
      <c r="AD44" s="302"/>
      <c r="AE44" s="302"/>
      <c r="AF44" s="302"/>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row>
    <row r="45" spans="1:57" ht="15.95" thickBot="1">
      <c r="A45" s="184"/>
      <c r="B45" s="109"/>
      <c r="C45" s="292"/>
      <c r="D45" s="292"/>
      <c r="E45" s="293"/>
      <c r="F45" s="293"/>
      <c r="G45" s="293"/>
      <c r="H45" s="293"/>
      <c r="I45" s="293"/>
      <c r="J45" s="293"/>
      <c r="K45" s="293"/>
      <c r="L45" s="293"/>
      <c r="M45" s="293"/>
      <c r="N45" s="293"/>
      <c r="O45" s="293"/>
      <c r="P45" s="293"/>
      <c r="Q45" s="293"/>
      <c r="R45" s="293"/>
      <c r="S45" s="293"/>
      <c r="T45" s="165">
        <f t="shared" si="11"/>
        <v>0</v>
      </c>
      <c r="U45" s="244"/>
      <c r="V45" s="302"/>
      <c r="W45" s="302"/>
      <c r="X45" s="302"/>
      <c r="Y45" s="302"/>
      <c r="Z45" s="302"/>
      <c r="AA45" s="302"/>
      <c r="AB45" s="302"/>
      <c r="AC45" s="302"/>
      <c r="AD45" s="302"/>
      <c r="AE45" s="302"/>
      <c r="AF45" s="302"/>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row>
    <row r="46" spans="1:57" ht="18" customHeight="1" thickTop="1">
      <c r="A46" s="184"/>
      <c r="B46" s="82" t="s">
        <v>176</v>
      </c>
      <c r="C46" s="80"/>
      <c r="D46" s="80"/>
      <c r="E46" s="303">
        <f>SUM(E41:G45)</f>
        <v>0</v>
      </c>
      <c r="F46" s="303"/>
      <c r="G46" s="303"/>
      <c r="H46" s="303">
        <f>SUM(H41:J45)</f>
        <v>0</v>
      </c>
      <c r="I46" s="303"/>
      <c r="J46" s="303"/>
      <c r="K46" s="303">
        <f>SUM(K41:M45)</f>
        <v>0</v>
      </c>
      <c r="L46" s="303"/>
      <c r="M46" s="303"/>
      <c r="N46" s="303">
        <f>SUM(N41:P45)</f>
        <v>0</v>
      </c>
      <c r="O46" s="303"/>
      <c r="P46" s="303"/>
      <c r="Q46" s="303">
        <f>SUM(Q41:S45)</f>
        <v>0</v>
      </c>
      <c r="R46" s="303"/>
      <c r="S46" s="303"/>
      <c r="T46" s="163">
        <f>SUM(T41:T45)</f>
        <v>0</v>
      </c>
      <c r="U46" s="236"/>
      <c r="V46" s="302"/>
      <c r="W46" s="302"/>
      <c r="X46" s="302"/>
      <c r="Y46" s="302"/>
      <c r="Z46" s="302"/>
      <c r="AA46" s="302"/>
      <c r="AB46" s="302"/>
      <c r="AC46" s="302"/>
      <c r="AD46" s="302"/>
      <c r="AE46" s="302"/>
      <c r="AF46" s="302"/>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row>
    <row r="47" spans="1:57">
      <c r="A47" s="184"/>
      <c r="B47" s="184"/>
      <c r="C47" s="184"/>
      <c r="D47" s="184"/>
      <c r="E47" s="184"/>
      <c r="F47" s="184"/>
      <c r="G47" s="184"/>
      <c r="H47" s="184"/>
      <c r="I47" s="184"/>
      <c r="J47" s="184"/>
      <c r="K47" s="184"/>
      <c r="L47" s="184"/>
      <c r="M47" s="184"/>
      <c r="N47" s="184"/>
      <c r="O47" s="184"/>
      <c r="P47" s="184"/>
      <c r="Q47" s="184"/>
      <c r="R47" s="184"/>
      <c r="S47" s="184"/>
      <c r="T47" s="184"/>
      <c r="U47" s="184"/>
      <c r="V47" s="302"/>
      <c r="W47" s="302"/>
      <c r="X47" s="302"/>
      <c r="Y47" s="302"/>
      <c r="Z47" s="302"/>
      <c r="AA47" s="302"/>
      <c r="AB47" s="302"/>
      <c r="AC47" s="302"/>
      <c r="AD47" s="302"/>
      <c r="AE47" s="302"/>
      <c r="AF47" s="302"/>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row>
    <row r="48" spans="1:57">
      <c r="A48" s="184"/>
      <c r="B48" s="184"/>
      <c r="C48" s="184"/>
      <c r="D48" s="184"/>
      <c r="E48" s="184"/>
      <c r="F48" s="184"/>
      <c r="G48" s="184"/>
      <c r="H48" s="184"/>
      <c r="I48" s="184"/>
      <c r="J48" s="184"/>
      <c r="K48" s="184"/>
      <c r="L48" s="184"/>
      <c r="M48" s="184"/>
      <c r="N48" s="184"/>
      <c r="O48" s="184"/>
      <c r="P48" s="184"/>
      <c r="Q48" s="184"/>
      <c r="R48" s="184"/>
      <c r="S48" s="184"/>
      <c r="T48" s="184"/>
      <c r="U48" s="184"/>
      <c r="V48" s="302"/>
      <c r="W48" s="302"/>
      <c r="X48" s="302"/>
      <c r="Y48" s="302"/>
      <c r="Z48" s="302"/>
      <c r="AA48" s="302"/>
      <c r="AB48" s="302"/>
      <c r="AC48" s="302"/>
      <c r="AD48" s="302"/>
      <c r="AE48" s="302"/>
      <c r="AF48" s="302"/>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row>
    <row r="49" spans="1:57">
      <c r="A49" s="184"/>
      <c r="B49" s="184"/>
      <c r="C49" s="184"/>
      <c r="D49" s="184"/>
      <c r="E49" s="184"/>
      <c r="F49" s="184"/>
      <c r="G49" s="184"/>
      <c r="H49" s="184"/>
      <c r="I49" s="184"/>
      <c r="J49" s="184"/>
      <c r="K49" s="184"/>
      <c r="L49" s="184"/>
      <c r="M49" s="184"/>
      <c r="N49" s="184"/>
      <c r="O49" s="184"/>
      <c r="P49" s="184"/>
      <c r="Q49" s="184"/>
      <c r="R49" s="184"/>
      <c r="S49" s="184"/>
      <c r="T49" s="184"/>
      <c r="U49" s="184"/>
      <c r="V49" s="302"/>
      <c r="W49" s="302"/>
      <c r="X49" s="302"/>
      <c r="Y49" s="302"/>
      <c r="Z49" s="302"/>
      <c r="AA49" s="302"/>
      <c r="AB49" s="302"/>
      <c r="AC49" s="302"/>
      <c r="AD49" s="302"/>
      <c r="AE49" s="302"/>
      <c r="AF49" s="302"/>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row>
    <row r="50" spans="1:57" ht="32.450000000000003" customHeight="1">
      <c r="A50" s="184"/>
      <c r="B50" s="184"/>
      <c r="C50" s="184"/>
      <c r="D50" s="184"/>
      <c r="E50" s="184"/>
      <c r="F50" s="184"/>
      <c r="G50" s="184"/>
      <c r="H50" s="184"/>
      <c r="I50" s="184"/>
      <c r="J50" s="184"/>
      <c r="K50" s="184"/>
      <c r="L50" s="184"/>
      <c r="M50" s="184"/>
      <c r="N50" s="184"/>
      <c r="O50" s="184"/>
      <c r="P50" s="184"/>
      <c r="Q50" s="184"/>
      <c r="R50" s="184"/>
      <c r="S50" s="184"/>
      <c r="T50" s="184"/>
      <c r="U50" s="184"/>
      <c r="V50" s="302"/>
      <c r="W50" s="302"/>
      <c r="X50" s="302"/>
      <c r="Y50" s="302"/>
      <c r="Z50" s="302"/>
      <c r="AA50" s="302"/>
      <c r="AB50" s="302"/>
      <c r="AC50" s="302"/>
      <c r="AD50" s="302"/>
      <c r="AE50" s="302"/>
      <c r="AF50" s="302"/>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row>
    <row r="51" spans="1:57">
      <c r="A51" s="184"/>
      <c r="B51" s="184"/>
      <c r="C51" s="184"/>
      <c r="D51" s="184"/>
      <c r="E51" s="184"/>
      <c r="F51" s="184"/>
      <c r="G51" s="184"/>
      <c r="H51" s="184"/>
      <c r="I51" s="184"/>
      <c r="J51" s="184"/>
      <c r="K51" s="184"/>
      <c r="L51" s="184"/>
      <c r="M51" s="184"/>
      <c r="N51" s="184"/>
      <c r="O51" s="184"/>
      <c r="P51" s="184"/>
      <c r="Q51" s="184"/>
      <c r="R51" s="184"/>
      <c r="S51" s="184"/>
      <c r="T51" s="184"/>
      <c r="U51" s="184"/>
      <c r="V51" s="184"/>
      <c r="W51" s="221"/>
      <c r="X51" s="221"/>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row>
    <row r="52" spans="1:57" ht="15.6">
      <c r="A52" s="184"/>
      <c r="B52" s="184"/>
      <c r="C52" s="184"/>
      <c r="D52" s="184"/>
      <c r="E52" s="184"/>
      <c r="F52" s="184"/>
      <c r="G52" s="184"/>
      <c r="H52" s="184"/>
      <c r="I52" s="184"/>
      <c r="J52" s="184"/>
      <c r="K52" s="184"/>
      <c r="L52" s="184"/>
      <c r="M52" s="184"/>
      <c r="N52" s="184"/>
      <c r="O52" s="184"/>
      <c r="P52" s="184"/>
      <c r="Q52" s="184"/>
      <c r="R52" s="184"/>
      <c r="S52" s="184"/>
      <c r="T52" s="184"/>
      <c r="U52" s="184"/>
      <c r="V52" s="270" t="s">
        <v>235</v>
      </c>
      <c r="W52" s="270"/>
      <c r="X52" s="270"/>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row>
    <row r="53" spans="1:57" ht="11.25" customHeight="1">
      <c r="A53" s="184"/>
      <c r="B53" s="184"/>
      <c r="C53" s="184"/>
      <c r="D53" s="184"/>
      <c r="E53" s="184"/>
      <c r="F53" s="184"/>
      <c r="G53" s="184"/>
      <c r="H53" s="184"/>
      <c r="I53" s="184"/>
      <c r="J53" s="184"/>
      <c r="K53" s="184"/>
      <c r="L53" s="184"/>
      <c r="M53" s="184"/>
      <c r="N53" s="184"/>
      <c r="O53" s="184"/>
      <c r="P53" s="184"/>
      <c r="Q53" s="184"/>
      <c r="R53" s="184"/>
      <c r="S53" s="184"/>
      <c r="T53" s="184"/>
      <c r="U53" s="184"/>
      <c r="V53" s="270"/>
      <c r="W53" s="270"/>
      <c r="X53" s="270"/>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row>
    <row r="54" spans="1:57" ht="13.5" customHeight="1">
      <c r="A54" s="184"/>
      <c r="B54" s="184"/>
      <c r="C54" s="184"/>
      <c r="D54" s="184"/>
      <c r="E54" s="184"/>
      <c r="F54" s="184"/>
      <c r="G54" s="184"/>
      <c r="H54" s="184"/>
      <c r="I54" s="184"/>
      <c r="J54" s="184"/>
      <c r="K54" s="184"/>
      <c r="L54" s="184"/>
      <c r="M54" s="184"/>
      <c r="N54" s="184"/>
      <c r="O54" s="184"/>
      <c r="P54" s="184"/>
      <c r="Q54" s="184"/>
      <c r="R54" s="184"/>
      <c r="S54" s="184"/>
      <c r="T54" s="184"/>
      <c r="U54" s="184"/>
      <c r="V54" s="268" t="s">
        <v>236</v>
      </c>
      <c r="W54" s="268"/>
      <c r="X54" s="268"/>
      <c r="Y54" s="268"/>
      <c r="Z54" s="268"/>
      <c r="AA54" s="268"/>
      <c r="AB54" s="268"/>
      <c r="AC54" s="268"/>
      <c r="AD54" s="268"/>
      <c r="AE54" s="268"/>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row>
    <row r="55" spans="1:57" ht="13.5" customHeight="1">
      <c r="A55" s="184"/>
      <c r="B55" s="184"/>
      <c r="C55" s="184"/>
      <c r="D55" s="184"/>
      <c r="E55" s="184"/>
      <c r="F55" s="184"/>
      <c r="G55" s="184"/>
      <c r="H55" s="184"/>
      <c r="I55" s="184"/>
      <c r="J55" s="184"/>
      <c r="K55" s="184"/>
      <c r="L55" s="184"/>
      <c r="M55" s="184"/>
      <c r="N55" s="184"/>
      <c r="O55" s="184"/>
      <c r="P55" s="184"/>
      <c r="Q55" s="184"/>
      <c r="R55" s="184"/>
      <c r="S55" s="184"/>
      <c r="T55" s="184"/>
      <c r="U55" s="184"/>
      <c r="V55" s="268"/>
      <c r="W55" s="268"/>
      <c r="X55" s="268"/>
      <c r="Y55" s="268"/>
      <c r="Z55" s="268"/>
      <c r="AA55" s="268"/>
      <c r="AB55" s="268"/>
      <c r="AC55" s="268"/>
      <c r="AD55" s="268"/>
      <c r="AE55" s="268"/>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row>
    <row r="56" spans="1:57" ht="13.5" customHeight="1">
      <c r="A56" s="184"/>
      <c r="B56" s="184"/>
      <c r="C56" s="184"/>
      <c r="D56" s="184"/>
      <c r="E56" s="184"/>
      <c r="F56" s="184"/>
      <c r="G56" s="184"/>
      <c r="H56" s="184"/>
      <c r="I56" s="184"/>
      <c r="J56" s="184"/>
      <c r="K56" s="184"/>
      <c r="L56" s="184"/>
      <c r="M56" s="184"/>
      <c r="N56" s="184"/>
      <c r="O56" s="184"/>
      <c r="P56" s="184"/>
      <c r="Q56" s="184"/>
      <c r="R56" s="184"/>
      <c r="S56" s="184"/>
      <c r="T56" s="184"/>
      <c r="U56" s="184"/>
      <c r="V56" s="268"/>
      <c r="W56" s="268"/>
      <c r="X56" s="268"/>
      <c r="Y56" s="268"/>
      <c r="Z56" s="268"/>
      <c r="AA56" s="268"/>
      <c r="AB56" s="268"/>
      <c r="AC56" s="268"/>
      <c r="AD56" s="268"/>
      <c r="AE56" s="268"/>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row>
    <row r="57" spans="1:57" ht="13.5" customHeight="1">
      <c r="A57" s="184"/>
      <c r="B57" s="184"/>
      <c r="C57" s="184"/>
      <c r="D57" s="184"/>
      <c r="E57" s="184"/>
      <c r="F57" s="184"/>
      <c r="G57" s="184"/>
      <c r="H57" s="184"/>
      <c r="I57" s="184"/>
      <c r="J57" s="184"/>
      <c r="K57" s="184"/>
      <c r="L57" s="184"/>
      <c r="M57" s="184"/>
      <c r="N57" s="184"/>
      <c r="O57" s="184"/>
      <c r="P57" s="184"/>
      <c r="Q57" s="184"/>
      <c r="R57" s="184"/>
      <c r="S57" s="184"/>
      <c r="T57" s="184"/>
      <c r="U57" s="184"/>
      <c r="V57" s="268"/>
      <c r="W57" s="268"/>
      <c r="X57" s="268"/>
      <c r="Y57" s="268"/>
      <c r="Z57" s="268"/>
      <c r="AA57" s="268"/>
      <c r="AB57" s="268"/>
      <c r="AC57" s="268"/>
      <c r="AD57" s="268"/>
      <c r="AE57" s="268"/>
      <c r="AF57" s="184"/>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row>
    <row r="58" spans="1:57" ht="13.5" customHeight="1">
      <c r="A58" s="184"/>
      <c r="B58" s="184"/>
      <c r="C58" s="184"/>
      <c r="D58" s="184"/>
      <c r="E58" s="184"/>
      <c r="F58" s="184"/>
      <c r="G58" s="184"/>
      <c r="H58" s="184"/>
      <c r="I58" s="184"/>
      <c r="J58" s="184"/>
      <c r="K58" s="184"/>
      <c r="L58" s="184"/>
      <c r="M58" s="184"/>
      <c r="N58" s="184"/>
      <c r="O58" s="184"/>
      <c r="P58" s="184"/>
      <c r="Q58" s="184"/>
      <c r="R58" s="184"/>
      <c r="S58" s="184"/>
      <c r="T58" s="184"/>
      <c r="U58" s="184"/>
      <c r="V58" s="268"/>
      <c r="W58" s="268"/>
      <c r="X58" s="268"/>
      <c r="Y58" s="268"/>
      <c r="Z58" s="268"/>
      <c r="AA58" s="268"/>
      <c r="AB58" s="268"/>
      <c r="AC58" s="268"/>
      <c r="AD58" s="268"/>
      <c r="AE58" s="268"/>
      <c r="AF58" s="184"/>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row>
    <row r="59" spans="1:57" ht="13.5" customHeight="1">
      <c r="A59" s="184"/>
      <c r="B59" s="184"/>
      <c r="C59" s="184"/>
      <c r="D59" s="184"/>
      <c r="E59" s="184"/>
      <c r="F59" s="184"/>
      <c r="G59" s="184"/>
      <c r="H59" s="184"/>
      <c r="I59" s="184"/>
      <c r="J59" s="184"/>
      <c r="K59" s="184"/>
      <c r="L59" s="184"/>
      <c r="M59" s="184"/>
      <c r="N59" s="184"/>
      <c r="O59" s="184"/>
      <c r="P59" s="184"/>
      <c r="Q59" s="184"/>
      <c r="R59" s="184"/>
      <c r="S59" s="184"/>
      <c r="T59" s="184"/>
      <c r="U59" s="184"/>
      <c r="V59" s="268"/>
      <c r="W59" s="268"/>
      <c r="X59" s="268"/>
      <c r="Y59" s="268"/>
      <c r="Z59" s="268"/>
      <c r="AA59" s="268"/>
      <c r="AB59" s="268"/>
      <c r="AC59" s="268"/>
      <c r="AD59" s="268"/>
      <c r="AE59" s="268"/>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row>
    <row r="60" spans="1:57" ht="13.5" customHeight="1">
      <c r="A60" s="184"/>
      <c r="B60" s="184"/>
      <c r="C60" s="184"/>
      <c r="D60" s="184"/>
      <c r="E60" s="184"/>
      <c r="F60" s="184"/>
      <c r="G60" s="184"/>
      <c r="H60" s="184"/>
      <c r="I60" s="184"/>
      <c r="J60" s="184"/>
      <c r="K60" s="184"/>
      <c r="L60" s="184"/>
      <c r="M60" s="184"/>
      <c r="N60" s="184"/>
      <c r="O60" s="184"/>
      <c r="P60" s="184"/>
      <c r="Q60" s="184"/>
      <c r="R60" s="184"/>
      <c r="S60" s="184"/>
      <c r="T60" s="184"/>
      <c r="U60" s="184"/>
      <c r="V60" s="268"/>
      <c r="W60" s="268"/>
      <c r="X60" s="268"/>
      <c r="Y60" s="268"/>
      <c r="Z60" s="268"/>
      <c r="AA60" s="268"/>
      <c r="AB60" s="268"/>
      <c r="AC60" s="268"/>
      <c r="AD60" s="268"/>
      <c r="AE60" s="268"/>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row>
    <row r="61" spans="1:57" ht="13.5" customHeight="1">
      <c r="A61" s="184"/>
      <c r="B61" s="184"/>
      <c r="C61" s="184"/>
      <c r="D61" s="184"/>
      <c r="E61" s="184"/>
      <c r="F61" s="184"/>
      <c r="G61" s="184"/>
      <c r="H61" s="184"/>
      <c r="I61" s="184"/>
      <c r="J61" s="184"/>
      <c r="K61" s="184"/>
      <c r="L61" s="184"/>
      <c r="M61" s="184"/>
      <c r="N61" s="184"/>
      <c r="O61" s="184"/>
      <c r="P61" s="184"/>
      <c r="Q61" s="184"/>
      <c r="R61" s="184"/>
      <c r="S61" s="184"/>
      <c r="T61" s="184"/>
      <c r="U61" s="184"/>
      <c r="V61" s="268"/>
      <c r="W61" s="268"/>
      <c r="X61" s="268"/>
      <c r="Y61" s="268"/>
      <c r="Z61" s="268"/>
      <c r="AA61" s="268"/>
      <c r="AB61" s="268"/>
      <c r="AC61" s="268"/>
      <c r="AD61" s="268"/>
      <c r="AE61" s="268"/>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row>
    <row r="62" spans="1:57" ht="13.5" customHeight="1">
      <c r="A62" s="184"/>
      <c r="B62" s="184"/>
      <c r="C62" s="184"/>
      <c r="D62" s="184"/>
      <c r="E62" s="184"/>
      <c r="F62" s="184"/>
      <c r="G62" s="184"/>
      <c r="H62" s="184"/>
      <c r="I62" s="184"/>
      <c r="J62" s="184"/>
      <c r="K62" s="184"/>
      <c r="L62" s="184"/>
      <c r="M62" s="184"/>
      <c r="N62" s="184"/>
      <c r="O62" s="184"/>
      <c r="P62" s="184"/>
      <c r="Q62" s="184"/>
      <c r="R62" s="184"/>
      <c r="S62" s="184"/>
      <c r="T62" s="184"/>
      <c r="U62" s="184"/>
      <c r="V62" s="268"/>
      <c r="W62" s="268"/>
      <c r="X62" s="268"/>
      <c r="Y62" s="268"/>
      <c r="Z62" s="268"/>
      <c r="AA62" s="268"/>
      <c r="AB62" s="268"/>
      <c r="AC62" s="268"/>
      <c r="AD62" s="268"/>
      <c r="AE62" s="268"/>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row>
    <row r="63" spans="1:57" ht="13.5" customHeight="1">
      <c r="A63" s="184"/>
      <c r="B63" s="184"/>
      <c r="C63" s="184"/>
      <c r="D63" s="184"/>
      <c r="E63" s="184"/>
      <c r="F63" s="184"/>
      <c r="G63" s="184"/>
      <c r="H63" s="184"/>
      <c r="I63" s="184"/>
      <c r="J63" s="184"/>
      <c r="K63" s="184"/>
      <c r="L63" s="184"/>
      <c r="M63" s="184"/>
      <c r="N63" s="184"/>
      <c r="O63" s="184"/>
      <c r="P63" s="184"/>
      <c r="Q63" s="184"/>
      <c r="R63" s="184"/>
      <c r="S63" s="184"/>
      <c r="T63" s="184"/>
      <c r="U63" s="184"/>
      <c r="V63" s="268"/>
      <c r="W63" s="268"/>
      <c r="X63" s="268"/>
      <c r="Y63" s="268"/>
      <c r="Z63" s="268"/>
      <c r="AA63" s="268"/>
      <c r="AB63" s="268"/>
      <c r="AC63" s="268"/>
      <c r="AD63" s="268"/>
      <c r="AE63" s="268"/>
      <c r="AF63" s="184"/>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row>
    <row r="64" spans="1:57" ht="33" customHeight="1">
      <c r="A64" s="184"/>
      <c r="B64" s="184"/>
      <c r="C64" s="184"/>
      <c r="D64" s="184"/>
      <c r="E64" s="184"/>
      <c r="F64" s="184"/>
      <c r="G64" s="184"/>
      <c r="H64" s="184"/>
      <c r="I64" s="184"/>
      <c r="J64" s="184"/>
      <c r="K64" s="184"/>
      <c r="L64" s="184"/>
      <c r="M64" s="184"/>
      <c r="N64" s="184"/>
      <c r="O64" s="184"/>
      <c r="P64" s="184"/>
      <c r="Q64" s="184"/>
      <c r="R64" s="184"/>
      <c r="S64" s="184"/>
      <c r="T64" s="184"/>
      <c r="U64" s="184"/>
      <c r="V64" s="268"/>
      <c r="W64" s="268"/>
      <c r="X64" s="268"/>
      <c r="Y64" s="268"/>
      <c r="Z64" s="268"/>
      <c r="AA64" s="268"/>
      <c r="AB64" s="268"/>
      <c r="AC64" s="268"/>
      <c r="AD64" s="268"/>
      <c r="AE64" s="268"/>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row>
    <row r="65" spans="1:57" ht="15">
      <c r="A65" s="184"/>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row>
    <row r="66" spans="1:57">
      <c r="A66" s="184"/>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row>
    <row r="67" spans="1:57">
      <c r="A67" s="184"/>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4"/>
      <c r="AY67" s="184"/>
      <c r="AZ67" s="184"/>
      <c r="BA67" s="184"/>
      <c r="BB67" s="184"/>
      <c r="BC67" s="184"/>
      <c r="BD67" s="184"/>
      <c r="BE67" s="184"/>
    </row>
    <row r="68" spans="1:57">
      <c r="A68" s="184"/>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row>
    <row r="69" spans="1:57">
      <c r="A69" s="184"/>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row>
    <row r="70" spans="1:57">
      <c r="A70" s="184"/>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row>
    <row r="71" spans="1:57">
      <c r="A71" s="184"/>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row>
    <row r="72" spans="1:57">
      <c r="A72" s="184"/>
      <c r="B72" s="184"/>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row>
    <row r="73" spans="1:57">
      <c r="A73" s="184"/>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row>
    <row r="74" spans="1:57">
      <c r="A74" s="184"/>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row>
    <row r="75" spans="1:57">
      <c r="A75" s="184"/>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row>
    <row r="76" spans="1:57">
      <c r="A76" s="184"/>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184"/>
      <c r="BA76" s="184"/>
      <c r="BB76" s="184"/>
      <c r="BC76" s="184"/>
      <c r="BD76" s="184"/>
      <c r="BE76" s="184"/>
    </row>
    <row r="77" spans="1:57">
      <c r="A77" s="184"/>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84"/>
      <c r="BB77" s="184"/>
      <c r="BC77" s="184"/>
      <c r="BD77" s="184"/>
      <c r="BE77" s="184"/>
    </row>
    <row r="78" spans="1:57">
      <c r="A78" s="184"/>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4"/>
      <c r="BC78" s="184"/>
      <c r="BD78" s="184"/>
      <c r="BE78" s="184"/>
    </row>
    <row r="79" spans="1:57">
      <c r="A79" s="184"/>
      <c r="B79" s="184"/>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4"/>
      <c r="AX79" s="184"/>
      <c r="AY79" s="184"/>
      <c r="AZ79" s="184"/>
      <c r="BA79" s="184"/>
      <c r="BB79" s="184"/>
      <c r="BC79" s="184"/>
      <c r="BD79" s="184"/>
      <c r="BE79" s="184"/>
    </row>
    <row r="80" spans="1:57">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c r="BB80" s="184"/>
      <c r="BC80" s="184"/>
      <c r="BD80" s="184"/>
      <c r="BE80" s="184"/>
    </row>
    <row r="81" spans="1:57">
      <c r="A81" s="184"/>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4"/>
      <c r="AX81" s="184"/>
      <c r="AY81" s="184"/>
      <c r="AZ81" s="184"/>
      <c r="BA81" s="184"/>
      <c r="BB81" s="184"/>
      <c r="BC81" s="184"/>
      <c r="BD81" s="184"/>
      <c r="BE81" s="184"/>
    </row>
    <row r="82" spans="1:57">
      <c r="A82" s="184"/>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184"/>
      <c r="AN82" s="184"/>
      <c r="AO82" s="184"/>
      <c r="AP82" s="184"/>
      <c r="AQ82" s="184"/>
      <c r="AR82" s="184"/>
      <c r="AS82" s="184"/>
      <c r="AT82" s="184"/>
      <c r="AU82" s="184"/>
      <c r="AV82" s="184"/>
      <c r="AW82" s="184"/>
      <c r="AX82" s="184"/>
      <c r="AY82" s="184"/>
      <c r="AZ82" s="184"/>
      <c r="BA82" s="184"/>
      <c r="BB82" s="184"/>
      <c r="BC82" s="184"/>
      <c r="BD82" s="184"/>
      <c r="BE82" s="184"/>
    </row>
    <row r="83" spans="1:57">
      <c r="A83" s="184"/>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184"/>
      <c r="AN83" s="184"/>
      <c r="AO83" s="184"/>
      <c r="AP83" s="184"/>
      <c r="AQ83" s="184"/>
      <c r="AR83" s="184"/>
      <c r="AS83" s="184"/>
      <c r="AT83" s="184"/>
      <c r="AU83" s="184"/>
      <c r="AV83" s="184"/>
      <c r="AW83" s="184"/>
      <c r="AX83" s="184"/>
      <c r="AY83" s="184"/>
      <c r="AZ83" s="184"/>
      <c r="BA83" s="184"/>
      <c r="BB83" s="184"/>
      <c r="BC83" s="184"/>
      <c r="BD83" s="184"/>
      <c r="BE83" s="184"/>
    </row>
    <row r="84" spans="1:57">
      <c r="A84" s="184"/>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184"/>
      <c r="AO84" s="184"/>
      <c r="AP84" s="184"/>
      <c r="AQ84" s="184"/>
      <c r="AR84" s="184"/>
      <c r="AS84" s="184"/>
      <c r="AT84" s="184"/>
      <c r="AU84" s="184"/>
      <c r="AV84" s="184"/>
      <c r="AW84" s="184"/>
      <c r="AX84" s="184"/>
      <c r="AY84" s="184"/>
      <c r="AZ84" s="184"/>
      <c r="BA84" s="184"/>
      <c r="BB84" s="184"/>
      <c r="BC84" s="184"/>
      <c r="BD84" s="184"/>
      <c r="BE84" s="184"/>
    </row>
    <row r="85" spans="1:57">
      <c r="A85" s="184"/>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84"/>
      <c r="AQ85" s="184"/>
      <c r="AR85" s="184"/>
      <c r="AS85" s="184"/>
      <c r="AT85" s="184"/>
      <c r="AU85" s="184"/>
      <c r="AV85" s="184"/>
      <c r="AW85" s="184"/>
      <c r="AX85" s="184"/>
      <c r="AY85" s="184"/>
      <c r="AZ85" s="184"/>
      <c r="BA85" s="184"/>
      <c r="BB85" s="184"/>
      <c r="BC85" s="184"/>
      <c r="BD85" s="184"/>
      <c r="BE85" s="184"/>
    </row>
    <row r="86" spans="1:57">
      <c r="A86" s="184"/>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184"/>
      <c r="AO86" s="184"/>
      <c r="AP86" s="184"/>
      <c r="AQ86" s="184"/>
      <c r="AR86" s="184"/>
      <c r="AS86" s="184"/>
      <c r="AT86" s="184"/>
      <c r="AU86" s="184"/>
      <c r="AV86" s="184"/>
      <c r="AW86" s="184"/>
      <c r="AX86" s="184"/>
      <c r="AY86" s="184"/>
      <c r="AZ86" s="184"/>
      <c r="BA86" s="184"/>
      <c r="BB86" s="184"/>
      <c r="BC86" s="184"/>
      <c r="BD86" s="184"/>
      <c r="BE86" s="184"/>
    </row>
    <row r="87" spans="1:57">
      <c r="A87" s="184"/>
      <c r="B87" s="184"/>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4"/>
      <c r="AK87" s="184"/>
      <c r="AL87" s="184"/>
      <c r="AM87" s="184"/>
      <c r="AN87" s="184"/>
      <c r="AO87" s="184"/>
      <c r="AP87" s="184"/>
      <c r="AQ87" s="184"/>
      <c r="AR87" s="184"/>
      <c r="AS87" s="184"/>
      <c r="AT87" s="184"/>
      <c r="AU87" s="184"/>
      <c r="AV87" s="184"/>
      <c r="AW87" s="184"/>
      <c r="AX87" s="184"/>
      <c r="AY87" s="184"/>
      <c r="AZ87" s="184"/>
      <c r="BA87" s="184"/>
      <c r="BB87" s="184"/>
      <c r="BC87" s="184"/>
      <c r="BD87" s="184"/>
      <c r="BE87" s="184"/>
    </row>
    <row r="88" spans="1:57">
      <c r="A88" s="184"/>
      <c r="B88" s="184"/>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c r="AQ88" s="184"/>
      <c r="AR88" s="184"/>
      <c r="AS88" s="184"/>
      <c r="AT88" s="184"/>
      <c r="AU88" s="184"/>
      <c r="AV88" s="184"/>
      <c r="AW88" s="184"/>
      <c r="AX88" s="184"/>
      <c r="AY88" s="184"/>
      <c r="AZ88" s="184"/>
      <c r="BA88" s="184"/>
      <c r="BB88" s="184"/>
      <c r="BC88" s="184"/>
      <c r="BD88" s="184"/>
      <c r="BE88" s="184"/>
    </row>
    <row r="89" spans="1:57">
      <c r="A89" s="184"/>
      <c r="B89" s="184"/>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4"/>
      <c r="AJ89" s="184"/>
      <c r="AK89" s="184"/>
      <c r="AL89" s="184"/>
      <c r="AM89" s="184"/>
      <c r="AN89" s="184"/>
      <c r="AO89" s="184"/>
      <c r="AP89" s="184"/>
      <c r="AQ89" s="184"/>
      <c r="AR89" s="184"/>
      <c r="AS89" s="184"/>
      <c r="AT89" s="184"/>
      <c r="AU89" s="184"/>
      <c r="AV89" s="184"/>
      <c r="AW89" s="184"/>
      <c r="AX89" s="184"/>
      <c r="AY89" s="184"/>
      <c r="AZ89" s="184"/>
      <c r="BA89" s="184"/>
      <c r="BB89" s="184"/>
      <c r="BC89" s="184"/>
      <c r="BD89" s="184"/>
      <c r="BE89" s="184"/>
    </row>
    <row r="90" spans="1:57">
      <c r="A90" s="184"/>
      <c r="B90" s="184"/>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184"/>
      <c r="AQ90" s="184"/>
      <c r="AR90" s="184"/>
      <c r="AS90" s="184"/>
      <c r="AT90" s="184"/>
      <c r="AU90" s="184"/>
      <c r="AV90" s="184"/>
      <c r="AW90" s="184"/>
      <c r="AX90" s="184"/>
      <c r="AY90" s="184"/>
      <c r="AZ90" s="184"/>
      <c r="BA90" s="184"/>
      <c r="BB90" s="184"/>
      <c r="BC90" s="184"/>
      <c r="BD90" s="184"/>
      <c r="BE90" s="184"/>
    </row>
    <row r="91" spans="1:57">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row>
    <row r="92" spans="1:57">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row>
    <row r="93" spans="1:57">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4"/>
      <c r="AI93" s="184"/>
      <c r="AJ93" s="184"/>
      <c r="AK93" s="184"/>
      <c r="AL93" s="184"/>
      <c r="AM93" s="184"/>
      <c r="AN93" s="184"/>
      <c r="AO93" s="184"/>
      <c r="AP93" s="184"/>
      <c r="AQ93" s="184"/>
      <c r="AR93" s="184"/>
      <c r="AS93" s="184"/>
      <c r="AT93" s="184"/>
      <c r="AU93" s="184"/>
      <c r="AV93" s="184"/>
      <c r="AW93" s="184"/>
      <c r="AX93" s="184"/>
      <c r="AY93" s="184"/>
      <c r="AZ93" s="184"/>
      <c r="BA93" s="184"/>
      <c r="BB93" s="184"/>
      <c r="BC93" s="184"/>
      <c r="BD93" s="184"/>
      <c r="BE93" s="184"/>
    </row>
    <row r="94" spans="1:57">
      <c r="A94" s="184"/>
      <c r="B94" s="184"/>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184"/>
      <c r="AK94" s="184"/>
      <c r="AL94" s="184"/>
      <c r="AM94" s="184"/>
      <c r="AN94" s="184"/>
      <c r="AO94" s="184"/>
      <c r="AP94" s="184"/>
      <c r="AQ94" s="184"/>
      <c r="AR94" s="184"/>
      <c r="AS94" s="184"/>
      <c r="AT94" s="184"/>
      <c r="AU94" s="184"/>
      <c r="AV94" s="184"/>
      <c r="AW94" s="184"/>
      <c r="AX94" s="184"/>
      <c r="AY94" s="184"/>
      <c r="AZ94" s="184"/>
      <c r="BA94" s="184"/>
      <c r="BB94" s="184"/>
      <c r="BC94" s="184"/>
      <c r="BD94" s="184"/>
      <c r="BE94" s="184"/>
    </row>
    <row r="95" spans="1:57">
      <c r="A95" s="184"/>
      <c r="B95" s="184"/>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c r="AG95" s="184"/>
      <c r="AH95" s="184"/>
      <c r="AI95" s="184"/>
      <c r="AJ95" s="184"/>
      <c r="AK95" s="184"/>
      <c r="AL95" s="184"/>
      <c r="AM95" s="184"/>
      <c r="AN95" s="184"/>
      <c r="AO95" s="184"/>
      <c r="AP95" s="184"/>
      <c r="AQ95" s="184"/>
      <c r="AR95" s="184"/>
      <c r="AS95" s="184"/>
      <c r="AT95" s="184"/>
      <c r="AU95" s="184"/>
      <c r="AV95" s="184"/>
      <c r="AW95" s="184"/>
      <c r="AX95" s="184"/>
      <c r="AY95" s="184"/>
      <c r="AZ95" s="184"/>
      <c r="BA95" s="184"/>
      <c r="BB95" s="184"/>
      <c r="BC95" s="184"/>
      <c r="BD95" s="184"/>
      <c r="BE95" s="184"/>
    </row>
    <row r="96" spans="1:57">
      <c r="A96" s="184"/>
      <c r="B96" s="184"/>
      <c r="C96" s="184"/>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c r="AE96" s="184"/>
      <c r="AF96" s="184"/>
      <c r="AG96" s="184"/>
      <c r="AH96" s="184"/>
      <c r="AI96" s="184"/>
      <c r="AJ96" s="184"/>
      <c r="AK96" s="184"/>
      <c r="AL96" s="184"/>
      <c r="AM96" s="184"/>
      <c r="AN96" s="184"/>
      <c r="AO96" s="184"/>
      <c r="AP96" s="184"/>
      <c r="AQ96" s="184"/>
      <c r="AR96" s="184"/>
      <c r="AS96" s="184"/>
      <c r="AT96" s="184"/>
      <c r="AU96" s="184"/>
      <c r="AV96" s="184"/>
      <c r="AW96" s="184"/>
      <c r="AX96" s="184"/>
      <c r="AY96" s="184"/>
      <c r="AZ96" s="184"/>
      <c r="BA96" s="184"/>
      <c r="BB96" s="184"/>
      <c r="BC96" s="184"/>
      <c r="BD96" s="184"/>
      <c r="BE96" s="184"/>
    </row>
    <row r="97" spans="1:57">
      <c r="A97" s="184"/>
      <c r="B97" s="184"/>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E97" s="184"/>
      <c r="AF97" s="184"/>
      <c r="AG97" s="184"/>
      <c r="AH97" s="184"/>
      <c r="AI97" s="184"/>
      <c r="AJ97" s="184"/>
      <c r="AK97" s="184"/>
      <c r="AL97" s="184"/>
      <c r="AM97" s="184"/>
      <c r="AN97" s="184"/>
      <c r="AO97" s="184"/>
      <c r="AP97" s="184"/>
      <c r="AQ97" s="184"/>
      <c r="AR97" s="184"/>
      <c r="AS97" s="184"/>
      <c r="AT97" s="184"/>
      <c r="AU97" s="184"/>
      <c r="AV97" s="184"/>
      <c r="AW97" s="184"/>
      <c r="AX97" s="184"/>
      <c r="AY97" s="184"/>
      <c r="AZ97" s="184"/>
      <c r="BA97" s="184"/>
      <c r="BB97" s="184"/>
      <c r="BC97" s="184"/>
      <c r="BD97" s="184"/>
      <c r="BE97" s="184"/>
    </row>
    <row r="98" spans="1:57">
      <c r="A98" s="184"/>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4"/>
      <c r="AY98" s="184"/>
      <c r="AZ98" s="184"/>
      <c r="BA98" s="184"/>
      <c r="BB98" s="184"/>
      <c r="BC98" s="184"/>
      <c r="BD98" s="184"/>
      <c r="BE98" s="184"/>
    </row>
    <row r="99" spans="1:57">
      <c r="A99" s="184"/>
      <c r="B99" s="184"/>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4"/>
      <c r="AN99" s="184"/>
      <c r="AO99" s="184"/>
      <c r="AP99" s="184"/>
      <c r="AQ99" s="184"/>
      <c r="AR99" s="184"/>
      <c r="AS99" s="184"/>
      <c r="AT99" s="184"/>
      <c r="AU99" s="184"/>
      <c r="AV99" s="184"/>
      <c r="AW99" s="184"/>
      <c r="AX99" s="184"/>
      <c r="AY99" s="184"/>
      <c r="AZ99" s="184"/>
      <c r="BA99" s="184"/>
      <c r="BB99" s="184"/>
      <c r="BC99" s="184"/>
      <c r="BD99" s="184"/>
      <c r="BE99" s="184"/>
    </row>
    <row r="100" spans="1:57">
      <c r="A100" s="184"/>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4"/>
      <c r="AO100" s="184"/>
      <c r="AP100" s="184"/>
      <c r="AQ100" s="184"/>
      <c r="AR100" s="184"/>
      <c r="AS100" s="184"/>
      <c r="AT100" s="184"/>
      <c r="AU100" s="184"/>
      <c r="AV100" s="184"/>
      <c r="AW100" s="184"/>
      <c r="AX100" s="184"/>
      <c r="AY100" s="184"/>
      <c r="AZ100" s="184"/>
      <c r="BA100" s="184"/>
      <c r="BB100" s="184"/>
      <c r="BC100" s="184"/>
      <c r="BD100" s="184"/>
      <c r="BE100" s="184"/>
    </row>
    <row r="101" spans="1:57">
      <c r="A101" s="184"/>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4"/>
      <c r="AP101" s="184"/>
      <c r="AQ101" s="184"/>
      <c r="AR101" s="184"/>
      <c r="AS101" s="184"/>
      <c r="AT101" s="184"/>
      <c r="AU101" s="184"/>
      <c r="AV101" s="184"/>
      <c r="AW101" s="184"/>
      <c r="AX101" s="184"/>
      <c r="AY101" s="184"/>
      <c r="AZ101" s="184"/>
      <c r="BA101" s="184"/>
      <c r="BB101" s="184"/>
      <c r="BC101" s="184"/>
      <c r="BD101" s="184"/>
      <c r="BE101" s="184"/>
    </row>
    <row r="102" spans="1:57">
      <c r="A102" s="184"/>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4"/>
      <c r="AP102" s="184"/>
      <c r="AQ102" s="184"/>
      <c r="AR102" s="184"/>
      <c r="AS102" s="184"/>
      <c r="AT102" s="184"/>
      <c r="AU102" s="184"/>
      <c r="AV102" s="184"/>
      <c r="AW102" s="184"/>
      <c r="AX102" s="184"/>
      <c r="AY102" s="184"/>
      <c r="AZ102" s="184"/>
      <c r="BA102" s="184"/>
      <c r="BB102" s="184"/>
      <c r="BC102" s="184"/>
      <c r="BD102" s="184"/>
      <c r="BE102" s="184"/>
    </row>
    <row r="103" spans="1:57" ht="15"/>
  </sheetData>
  <sheetProtection algorithmName="SHA-512" hashValue="yUYF5hb46OI8iSfZKh8gw+1fTcKCayb6aulKOOrOAyv9EwEdhM749YKKoYwG/If6Qv6MZjGilX+HtNOk7vza0Q==" saltValue="8RI/jK79cHwQjVIMJK+RVQ==" spinCount="100000" sheet="1" objects="1" scenarios="1"/>
  <mergeCells count="178">
    <mergeCell ref="C26:D26"/>
    <mergeCell ref="C25:D25"/>
    <mergeCell ref="C24:D24"/>
    <mergeCell ref="C23:D23"/>
    <mergeCell ref="C22:D22"/>
    <mergeCell ref="C21:D21"/>
    <mergeCell ref="AI38:AR38"/>
    <mergeCell ref="V36:AF40"/>
    <mergeCell ref="V21:AF33"/>
    <mergeCell ref="C32:D32"/>
    <mergeCell ref="C33:D33"/>
    <mergeCell ref="C35:D35"/>
    <mergeCell ref="C34:D34"/>
    <mergeCell ref="E27:G27"/>
    <mergeCell ref="C27:D27"/>
    <mergeCell ref="C28:D28"/>
    <mergeCell ref="C29:D29"/>
    <mergeCell ref="C30:D30"/>
    <mergeCell ref="C31:D31"/>
    <mergeCell ref="H26:J26"/>
    <mergeCell ref="H27:J27"/>
    <mergeCell ref="H28:J28"/>
    <mergeCell ref="E28:G28"/>
    <mergeCell ref="E21:G21"/>
    <mergeCell ref="V1:AE1"/>
    <mergeCell ref="V2:AE13"/>
    <mergeCell ref="V16:AE18"/>
    <mergeCell ref="V43:AF50"/>
    <mergeCell ref="B39:B40"/>
    <mergeCell ref="C39:D40"/>
    <mergeCell ref="E46:G46"/>
    <mergeCell ref="H46:J46"/>
    <mergeCell ref="K46:M46"/>
    <mergeCell ref="N46:P46"/>
    <mergeCell ref="Q46:S46"/>
    <mergeCell ref="T39:T40"/>
    <mergeCell ref="B4:B5"/>
    <mergeCell ref="C4:C5"/>
    <mergeCell ref="D4:D5"/>
    <mergeCell ref="B19:B20"/>
    <mergeCell ref="C19:D20"/>
    <mergeCell ref="T4:T5"/>
    <mergeCell ref="T19:T20"/>
    <mergeCell ref="E36:G36"/>
    <mergeCell ref="H36:J36"/>
    <mergeCell ref="Q36:S36"/>
    <mergeCell ref="E4:G4"/>
    <mergeCell ref="H4:J4"/>
    <mergeCell ref="K4:M4"/>
    <mergeCell ref="N4:P4"/>
    <mergeCell ref="Q4:S4"/>
    <mergeCell ref="E19:G19"/>
    <mergeCell ref="H19:J19"/>
    <mergeCell ref="K19:M19"/>
    <mergeCell ref="N19:P19"/>
    <mergeCell ref="Q19:S19"/>
    <mergeCell ref="K33:M33"/>
    <mergeCell ref="N20:P20"/>
    <mergeCell ref="Q20:S20"/>
    <mergeCell ref="N21:P21"/>
    <mergeCell ref="N22:P22"/>
    <mergeCell ref="N23:P23"/>
    <mergeCell ref="Q21:S21"/>
    <mergeCell ref="K21:M21"/>
    <mergeCell ref="K22:M22"/>
    <mergeCell ref="K23:M23"/>
    <mergeCell ref="Q22:S22"/>
    <mergeCell ref="E20:G20"/>
    <mergeCell ref="H20:J20"/>
    <mergeCell ref="E24:G24"/>
    <mergeCell ref="E25:G25"/>
    <mergeCell ref="E26:G26"/>
    <mergeCell ref="E22:G22"/>
    <mergeCell ref="E23:G23"/>
    <mergeCell ref="H33:J33"/>
    <mergeCell ref="H34:J34"/>
    <mergeCell ref="K20:M20"/>
    <mergeCell ref="K24:M24"/>
    <mergeCell ref="K25:M25"/>
    <mergeCell ref="H21:J21"/>
    <mergeCell ref="H22:J22"/>
    <mergeCell ref="H23:J23"/>
    <mergeCell ref="H24:J24"/>
    <mergeCell ref="H25:J25"/>
    <mergeCell ref="Q24:S24"/>
    <mergeCell ref="Q25:S25"/>
    <mergeCell ref="E29:G29"/>
    <mergeCell ref="E30:G30"/>
    <mergeCell ref="E31:G31"/>
    <mergeCell ref="E32:G32"/>
    <mergeCell ref="H29:J29"/>
    <mergeCell ref="N30:P30"/>
    <mergeCell ref="N31:P31"/>
    <mergeCell ref="N32:P32"/>
    <mergeCell ref="Q23:S23"/>
    <mergeCell ref="Q26:S26"/>
    <mergeCell ref="Q27:S27"/>
    <mergeCell ref="H30:J30"/>
    <mergeCell ref="H31:J31"/>
    <mergeCell ref="H32:J32"/>
    <mergeCell ref="N24:P24"/>
    <mergeCell ref="N25:P25"/>
    <mergeCell ref="N26:P26"/>
    <mergeCell ref="N27:P27"/>
    <mergeCell ref="N28:P28"/>
    <mergeCell ref="N29:P29"/>
    <mergeCell ref="K26:M26"/>
    <mergeCell ref="K27:M27"/>
    <mergeCell ref="K28:M28"/>
    <mergeCell ref="K29:M29"/>
    <mergeCell ref="K30:M30"/>
    <mergeCell ref="Q32:S32"/>
    <mergeCell ref="K31:M31"/>
    <mergeCell ref="K32:M32"/>
    <mergeCell ref="Q28:S28"/>
    <mergeCell ref="Q29:S29"/>
    <mergeCell ref="Q30:S30"/>
    <mergeCell ref="Q31:S31"/>
    <mergeCell ref="Q33:S33"/>
    <mergeCell ref="N33:P33"/>
    <mergeCell ref="N34:P34"/>
    <mergeCell ref="N35:P35"/>
    <mergeCell ref="E40:G40"/>
    <mergeCell ref="H40:J40"/>
    <mergeCell ref="K40:M40"/>
    <mergeCell ref="N40:P40"/>
    <mergeCell ref="Q40:S40"/>
    <mergeCell ref="Q34:S34"/>
    <mergeCell ref="Q35:S35"/>
    <mergeCell ref="E39:G39"/>
    <mergeCell ref="H39:J39"/>
    <mergeCell ref="K39:M39"/>
    <mergeCell ref="N39:P39"/>
    <mergeCell ref="Q39:S39"/>
    <mergeCell ref="E34:G34"/>
    <mergeCell ref="E35:G35"/>
    <mergeCell ref="K34:M34"/>
    <mergeCell ref="K35:M35"/>
    <mergeCell ref="H35:J35"/>
    <mergeCell ref="E33:G33"/>
    <mergeCell ref="K36:M36"/>
    <mergeCell ref="N36:P36"/>
    <mergeCell ref="C42:D42"/>
    <mergeCell ref="E42:G42"/>
    <mergeCell ref="H42:J42"/>
    <mergeCell ref="K42:M42"/>
    <mergeCell ref="N42:P42"/>
    <mergeCell ref="Q42:S42"/>
    <mergeCell ref="C41:D41"/>
    <mergeCell ref="E41:G41"/>
    <mergeCell ref="H41:J41"/>
    <mergeCell ref="K41:M41"/>
    <mergeCell ref="N41:P41"/>
    <mergeCell ref="Q41:S41"/>
    <mergeCell ref="V54:AE64"/>
    <mergeCell ref="V34:X34"/>
    <mergeCell ref="V53:X53"/>
    <mergeCell ref="V19:X19"/>
    <mergeCell ref="V20:AE20"/>
    <mergeCell ref="V52:X52"/>
    <mergeCell ref="C45:D45"/>
    <mergeCell ref="E45:G45"/>
    <mergeCell ref="H45:J45"/>
    <mergeCell ref="K45:M45"/>
    <mergeCell ref="N45:P45"/>
    <mergeCell ref="Q45:S45"/>
    <mergeCell ref="C44:D44"/>
    <mergeCell ref="E44:G44"/>
    <mergeCell ref="H44:J44"/>
    <mergeCell ref="K44:M44"/>
    <mergeCell ref="N44:P44"/>
    <mergeCell ref="Q44:S44"/>
    <mergeCell ref="C43:D43"/>
    <mergeCell ref="E43:G43"/>
    <mergeCell ref="H43:J43"/>
    <mergeCell ref="K43:M43"/>
    <mergeCell ref="N43:P43"/>
    <mergeCell ref="Q43:S43"/>
  </mergeCells>
  <dataValidations count="1">
    <dataValidation type="list" allowBlank="1" showInputMessage="1" showErrorMessage="1" sqref="B41:B45 B17 B21:B30 B6:B15" xr:uid="{39AD0B10-C6D8-41E1-8C78-7EC03A570810}">
      <formula1>SelectedProjectParticipants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C6783-FA1D-484F-A026-543867443C97}">
  <sheetPr>
    <tabColor theme="0" tint="-0.249977111117893"/>
  </sheetPr>
  <dimension ref="A1:AD217"/>
  <sheetViews>
    <sheetView workbookViewId="0">
      <selection activeCell="A21" sqref="A21"/>
    </sheetView>
  </sheetViews>
  <sheetFormatPr defaultRowHeight="13.5"/>
  <cols>
    <col min="1" max="1" width="12.5703125" customWidth="1"/>
    <col min="2" max="2" width="27.140625" customWidth="1"/>
    <col min="3" max="7" width="13.7109375" customWidth="1"/>
    <col min="8" max="8" width="15.85546875" customWidth="1"/>
    <col min="9" max="9" width="4.42578125" customWidth="1"/>
    <col min="10" max="10" width="4" customWidth="1"/>
    <col min="11" max="11" width="10.7109375" customWidth="1"/>
  </cols>
  <sheetData>
    <row r="1" spans="1:30" ht="88.5" customHeight="1">
      <c r="A1" s="207" t="s">
        <v>237</v>
      </c>
      <c r="B1" s="184"/>
      <c r="C1" s="184"/>
      <c r="D1" s="184"/>
      <c r="E1" s="184"/>
      <c r="F1" s="184"/>
      <c r="G1" s="184"/>
      <c r="H1" s="184"/>
      <c r="I1" s="184"/>
      <c r="J1" s="184"/>
      <c r="K1" s="269"/>
      <c r="L1" s="269"/>
      <c r="M1" s="269"/>
      <c r="N1" s="269"/>
      <c r="O1" s="269"/>
      <c r="P1" s="269"/>
      <c r="Q1" s="269"/>
      <c r="R1" s="269"/>
      <c r="S1" s="269"/>
      <c r="T1" s="269"/>
      <c r="U1" s="269"/>
      <c r="V1" s="269"/>
      <c r="W1" s="269"/>
      <c r="X1" s="269"/>
      <c r="Y1" s="184"/>
      <c r="Z1" s="184"/>
      <c r="AA1" s="184"/>
      <c r="AB1" s="184"/>
      <c r="AC1" s="184"/>
      <c r="AD1" s="184"/>
    </row>
    <row r="2" spans="1:30" ht="30" customHeight="1">
      <c r="A2" s="237" t="s">
        <v>238</v>
      </c>
      <c r="B2" s="184"/>
      <c r="C2" s="184"/>
      <c r="D2" s="184"/>
      <c r="E2" s="184"/>
      <c r="F2" s="184"/>
      <c r="G2" s="184"/>
      <c r="H2" s="184"/>
      <c r="I2" s="184"/>
      <c r="J2" s="184"/>
      <c r="K2" s="219"/>
      <c r="L2" s="219"/>
      <c r="M2" s="219"/>
      <c r="N2" s="219"/>
      <c r="O2" s="219"/>
      <c r="P2" s="219"/>
      <c r="Q2" s="219"/>
      <c r="R2" s="219"/>
      <c r="S2" s="219"/>
      <c r="T2" s="219"/>
      <c r="U2" s="219"/>
      <c r="V2" s="219"/>
      <c r="W2" s="219"/>
      <c r="X2" s="219"/>
      <c r="Y2" s="184"/>
      <c r="Z2" s="184"/>
      <c r="AA2" s="184"/>
      <c r="AB2" s="184"/>
      <c r="AC2" s="184"/>
      <c r="AD2" s="184"/>
    </row>
    <row r="3" spans="1:30" ht="33.6" customHeight="1">
      <c r="A3" s="218" t="s">
        <v>239</v>
      </c>
      <c r="B3" s="224"/>
      <c r="C3" s="184"/>
      <c r="D3" s="184"/>
      <c r="E3" s="184"/>
      <c r="F3" s="184"/>
      <c r="G3" s="184"/>
      <c r="H3" s="184"/>
      <c r="I3" s="184"/>
      <c r="J3" s="184"/>
      <c r="K3" s="278"/>
      <c r="L3" s="278"/>
      <c r="M3" s="278"/>
      <c r="N3" s="278"/>
      <c r="O3" s="278"/>
      <c r="P3" s="278"/>
      <c r="Q3" s="278"/>
      <c r="R3" s="278"/>
      <c r="S3" s="278"/>
      <c r="T3" s="278"/>
      <c r="U3" s="278"/>
      <c r="V3" s="278"/>
      <c r="W3" s="278"/>
      <c r="X3" s="278"/>
      <c r="Y3" s="184"/>
      <c r="Z3" s="184"/>
      <c r="AA3" s="184"/>
      <c r="AB3" s="184"/>
      <c r="AC3" s="184"/>
      <c r="AD3" s="184"/>
    </row>
    <row r="4" spans="1:30" ht="18.600000000000001" customHeight="1">
      <c r="A4" s="184"/>
      <c r="B4" s="178" t="s">
        <v>240</v>
      </c>
      <c r="C4" s="179" t="s">
        <v>171</v>
      </c>
      <c r="D4" s="179" t="s">
        <v>172</v>
      </c>
      <c r="E4" s="179" t="s">
        <v>173</v>
      </c>
      <c r="F4" s="179" t="s">
        <v>174</v>
      </c>
      <c r="G4" s="179" t="s">
        <v>175</v>
      </c>
      <c r="H4" s="180" t="s">
        <v>176</v>
      </c>
      <c r="I4" s="184"/>
      <c r="J4" s="184"/>
      <c r="K4" s="221"/>
      <c r="L4" s="221"/>
      <c r="M4" s="221"/>
      <c r="N4" s="221"/>
      <c r="O4" s="221"/>
      <c r="P4" s="221"/>
      <c r="Q4" s="221"/>
      <c r="R4" s="221"/>
      <c r="S4" s="221"/>
      <c r="T4" s="221"/>
      <c r="U4" s="221"/>
      <c r="V4" s="221"/>
      <c r="W4" s="221"/>
      <c r="X4" s="221"/>
      <c r="Y4" s="184"/>
      <c r="Z4" s="184"/>
      <c r="AA4" s="184"/>
      <c r="AB4" s="184"/>
      <c r="AC4" s="184"/>
      <c r="AD4" s="184"/>
    </row>
    <row r="5" spans="1:30" ht="18.600000000000001" customHeight="1">
      <c r="A5" s="184"/>
      <c r="B5" s="101" t="s">
        <v>241</v>
      </c>
      <c r="C5" s="81">
        <f>SUM('5. Budget Inputs'!E5:E12)</f>
        <v>0</v>
      </c>
      <c r="D5" s="81">
        <f>SUM('5. Budget Inputs'!F5:F12)</f>
        <v>0</v>
      </c>
      <c r="E5" s="81">
        <f>SUM('5. Budget Inputs'!G5:G12)</f>
        <v>0</v>
      </c>
      <c r="F5" s="81">
        <f>SUM('5. Budget Inputs'!H5:H12)</f>
        <v>0</v>
      </c>
      <c r="G5" s="81">
        <f>SUM('5. Budget Inputs'!I5:I12)</f>
        <v>0</v>
      </c>
      <c r="H5" s="84">
        <f>SUM(C5:G5)</f>
        <v>0</v>
      </c>
      <c r="I5" s="184"/>
      <c r="J5" s="184"/>
      <c r="K5" s="221"/>
      <c r="L5" s="228"/>
      <c r="M5" s="228"/>
      <c r="N5" s="228"/>
      <c r="O5" s="228"/>
      <c r="P5" s="228"/>
      <c r="Q5" s="228"/>
      <c r="R5" s="228"/>
      <c r="S5" s="228"/>
      <c r="T5" s="228"/>
      <c r="U5" s="228"/>
      <c r="V5" s="228"/>
      <c r="W5" s="184"/>
      <c r="X5" s="184"/>
      <c r="Y5" s="184"/>
      <c r="Z5" s="184"/>
      <c r="AA5" s="184"/>
      <c r="AB5" s="184"/>
      <c r="AC5" s="184"/>
      <c r="AD5" s="184"/>
    </row>
    <row r="6" spans="1:30" ht="18.600000000000001" customHeight="1" thickBot="1">
      <c r="A6" s="184"/>
      <c r="B6" s="109" t="s">
        <v>242</v>
      </c>
      <c r="C6" s="173">
        <f>'5. Budget Inputs'!E13</f>
        <v>0</v>
      </c>
      <c r="D6" s="173">
        <f>'5. Budget Inputs'!F13</f>
        <v>0</v>
      </c>
      <c r="E6" s="173">
        <f>'5. Budget Inputs'!G13</f>
        <v>0</v>
      </c>
      <c r="F6" s="173">
        <f>'5. Budget Inputs'!H13</f>
        <v>0</v>
      </c>
      <c r="G6" s="173">
        <f>'5. Budget Inputs'!I13</f>
        <v>0</v>
      </c>
      <c r="H6" s="174">
        <f t="shared" ref="H6" si="0">SUM(C6:G6)</f>
        <v>0</v>
      </c>
      <c r="I6" s="184"/>
      <c r="J6" s="184"/>
      <c r="K6" s="221"/>
      <c r="L6" s="184"/>
      <c r="M6" s="184"/>
      <c r="N6" s="184"/>
      <c r="O6" s="184"/>
      <c r="P6" s="184"/>
      <c r="Q6" s="184"/>
      <c r="R6" s="184"/>
      <c r="S6" s="184"/>
      <c r="T6" s="184"/>
      <c r="U6" s="184"/>
      <c r="V6" s="184"/>
      <c r="W6" s="184"/>
      <c r="X6" s="184"/>
      <c r="Y6" s="184"/>
      <c r="Z6" s="184"/>
      <c r="AA6" s="184"/>
      <c r="AB6" s="184"/>
      <c r="AC6" s="184"/>
      <c r="AD6" s="184"/>
    </row>
    <row r="7" spans="1:30" ht="18.600000000000001" customHeight="1" thickTop="1">
      <c r="A7" s="184"/>
      <c r="B7" s="82" t="s">
        <v>176</v>
      </c>
      <c r="C7" s="81">
        <f>SUM(C5:C6)</f>
        <v>0</v>
      </c>
      <c r="D7" s="81">
        <f>SUM(D5:D6)</f>
        <v>0</v>
      </c>
      <c r="E7" s="81">
        <f>SUM(E5:E6)</f>
        <v>0</v>
      </c>
      <c r="F7" s="81">
        <f>SUM(F5:F6)</f>
        <v>0</v>
      </c>
      <c r="G7" s="81">
        <f>SUM(G5:G6)</f>
        <v>0</v>
      </c>
      <c r="H7" s="84">
        <f>SUM(C7:G7)</f>
        <v>0</v>
      </c>
      <c r="I7" s="184"/>
      <c r="J7" s="184"/>
      <c r="K7" s="221"/>
      <c r="L7" s="184"/>
      <c r="M7" s="184"/>
      <c r="N7" s="184"/>
      <c r="O7" s="184"/>
      <c r="P7" s="184"/>
      <c r="Q7" s="184"/>
      <c r="R7" s="184"/>
      <c r="S7" s="184"/>
      <c r="T7" s="184"/>
      <c r="U7" s="184"/>
      <c r="V7" s="184"/>
      <c r="W7" s="184"/>
      <c r="X7" s="184"/>
      <c r="Y7" s="184"/>
      <c r="Z7" s="184"/>
      <c r="AA7" s="184"/>
      <c r="AB7" s="184"/>
      <c r="AC7" s="184"/>
      <c r="AD7" s="184"/>
    </row>
    <row r="8" spans="1:30">
      <c r="A8" s="184"/>
      <c r="B8" s="184"/>
      <c r="C8" s="225"/>
      <c r="D8" s="225"/>
      <c r="E8" s="225"/>
      <c r="F8" s="225"/>
      <c r="G8" s="225"/>
      <c r="H8" s="225"/>
      <c r="I8" s="184"/>
      <c r="J8" s="184"/>
      <c r="K8" s="221"/>
      <c r="L8" s="184"/>
      <c r="M8" s="184"/>
      <c r="N8" s="184"/>
      <c r="O8" s="184"/>
      <c r="P8" s="184"/>
      <c r="Q8" s="184"/>
      <c r="R8" s="184"/>
      <c r="S8" s="184"/>
      <c r="T8" s="184"/>
      <c r="U8" s="184"/>
      <c r="V8" s="184"/>
      <c r="W8" s="184"/>
      <c r="X8" s="184"/>
      <c r="Y8" s="184"/>
      <c r="Z8" s="184"/>
      <c r="AA8" s="184"/>
      <c r="AB8" s="184"/>
      <c r="AC8" s="184"/>
      <c r="AD8" s="184"/>
    </row>
    <row r="9" spans="1:30" ht="39.6" customHeight="1">
      <c r="A9" s="218" t="s">
        <v>243</v>
      </c>
      <c r="B9" s="184"/>
      <c r="C9" s="184"/>
      <c r="D9" s="184"/>
      <c r="E9" s="184"/>
      <c r="F9" s="184"/>
      <c r="G9" s="184"/>
      <c r="H9" s="184"/>
      <c r="I9" s="184"/>
      <c r="J9" s="184"/>
      <c r="K9" s="270"/>
      <c r="L9" s="270"/>
      <c r="M9" s="270"/>
      <c r="N9" s="270"/>
      <c r="O9" s="270"/>
      <c r="P9" s="270"/>
      <c r="Q9" s="270"/>
      <c r="R9" s="270"/>
      <c r="S9" s="270"/>
      <c r="T9" s="270"/>
      <c r="U9" s="270"/>
      <c r="V9" s="270"/>
      <c r="W9" s="184"/>
      <c r="X9" s="184"/>
      <c r="Y9" s="184"/>
      <c r="Z9" s="184"/>
      <c r="AA9" s="184"/>
      <c r="AB9" s="184"/>
      <c r="AC9" s="184"/>
      <c r="AD9" s="184"/>
    </row>
    <row r="10" spans="1:30" ht="8.4499999999999993" customHeight="1">
      <c r="A10" s="184"/>
      <c r="B10" s="226"/>
      <c r="C10" s="227"/>
      <c r="D10" s="227"/>
      <c r="E10" s="227"/>
      <c r="F10" s="227"/>
      <c r="G10" s="227"/>
      <c r="H10" s="227"/>
      <c r="I10" s="184"/>
      <c r="J10" s="184"/>
      <c r="K10" s="221"/>
      <c r="L10" s="184"/>
      <c r="M10" s="184"/>
      <c r="N10" s="184"/>
      <c r="O10" s="184"/>
      <c r="P10" s="184"/>
      <c r="Q10" s="184"/>
      <c r="R10" s="184"/>
      <c r="S10" s="184"/>
      <c r="T10" s="184"/>
      <c r="U10" s="184"/>
      <c r="V10" s="184"/>
      <c r="W10" s="184"/>
      <c r="X10" s="184"/>
      <c r="Y10" s="184"/>
      <c r="Z10" s="184"/>
      <c r="AA10" s="184"/>
      <c r="AB10" s="184"/>
      <c r="AC10" s="184"/>
      <c r="AD10" s="184"/>
    </row>
    <row r="11" spans="1:30" ht="17.45" customHeight="1">
      <c r="A11" s="184"/>
      <c r="B11" s="181" t="s">
        <v>240</v>
      </c>
      <c r="C11" s="179" t="s">
        <v>171</v>
      </c>
      <c r="D11" s="179" t="s">
        <v>172</v>
      </c>
      <c r="E11" s="179" t="s">
        <v>173</v>
      </c>
      <c r="F11" s="179" t="s">
        <v>174</v>
      </c>
      <c r="G11" s="179" t="s">
        <v>175</v>
      </c>
      <c r="H11" s="179" t="s">
        <v>176</v>
      </c>
      <c r="I11" s="184"/>
      <c r="J11" s="184"/>
      <c r="K11" s="229"/>
      <c r="L11" s="184"/>
      <c r="M11" s="184"/>
      <c r="N11" s="184"/>
      <c r="O11" s="184"/>
      <c r="P11" s="184"/>
      <c r="Q11" s="184"/>
      <c r="R11" s="184"/>
      <c r="S11" s="184"/>
      <c r="T11" s="184"/>
      <c r="U11" s="184"/>
      <c r="V11" s="184"/>
      <c r="W11" s="184"/>
      <c r="X11" s="184"/>
      <c r="Y11" s="184"/>
      <c r="Z11" s="184"/>
      <c r="AA11" s="184"/>
      <c r="AB11" s="184"/>
      <c r="AC11" s="184"/>
      <c r="AD11" s="184"/>
    </row>
    <row r="12" spans="1:30" ht="18" customHeight="1">
      <c r="A12" s="184"/>
      <c r="B12" s="101" t="s">
        <v>244</v>
      </c>
      <c r="C12" s="175">
        <f>'6. Budget Expenditure'!$G$16</f>
        <v>0</v>
      </c>
      <c r="D12" s="175">
        <f>'6. Budget Expenditure'!$J$16</f>
        <v>0</v>
      </c>
      <c r="E12" s="175">
        <f>'6. Budget Expenditure'!$M$16</f>
        <v>0</v>
      </c>
      <c r="F12" s="175">
        <f>'6. Budget Expenditure'!$P$16</f>
        <v>0</v>
      </c>
      <c r="G12" s="175">
        <f>'6. Budget Expenditure'!$S$16</f>
        <v>0</v>
      </c>
      <c r="H12" s="161">
        <f>SUM(C12:G12)</f>
        <v>0</v>
      </c>
      <c r="I12" s="184"/>
      <c r="J12" s="184"/>
      <c r="K12" s="229"/>
      <c r="L12" s="184"/>
      <c r="M12" s="184"/>
      <c r="N12" s="184"/>
      <c r="O12" s="184"/>
      <c r="P12" s="184"/>
      <c r="Q12" s="184"/>
      <c r="R12" s="184"/>
      <c r="S12" s="184"/>
      <c r="T12" s="184"/>
      <c r="U12" s="184"/>
      <c r="V12" s="184"/>
      <c r="W12" s="184"/>
      <c r="X12" s="184"/>
      <c r="Y12" s="184"/>
      <c r="Z12" s="184"/>
      <c r="AA12" s="184"/>
      <c r="AB12" s="184"/>
      <c r="AC12" s="184"/>
      <c r="AD12" s="184"/>
    </row>
    <row r="13" spans="1:30" ht="18" customHeight="1">
      <c r="A13" s="184"/>
      <c r="B13" s="101" t="s">
        <v>245</v>
      </c>
      <c r="C13" s="175">
        <f>'6. Budget Expenditure'!$E$36</f>
        <v>0</v>
      </c>
      <c r="D13" s="175">
        <f>'6. Budget Expenditure'!$H$36</f>
        <v>0</v>
      </c>
      <c r="E13" s="175">
        <f>'6. Budget Expenditure'!$K$36</f>
        <v>0</v>
      </c>
      <c r="F13" s="175">
        <f>'6. Budget Expenditure'!$N$36</f>
        <v>0</v>
      </c>
      <c r="G13" s="175">
        <f>'6. Budget Expenditure'!$Q$36</f>
        <v>0</v>
      </c>
      <c r="H13" s="161">
        <f t="shared" ref="H13:H14" si="1">SUM(C13:G13)</f>
        <v>0</v>
      </c>
      <c r="I13" s="184"/>
      <c r="J13" s="184"/>
      <c r="K13" s="229"/>
      <c r="L13" s="184"/>
      <c r="M13" s="184"/>
      <c r="N13" s="184"/>
      <c r="O13" s="184"/>
      <c r="P13" s="184"/>
      <c r="Q13" s="184"/>
      <c r="R13" s="184"/>
      <c r="S13" s="184"/>
      <c r="T13" s="184"/>
      <c r="U13" s="184"/>
      <c r="V13" s="184"/>
      <c r="W13" s="184"/>
      <c r="X13" s="184"/>
      <c r="Y13" s="184"/>
      <c r="Z13" s="184"/>
      <c r="AA13" s="184"/>
      <c r="AB13" s="184"/>
      <c r="AC13" s="184"/>
      <c r="AD13" s="184"/>
    </row>
    <row r="14" spans="1:30" ht="18" customHeight="1" thickBot="1">
      <c r="A14" s="184"/>
      <c r="B14" s="109" t="s">
        <v>246</v>
      </c>
      <c r="C14" s="176">
        <f>'6. Budget Expenditure'!E46</f>
        <v>0</v>
      </c>
      <c r="D14" s="176">
        <f>'6. Budget Expenditure'!H46</f>
        <v>0</v>
      </c>
      <c r="E14" s="176">
        <f>'6. Budget Expenditure'!K46</f>
        <v>0</v>
      </c>
      <c r="F14" s="176">
        <f>'6. Budget Expenditure'!N46</f>
        <v>0</v>
      </c>
      <c r="G14" s="176">
        <f>'6. Budget Expenditure'!Q46</f>
        <v>0</v>
      </c>
      <c r="H14" s="162">
        <f t="shared" si="1"/>
        <v>0</v>
      </c>
      <c r="I14" s="184"/>
      <c r="J14" s="184"/>
      <c r="K14" s="229"/>
      <c r="L14" s="184"/>
      <c r="M14" s="184"/>
      <c r="N14" s="184"/>
      <c r="O14" s="184"/>
      <c r="P14" s="184"/>
      <c r="Q14" s="184"/>
      <c r="R14" s="184"/>
      <c r="S14" s="184"/>
      <c r="T14" s="184"/>
      <c r="U14" s="184"/>
      <c r="V14" s="184"/>
      <c r="W14" s="184"/>
      <c r="X14" s="184"/>
      <c r="Y14" s="184"/>
      <c r="Z14" s="184"/>
      <c r="AA14" s="184"/>
      <c r="AB14" s="184"/>
      <c r="AC14" s="184"/>
      <c r="AD14" s="184"/>
    </row>
    <row r="15" spans="1:30" ht="18" customHeight="1" thickTop="1">
      <c r="A15" s="184"/>
      <c r="B15" s="82" t="s">
        <v>176</v>
      </c>
      <c r="C15" s="175">
        <f t="shared" ref="C15:H15" si="2">SUM(C12:C14)</f>
        <v>0</v>
      </c>
      <c r="D15" s="175">
        <f t="shared" si="2"/>
        <v>0</v>
      </c>
      <c r="E15" s="175">
        <f t="shared" si="2"/>
        <v>0</v>
      </c>
      <c r="F15" s="175">
        <f t="shared" si="2"/>
        <v>0</v>
      </c>
      <c r="G15" s="175">
        <f t="shared" si="2"/>
        <v>0</v>
      </c>
      <c r="H15" s="161">
        <f t="shared" si="2"/>
        <v>0</v>
      </c>
      <c r="I15" s="184"/>
      <c r="J15" s="184"/>
      <c r="K15" s="184"/>
      <c r="L15" s="184"/>
      <c r="M15" s="184"/>
      <c r="N15" s="184"/>
      <c r="O15" s="184"/>
      <c r="P15" s="184"/>
      <c r="Q15" s="184"/>
      <c r="R15" s="184"/>
      <c r="S15" s="184"/>
      <c r="T15" s="184"/>
      <c r="U15" s="184"/>
      <c r="V15" s="184"/>
      <c r="W15" s="184"/>
      <c r="X15" s="184"/>
      <c r="Y15" s="184"/>
      <c r="Z15" s="184"/>
      <c r="AA15" s="184"/>
      <c r="AB15" s="184"/>
      <c r="AC15" s="184"/>
      <c r="AD15" s="184"/>
    </row>
    <row r="16" spans="1:30" ht="39.950000000000003" customHeight="1">
      <c r="A16" s="223" t="s">
        <v>247</v>
      </c>
      <c r="B16" s="184"/>
      <c r="C16" s="184"/>
      <c r="D16" s="184"/>
      <c r="E16" s="184"/>
      <c r="F16" s="184"/>
      <c r="G16" s="184"/>
      <c r="H16" s="184"/>
      <c r="I16" s="184"/>
      <c r="J16" s="270"/>
      <c r="K16" s="270"/>
      <c r="L16" s="270"/>
      <c r="M16" s="270"/>
      <c r="N16" s="270"/>
      <c r="O16" s="270"/>
      <c r="P16" s="270"/>
      <c r="Q16" s="270"/>
      <c r="R16" s="270"/>
      <c r="S16" s="270"/>
      <c r="T16" s="270"/>
      <c r="U16" s="270"/>
      <c r="V16" s="184"/>
      <c r="W16" s="184"/>
      <c r="X16" s="184"/>
      <c r="Y16" s="184"/>
      <c r="Z16" s="184"/>
      <c r="AA16" s="184"/>
      <c r="AB16" s="184"/>
      <c r="AC16" s="184"/>
      <c r="AD16" s="184"/>
    </row>
    <row r="17" spans="1:30" ht="17.100000000000001" customHeight="1">
      <c r="A17" s="223"/>
      <c r="B17" s="145"/>
      <c r="C17" s="179" t="s">
        <v>171</v>
      </c>
      <c r="D17" s="179" t="s">
        <v>172</v>
      </c>
      <c r="E17" s="179" t="s">
        <v>173</v>
      </c>
      <c r="F17" s="179" t="s">
        <v>174</v>
      </c>
      <c r="G17" s="179" t="s">
        <v>175</v>
      </c>
      <c r="H17" s="179" t="s">
        <v>176</v>
      </c>
      <c r="I17" s="184"/>
      <c r="J17" s="220"/>
      <c r="K17" s="220"/>
      <c r="L17" s="220"/>
      <c r="M17" s="220"/>
      <c r="N17" s="220"/>
      <c r="O17" s="220"/>
      <c r="P17" s="220"/>
      <c r="Q17" s="220"/>
      <c r="R17" s="220"/>
      <c r="S17" s="220"/>
      <c r="T17" s="220"/>
      <c r="U17" s="220"/>
      <c r="V17" s="184"/>
      <c r="W17" s="184"/>
      <c r="X17" s="184"/>
      <c r="Y17" s="184"/>
      <c r="Z17" s="184"/>
      <c r="AA17" s="184"/>
      <c r="AB17" s="184"/>
      <c r="AC17" s="184"/>
      <c r="AD17" s="184"/>
    </row>
    <row r="18" spans="1:30" ht="21.95" customHeight="1">
      <c r="A18" s="184"/>
      <c r="B18" s="177" t="s">
        <v>248</v>
      </c>
      <c r="C18" s="175">
        <f>C7-C15</f>
        <v>0</v>
      </c>
      <c r="D18" s="175">
        <f>D7-D15</f>
        <v>0</v>
      </c>
      <c r="E18" s="175">
        <f>E7-E15</f>
        <v>0</v>
      </c>
      <c r="F18" s="175">
        <f>F7-F15</f>
        <v>0</v>
      </c>
      <c r="G18" s="175">
        <f>G7-G15</f>
        <v>0</v>
      </c>
      <c r="H18" s="161">
        <f>SUM(C18:G18)</f>
        <v>0</v>
      </c>
      <c r="I18" s="184"/>
      <c r="J18" s="229"/>
      <c r="K18" s="227"/>
      <c r="L18" s="184"/>
      <c r="M18" s="184"/>
      <c r="N18" s="184"/>
      <c r="O18" s="184"/>
      <c r="P18" s="184"/>
      <c r="Q18" s="184"/>
      <c r="R18" s="184"/>
      <c r="S18" s="184"/>
      <c r="T18" s="184"/>
      <c r="U18" s="184"/>
      <c r="V18" s="184"/>
      <c r="W18" s="184"/>
      <c r="X18" s="184"/>
      <c r="Y18" s="184"/>
      <c r="Z18" s="184"/>
      <c r="AA18" s="184"/>
      <c r="AB18" s="184"/>
      <c r="AC18" s="184"/>
      <c r="AD18" s="184"/>
    </row>
    <row r="19" spans="1:30">
      <c r="A19" s="184"/>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row>
    <row r="20" spans="1:30">
      <c r="A20" s="184"/>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row>
    <row r="21" spans="1:30" ht="45.95">
      <c r="A21" s="218" t="s">
        <v>249</v>
      </c>
      <c r="B21" s="22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row>
    <row r="22" spans="1:30" ht="27.6" customHeight="1">
      <c r="A22" s="184"/>
      <c r="B22" s="178" t="s">
        <v>159</v>
      </c>
      <c r="C22" s="179" t="s">
        <v>250</v>
      </c>
      <c r="D22" s="179" t="s">
        <v>251</v>
      </c>
      <c r="E22" s="183" t="s">
        <v>252</v>
      </c>
      <c r="F22" s="179" t="s">
        <v>253</v>
      </c>
      <c r="G22" s="179" t="s">
        <v>254</v>
      </c>
      <c r="H22" s="238"/>
      <c r="I22" s="184"/>
      <c r="J22" s="184"/>
      <c r="K22" s="184"/>
      <c r="L22" s="184"/>
      <c r="M22" s="184"/>
      <c r="N22" s="184"/>
      <c r="O22" s="184"/>
      <c r="P22" s="184"/>
      <c r="Q22" s="184"/>
      <c r="R22" s="184"/>
      <c r="S22" s="184"/>
      <c r="T22" s="184"/>
      <c r="U22" s="184"/>
      <c r="V22" s="184"/>
      <c r="W22" s="184"/>
      <c r="X22" s="184"/>
      <c r="Y22" s="184"/>
      <c r="Z22" s="184"/>
      <c r="AA22" s="184"/>
      <c r="AB22" s="184"/>
      <c r="AC22" s="184"/>
      <c r="AD22" s="184"/>
    </row>
    <row r="23" spans="1:30" ht="14.45">
      <c r="A23" s="184"/>
      <c r="B23" s="101" t="s">
        <v>255</v>
      </c>
      <c r="C23" s="81">
        <f>'5. Budget Inputs'!J13</f>
        <v>0</v>
      </c>
      <c r="D23" s="81">
        <f>SUMIFS('5. Budget Inputs'!$J$23:$J$53,'5. Budget Inputs'!$B$23:$B$53,'Budget summary'!B23)*250000</f>
        <v>0</v>
      </c>
      <c r="E23" s="81">
        <f>SUMIFS('5. Budget Inputs'!$J$59:$J$89,'5. Budget Inputs'!$B$59:$B$89,'Budget summary'!B23)</f>
        <v>0</v>
      </c>
      <c r="F23" s="81">
        <f>SUM(C23:E23)</f>
        <v>0</v>
      </c>
      <c r="G23" s="89" t="str">
        <f>IF($F$32=0,"",F23/$F$32)</f>
        <v/>
      </c>
      <c r="H23" s="239"/>
      <c r="I23" s="184"/>
      <c r="J23" s="184"/>
      <c r="K23" s="184"/>
      <c r="L23" s="184"/>
      <c r="M23" s="184"/>
      <c r="N23" s="184"/>
      <c r="O23" s="184"/>
      <c r="P23" s="184"/>
      <c r="Q23" s="184"/>
      <c r="R23" s="184"/>
      <c r="S23" s="184"/>
      <c r="T23" s="184"/>
      <c r="U23" s="184"/>
      <c r="V23" s="184"/>
      <c r="W23" s="184"/>
      <c r="X23" s="184"/>
      <c r="Y23" s="184"/>
      <c r="Z23" s="184"/>
      <c r="AA23" s="184"/>
      <c r="AB23" s="184"/>
      <c r="AC23" s="184"/>
      <c r="AD23" s="184"/>
    </row>
    <row r="24" spans="1:30" ht="14.45">
      <c r="A24" s="184"/>
      <c r="B24" s="101" t="str">
        <f>Participants!A3</f>
        <v/>
      </c>
      <c r="C24" s="81">
        <f>SUMIFS('5. Budget Inputs'!$J$5:$J$12,'5. Budget Inputs'!$B$5:$B$12,'Budget summary'!B24)</f>
        <v>0</v>
      </c>
      <c r="D24" s="81">
        <f>SUMIFS('5. Budget Inputs'!$J$23:$J$53,'5. Budget Inputs'!$B$23:$B$53,'Budget summary'!B24)*250000</f>
        <v>0</v>
      </c>
      <c r="E24" s="81">
        <f>SUMIFS('5. Budget Inputs'!$J$59:$J$89,'5. Budget Inputs'!$B$59:$B$89,'Budget summary'!B24)</f>
        <v>0</v>
      </c>
      <c r="F24" s="81">
        <f t="shared" ref="F24:F31" si="3">SUM(C24:E24)</f>
        <v>0</v>
      </c>
      <c r="G24" s="89" t="str">
        <f t="shared" ref="G24:G31" si="4">IF($F$32=0,"",F24/$F$32)</f>
        <v/>
      </c>
      <c r="H24" s="239"/>
      <c r="I24" s="184"/>
      <c r="J24" s="184"/>
      <c r="K24" s="184"/>
      <c r="L24" s="184"/>
      <c r="M24" s="184"/>
      <c r="N24" s="184"/>
      <c r="O24" s="184"/>
      <c r="P24" s="184"/>
      <c r="Q24" s="184"/>
      <c r="R24" s="184"/>
      <c r="S24" s="184"/>
      <c r="T24" s="184"/>
      <c r="U24" s="184"/>
      <c r="V24" s="184"/>
      <c r="W24" s="184"/>
      <c r="X24" s="184"/>
      <c r="Y24" s="184"/>
      <c r="Z24" s="184"/>
      <c r="AA24" s="184"/>
      <c r="AB24" s="184"/>
      <c r="AC24" s="184"/>
      <c r="AD24" s="184"/>
    </row>
    <row r="25" spans="1:30" ht="14.45">
      <c r="A25" s="184"/>
      <c r="B25" s="101" t="str">
        <f>Participants!A4</f>
        <v/>
      </c>
      <c r="C25" s="81">
        <f>SUMIFS('5. Budget Inputs'!$J$5:$J$12,'5. Budget Inputs'!$B$5:$B$12,'Budget summary'!B25)</f>
        <v>0</v>
      </c>
      <c r="D25" s="81">
        <f>SUMIFS('5. Budget Inputs'!$J$23:$J$53,'5. Budget Inputs'!$B$23:$B$53,'Budget summary'!B25)*250000</f>
        <v>0</v>
      </c>
      <c r="E25" s="81">
        <f>SUMIFS('5. Budget Inputs'!$J$59:$J$89,'5. Budget Inputs'!$B$59:$B$89,'Budget summary'!B25)</f>
        <v>0</v>
      </c>
      <c r="F25" s="81">
        <f t="shared" si="3"/>
        <v>0</v>
      </c>
      <c r="G25" s="89" t="str">
        <f t="shared" si="4"/>
        <v/>
      </c>
      <c r="H25" s="239"/>
      <c r="I25" s="184"/>
      <c r="J25" s="184"/>
      <c r="K25" s="184"/>
      <c r="L25" s="184"/>
      <c r="M25" s="184"/>
      <c r="N25" s="184"/>
      <c r="O25" s="184"/>
      <c r="P25" s="184"/>
      <c r="Q25" s="184"/>
      <c r="R25" s="184"/>
      <c r="S25" s="184"/>
      <c r="T25" s="184"/>
      <c r="U25" s="184"/>
      <c r="V25" s="184"/>
      <c r="W25" s="184"/>
      <c r="X25" s="184"/>
      <c r="Y25" s="184"/>
      <c r="Z25" s="184"/>
      <c r="AA25" s="184"/>
      <c r="AB25" s="184"/>
      <c r="AC25" s="184"/>
      <c r="AD25" s="184"/>
    </row>
    <row r="26" spans="1:30" ht="14.45">
      <c r="A26" s="184"/>
      <c r="B26" s="101" t="str">
        <f>Participants!A5</f>
        <v/>
      </c>
      <c r="C26" s="81">
        <f>SUMIFS('5. Budget Inputs'!$J$5:$J$12,'5. Budget Inputs'!$B$5:$B$12,'Budget summary'!B26)</f>
        <v>0</v>
      </c>
      <c r="D26" s="81">
        <f>SUMIFS('5. Budget Inputs'!$J$23:$J$53,'5. Budget Inputs'!$B$23:$B$53,'Budget summary'!B26)*250000</f>
        <v>0</v>
      </c>
      <c r="E26" s="81">
        <f>SUMIFS('5. Budget Inputs'!$J$59:$J$89,'5. Budget Inputs'!$B$59:$B$89,'Budget summary'!B26)</f>
        <v>0</v>
      </c>
      <c r="F26" s="81">
        <f t="shared" si="3"/>
        <v>0</v>
      </c>
      <c r="G26" s="89" t="str">
        <f t="shared" si="4"/>
        <v/>
      </c>
      <c r="H26" s="239"/>
      <c r="I26" s="184"/>
      <c r="J26" s="184"/>
      <c r="K26" s="184"/>
      <c r="L26" s="184"/>
      <c r="M26" s="184"/>
      <c r="N26" s="184"/>
      <c r="O26" s="184"/>
      <c r="P26" s="184"/>
      <c r="Q26" s="184"/>
      <c r="R26" s="184"/>
      <c r="S26" s="184"/>
      <c r="T26" s="184"/>
      <c r="U26" s="184"/>
      <c r="V26" s="184"/>
      <c r="W26" s="184"/>
      <c r="X26" s="184"/>
      <c r="Y26" s="184"/>
      <c r="Z26" s="184"/>
      <c r="AA26" s="184"/>
      <c r="AB26" s="184"/>
      <c r="AC26" s="184"/>
      <c r="AD26" s="184"/>
    </row>
    <row r="27" spans="1:30" ht="14.45">
      <c r="A27" s="184"/>
      <c r="B27" s="101" t="str">
        <f>Participants!A6</f>
        <v/>
      </c>
      <c r="C27" s="81">
        <f>SUMIFS('5. Budget Inputs'!$J$5:$J$12,'5. Budget Inputs'!$B$5:$B$12,'Budget summary'!B27)</f>
        <v>0</v>
      </c>
      <c r="D27" s="81">
        <f>SUMIFS('5. Budget Inputs'!$J$23:$J$53,'5. Budget Inputs'!$B$23:$B$53,'Budget summary'!B27)*250000</f>
        <v>0</v>
      </c>
      <c r="E27" s="81">
        <f>SUMIFS('5. Budget Inputs'!$J$59:$J$89,'5. Budget Inputs'!$B$59:$B$89,'Budget summary'!B27)</f>
        <v>0</v>
      </c>
      <c r="F27" s="81">
        <f t="shared" si="3"/>
        <v>0</v>
      </c>
      <c r="G27" s="89" t="str">
        <f t="shared" si="4"/>
        <v/>
      </c>
      <c r="H27" s="239"/>
      <c r="I27" s="184"/>
      <c r="J27" s="184"/>
      <c r="K27" s="184"/>
      <c r="L27" s="184"/>
      <c r="M27" s="184"/>
      <c r="N27" s="184"/>
      <c r="O27" s="184"/>
      <c r="P27" s="184"/>
      <c r="Q27" s="184"/>
      <c r="R27" s="184"/>
      <c r="S27" s="184"/>
      <c r="T27" s="184"/>
      <c r="U27" s="184"/>
      <c r="V27" s="184"/>
      <c r="W27" s="184"/>
      <c r="X27" s="184"/>
      <c r="Y27" s="184"/>
      <c r="Z27" s="184"/>
      <c r="AA27" s="184"/>
      <c r="AB27" s="184"/>
      <c r="AC27" s="184"/>
      <c r="AD27" s="184"/>
    </row>
    <row r="28" spans="1:30" ht="14.45">
      <c r="A28" s="184"/>
      <c r="B28" s="101" t="str">
        <f>Participants!A7</f>
        <v/>
      </c>
      <c r="C28" s="81">
        <f>SUMIFS('5. Budget Inputs'!$J$5:$J$12,'5. Budget Inputs'!$B$5:$B$12,'Budget summary'!B28)</f>
        <v>0</v>
      </c>
      <c r="D28" s="81">
        <f>SUMIFS('5. Budget Inputs'!$J$23:$J$53,'5. Budget Inputs'!$B$23:$B$53,'Budget summary'!B28)*250000</f>
        <v>0</v>
      </c>
      <c r="E28" s="81">
        <f>SUMIFS('5. Budget Inputs'!$J$59:$J$89,'5. Budget Inputs'!$B$59:$B$89,'Budget summary'!B28)</f>
        <v>0</v>
      </c>
      <c r="F28" s="81">
        <f t="shared" si="3"/>
        <v>0</v>
      </c>
      <c r="G28" s="89" t="str">
        <f t="shared" si="4"/>
        <v/>
      </c>
      <c r="H28" s="239"/>
      <c r="I28" s="184"/>
      <c r="J28" s="184"/>
      <c r="K28" s="184"/>
      <c r="L28" s="184"/>
      <c r="M28" s="184"/>
      <c r="N28" s="184"/>
      <c r="O28" s="184"/>
      <c r="P28" s="184"/>
      <c r="Q28" s="184"/>
      <c r="R28" s="184"/>
      <c r="S28" s="184"/>
      <c r="T28" s="184"/>
      <c r="U28" s="184"/>
      <c r="V28" s="184"/>
      <c r="W28" s="184"/>
      <c r="X28" s="184"/>
      <c r="Y28" s="184"/>
      <c r="Z28" s="184"/>
      <c r="AA28" s="184"/>
      <c r="AB28" s="184"/>
      <c r="AC28" s="184"/>
      <c r="AD28" s="184"/>
    </row>
    <row r="29" spans="1:30" ht="14.45">
      <c r="A29" s="184"/>
      <c r="B29" s="101" t="str">
        <f>Participants!A8</f>
        <v/>
      </c>
      <c r="C29" s="81">
        <f>SUMIFS('5. Budget Inputs'!$J$5:$J$12,'5. Budget Inputs'!$B$5:$B$12,'Budget summary'!B29)</f>
        <v>0</v>
      </c>
      <c r="D29" s="81">
        <f>SUMIFS('5. Budget Inputs'!$J$23:$J$53,'5. Budget Inputs'!$B$23:$B$53,'Budget summary'!B29)*250000</f>
        <v>0</v>
      </c>
      <c r="E29" s="81">
        <f>SUMIFS('5. Budget Inputs'!$J$59:$J$89,'5. Budget Inputs'!$B$59:$B$89,'Budget summary'!B29)</f>
        <v>0</v>
      </c>
      <c r="F29" s="81">
        <f t="shared" si="3"/>
        <v>0</v>
      </c>
      <c r="G29" s="89" t="str">
        <f t="shared" si="4"/>
        <v/>
      </c>
      <c r="H29" s="239"/>
      <c r="I29" s="184"/>
      <c r="J29" s="184"/>
      <c r="K29" s="184"/>
      <c r="L29" s="184"/>
      <c r="M29" s="184"/>
      <c r="N29" s="184"/>
      <c r="O29" s="184"/>
      <c r="P29" s="184"/>
      <c r="Q29" s="184"/>
      <c r="R29" s="184"/>
      <c r="S29" s="184"/>
      <c r="T29" s="184"/>
      <c r="U29" s="184"/>
      <c r="V29" s="184"/>
      <c r="W29" s="184"/>
      <c r="X29" s="184"/>
      <c r="Y29" s="184"/>
      <c r="Z29" s="184"/>
      <c r="AA29" s="184"/>
      <c r="AB29" s="184"/>
      <c r="AC29" s="184"/>
      <c r="AD29" s="184"/>
    </row>
    <row r="30" spans="1:30" ht="14.45">
      <c r="A30" s="184"/>
      <c r="B30" s="101" t="str">
        <f>Participants!A9</f>
        <v/>
      </c>
      <c r="C30" s="81">
        <f>SUMIFS('5. Budget Inputs'!$J$5:$J$12,'5. Budget Inputs'!$B$5:$B$12,'Budget summary'!B30)</f>
        <v>0</v>
      </c>
      <c r="D30" s="81">
        <f>SUMIFS('5. Budget Inputs'!$J$23:$J$53,'5. Budget Inputs'!$B$23:$B$53,'Budget summary'!B30)*250000</f>
        <v>0</v>
      </c>
      <c r="E30" s="81">
        <f>SUMIFS('5. Budget Inputs'!$J$59:$J$89,'5. Budget Inputs'!$B$59:$B$89,'Budget summary'!B30)</f>
        <v>0</v>
      </c>
      <c r="F30" s="81">
        <f t="shared" si="3"/>
        <v>0</v>
      </c>
      <c r="G30" s="89" t="str">
        <f t="shared" si="4"/>
        <v/>
      </c>
      <c r="H30" s="239"/>
      <c r="I30" s="184"/>
      <c r="J30" s="184"/>
      <c r="K30" s="184"/>
      <c r="L30" s="184"/>
      <c r="M30" s="184"/>
      <c r="N30" s="184"/>
      <c r="O30" s="184"/>
      <c r="P30" s="184"/>
      <c r="Q30" s="184"/>
      <c r="R30" s="184"/>
      <c r="S30" s="184"/>
      <c r="T30" s="184"/>
      <c r="U30" s="184"/>
      <c r="V30" s="184"/>
      <c r="W30" s="184"/>
      <c r="X30" s="184"/>
      <c r="Y30" s="184"/>
      <c r="Z30" s="184"/>
      <c r="AA30" s="184"/>
      <c r="AB30" s="184"/>
      <c r="AC30" s="184"/>
      <c r="AD30" s="184"/>
    </row>
    <row r="31" spans="1:30" ht="14.45">
      <c r="A31" s="184"/>
      <c r="B31" s="101" t="str">
        <f>Participants!A10</f>
        <v/>
      </c>
      <c r="C31" s="81">
        <f>SUMIFS('5. Budget Inputs'!$J$5:$J$12,'5. Budget Inputs'!$B$5:$B$12,'Budget summary'!B31)</f>
        <v>0</v>
      </c>
      <c r="D31" s="81">
        <f>SUMIFS('5. Budget Inputs'!$J$23:$J$53,'5. Budget Inputs'!$B$23:$B$53,'Budget summary'!B31)*250000</f>
        <v>0</v>
      </c>
      <c r="E31" s="81">
        <f>SUMIFS('5. Budget Inputs'!$J$59:$J$89,'5. Budget Inputs'!$B$59:$B$89,'Budget summary'!B31)</f>
        <v>0</v>
      </c>
      <c r="F31" s="81">
        <f t="shared" si="3"/>
        <v>0</v>
      </c>
      <c r="G31" s="89" t="str">
        <f t="shared" si="4"/>
        <v/>
      </c>
      <c r="H31" s="239"/>
      <c r="I31" s="184"/>
      <c r="J31" s="184"/>
      <c r="K31" s="184"/>
      <c r="L31" s="184"/>
      <c r="M31" s="184"/>
      <c r="N31" s="184"/>
      <c r="O31" s="184"/>
      <c r="P31" s="184"/>
      <c r="Q31" s="184"/>
      <c r="R31" s="184"/>
      <c r="S31" s="184"/>
      <c r="T31" s="184"/>
      <c r="U31" s="184"/>
      <c r="V31" s="184"/>
      <c r="W31" s="184"/>
      <c r="X31" s="184"/>
      <c r="Y31" s="184"/>
      <c r="Z31" s="184"/>
      <c r="AA31" s="184"/>
      <c r="AB31" s="184"/>
      <c r="AC31" s="184"/>
      <c r="AD31" s="184"/>
    </row>
    <row r="32" spans="1:30" ht="14.45">
      <c r="A32" s="184"/>
      <c r="B32" s="82" t="s">
        <v>176</v>
      </c>
      <c r="C32" s="81">
        <f>SUM(C23:C31)</f>
        <v>0</v>
      </c>
      <c r="D32" s="81">
        <f>SUM(D23:D31)</f>
        <v>0</v>
      </c>
      <c r="E32" s="81">
        <f>SUM(E23:E31)</f>
        <v>0</v>
      </c>
      <c r="F32" s="81">
        <f>SUM(F23:F31)</f>
        <v>0</v>
      </c>
      <c r="G32" s="89">
        <f>SUM(G23:G31)</f>
        <v>0</v>
      </c>
      <c r="H32" s="239"/>
      <c r="I32" s="184"/>
      <c r="J32" s="184"/>
      <c r="K32" s="184"/>
      <c r="L32" s="184"/>
      <c r="M32" s="184"/>
      <c r="N32" s="184"/>
      <c r="O32" s="184"/>
      <c r="P32" s="184"/>
      <c r="Q32" s="184"/>
      <c r="R32" s="184"/>
      <c r="S32" s="184"/>
      <c r="T32" s="184"/>
      <c r="U32" s="184"/>
      <c r="V32" s="184"/>
      <c r="W32" s="184"/>
      <c r="X32" s="184"/>
      <c r="Y32" s="184"/>
      <c r="Z32" s="184"/>
      <c r="AA32" s="184"/>
      <c r="AB32" s="184"/>
      <c r="AC32" s="184"/>
      <c r="AD32" s="184"/>
    </row>
    <row r="33" spans="1:30">
      <c r="A33" s="184"/>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row>
    <row r="34" spans="1:30">
      <c r="A34" s="184"/>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row>
    <row r="35" spans="1:30">
      <c r="A35" s="184"/>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row>
    <row r="36" spans="1:30">
      <c r="A36" s="184"/>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row>
    <row r="37" spans="1:30">
      <c r="A37" s="184"/>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row>
    <row r="38" spans="1:30">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row>
    <row r="39" spans="1:30">
      <c r="A39" s="184"/>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row>
    <row r="40" spans="1:30">
      <c r="A40" s="184"/>
      <c r="B40" s="184"/>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row>
    <row r="41" spans="1:30">
      <c r="A41" s="184"/>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row>
    <row r="42" spans="1:30">
      <c r="A42" s="184"/>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row>
    <row r="43" spans="1:30">
      <c r="A43" s="184"/>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row>
    <row r="44" spans="1:30">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row>
    <row r="45" spans="1:30">
      <c r="A45" s="184"/>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row>
    <row r="46" spans="1:30">
      <c r="A46" s="18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row>
    <row r="47" spans="1:30">
      <c r="A47" s="184"/>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row>
    <row r="48" spans="1:30">
      <c r="A48" s="184"/>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row>
    <row r="49" spans="1:30">
      <c r="A49" s="184"/>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row>
    <row r="50" spans="1:30">
      <c r="A50" s="184"/>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row>
    <row r="51" spans="1:30">
      <c r="A51" s="184"/>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row>
    <row r="52" spans="1:30">
      <c r="A52" s="184"/>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row>
    <row r="53" spans="1:30">
      <c r="A53" s="184"/>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row>
    <row r="54" spans="1:30">
      <c r="A54" s="184"/>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row>
    <row r="55" spans="1:30">
      <c r="A55" s="184"/>
      <c r="B55" s="184"/>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row>
    <row r="56" spans="1:30">
      <c r="A56" s="184"/>
      <c r="B56" s="184"/>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row>
    <row r="57" spans="1:30">
      <c r="A57" s="184"/>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row>
    <row r="58" spans="1:30">
      <c r="A58" s="184"/>
      <c r="B58" s="184"/>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row>
    <row r="59" spans="1:30">
      <c r="A59" s="184"/>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row>
    <row r="60" spans="1:30">
      <c r="A60" s="184"/>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row>
    <row r="61" spans="1:30">
      <c r="A61" s="184"/>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row>
    <row r="62" spans="1:30">
      <c r="A62" s="184"/>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row>
    <row r="63" spans="1:30">
      <c r="A63" s="184"/>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row>
    <row r="64" spans="1:30">
      <c r="A64" s="184"/>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row>
    <row r="65" spans="1:30">
      <c r="A65" s="184"/>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row>
    <row r="66" spans="1:30">
      <c r="A66" s="184"/>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row>
    <row r="67" spans="1:30">
      <c r="A67" s="184"/>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row>
    <row r="68" spans="1:30">
      <c r="A68" s="184"/>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row>
    <row r="69" spans="1:30">
      <c r="A69" s="184"/>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row>
    <row r="70" spans="1:30">
      <c r="A70" s="184"/>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row>
    <row r="71" spans="1:30">
      <c r="A71" s="184"/>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row>
    <row r="72" spans="1:30">
      <c r="A72" s="184"/>
      <c r="B72" s="184"/>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row>
    <row r="73" spans="1:30">
      <c r="A73" s="184"/>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row>
    <row r="74" spans="1:30">
      <c r="A74" s="184"/>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row>
    <row r="75" spans="1:30">
      <c r="A75" s="184"/>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row>
    <row r="76" spans="1:30">
      <c r="A76" s="184"/>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row>
    <row r="77" spans="1:30">
      <c r="A77" s="184"/>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row>
    <row r="78" spans="1:30">
      <c r="A78" s="184"/>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row>
    <row r="79" spans="1:30">
      <c r="A79" s="184"/>
      <c r="B79" s="184"/>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row>
    <row r="80" spans="1:30">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row>
    <row r="81" spans="1:30">
      <c r="A81" s="184"/>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row>
    <row r="82" spans="1:30">
      <c r="A82" s="184"/>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row>
    <row r="83" spans="1:30">
      <c r="A83" s="184"/>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row>
    <row r="84" spans="1:30">
      <c r="A84" s="184"/>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row>
    <row r="85" spans="1:30">
      <c r="A85" s="184"/>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row>
    <row r="86" spans="1:30">
      <c r="A86" s="184"/>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row>
    <row r="87" spans="1:30">
      <c r="A87" s="184"/>
      <c r="B87" s="184"/>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row>
    <row r="88" spans="1:30">
      <c r="A88" s="184"/>
      <c r="B88" s="184"/>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row>
    <row r="89" spans="1:30">
      <c r="A89" s="184"/>
      <c r="B89" s="184"/>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row>
    <row r="90" spans="1:30">
      <c r="A90" s="184"/>
      <c r="B90" s="184"/>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row>
    <row r="91" spans="1:30">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row>
    <row r="92" spans="1:30">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row>
    <row r="93" spans="1:30">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row>
    <row r="94" spans="1:30">
      <c r="A94" s="184"/>
      <c r="B94" s="184"/>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row>
    <row r="95" spans="1:30">
      <c r="A95" s="184"/>
      <c r="B95" s="184"/>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row>
    <row r="96" spans="1:30">
      <c r="A96" s="184"/>
      <c r="B96" s="184"/>
      <c r="C96" s="184"/>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row>
    <row r="97" spans="1:30">
      <c r="A97" s="184"/>
      <c r="B97" s="184"/>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row>
    <row r="98" spans="1:30">
      <c r="A98" s="184"/>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row>
    <row r="99" spans="1:30">
      <c r="A99" s="184"/>
      <c r="B99" s="184"/>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row>
    <row r="100" spans="1:30">
      <c r="A100" s="184"/>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row>
    <row r="101" spans="1:30">
      <c r="A101" s="184"/>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row>
    <row r="102" spans="1:30">
      <c r="A102" s="184"/>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row>
    <row r="103" spans="1:30">
      <c r="A103" s="184"/>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row>
    <row r="104" spans="1:30">
      <c r="A104" s="184"/>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row>
    <row r="105" spans="1:30">
      <c r="A105" s="184"/>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row>
    <row r="106" spans="1:30">
      <c r="A106" s="184"/>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row>
    <row r="107" spans="1:30">
      <c r="A107" s="184"/>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row>
    <row r="108" spans="1:30">
      <c r="A108" s="184"/>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row>
    <row r="109" spans="1:30">
      <c r="A109" s="184"/>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row>
    <row r="110" spans="1:30">
      <c r="A110" s="184"/>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row>
    <row r="111" spans="1:30">
      <c r="A111" s="184"/>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row>
    <row r="112" spans="1:30">
      <c r="A112" s="184"/>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4"/>
      <c r="AB112" s="184"/>
      <c r="AC112" s="184"/>
      <c r="AD112" s="184"/>
    </row>
    <row r="113" spans="1:30">
      <c r="A113" s="184"/>
      <c r="B113" s="184"/>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row>
    <row r="114" spans="1:30">
      <c r="A114" s="184"/>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row>
    <row r="115" spans="1:30">
      <c r="A115" s="184"/>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4"/>
    </row>
    <row r="116" spans="1:30">
      <c r="A116" s="184"/>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184"/>
      <c r="AC116" s="184"/>
      <c r="AD116" s="184"/>
    </row>
    <row r="117" spans="1:30">
      <c r="A117" s="184"/>
      <c r="B117" s="184"/>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row>
    <row r="118" spans="1:30">
      <c r="A118" s="184"/>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row>
    <row r="119" spans="1:30">
      <c r="A119" s="184"/>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row>
    <row r="120" spans="1:30">
      <c r="A120" s="184"/>
      <c r="B120" s="184"/>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4"/>
      <c r="Z120" s="184"/>
      <c r="AA120" s="184"/>
      <c r="AB120" s="184"/>
      <c r="AC120" s="184"/>
      <c r="AD120" s="184"/>
    </row>
    <row r="121" spans="1:30">
      <c r="A121" s="184"/>
      <c r="B121" s="184"/>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row>
    <row r="122" spans="1:30">
      <c r="A122" s="184"/>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row>
    <row r="123" spans="1:30">
      <c r="A123" s="184"/>
      <c r="B123" s="184"/>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row>
    <row r="124" spans="1:30">
      <c r="A124" s="184"/>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184"/>
    </row>
    <row r="125" spans="1:30">
      <c r="A125" s="184"/>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row>
    <row r="126" spans="1:30">
      <c r="A126" s="184"/>
      <c r="B126" s="184"/>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C126" s="184"/>
      <c r="AD126" s="184"/>
    </row>
    <row r="127" spans="1:30">
      <c r="A127" s="184"/>
      <c r="B127" s="184"/>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row>
    <row r="128" spans="1:30">
      <c r="A128" s="184"/>
      <c r="B128" s="184"/>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row>
    <row r="129" spans="1:30">
      <c r="A129" s="184"/>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row>
    <row r="130" spans="1:30">
      <c r="A130" s="184"/>
      <c r="B130" s="184"/>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row>
    <row r="131" spans="1:30">
      <c r="A131" s="184"/>
      <c r="B131" s="184"/>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c r="AA131" s="184"/>
      <c r="AB131" s="184"/>
      <c r="AC131" s="184"/>
      <c r="AD131" s="184"/>
    </row>
    <row r="132" spans="1:30">
      <c r="A132" s="184"/>
      <c r="B132" s="184"/>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c r="AA132" s="184"/>
      <c r="AB132" s="184"/>
      <c r="AC132" s="184"/>
      <c r="AD132" s="184"/>
    </row>
    <row r="133" spans="1:30">
      <c r="A133" s="184"/>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row>
    <row r="134" spans="1:30">
      <c r="A134" s="184"/>
      <c r="B134" s="184"/>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4"/>
      <c r="Z134" s="184"/>
      <c r="AA134" s="184"/>
      <c r="AB134" s="184"/>
      <c r="AC134" s="184"/>
      <c r="AD134" s="184"/>
    </row>
    <row r="135" spans="1:30">
      <c r="A135" s="184"/>
      <c r="B135" s="184"/>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row>
    <row r="136" spans="1:30">
      <c r="A136" s="184"/>
      <c r="B136" s="184"/>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c r="AA136" s="184"/>
      <c r="AB136" s="184"/>
      <c r="AC136" s="184"/>
      <c r="AD136" s="184"/>
    </row>
    <row r="137" spans="1:30">
      <c r="A137" s="184"/>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row>
    <row r="138" spans="1:30">
      <c r="A138" s="184"/>
      <c r="B138" s="184"/>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c r="AA138" s="184"/>
      <c r="AB138" s="184"/>
      <c r="AC138" s="184"/>
      <c r="AD138" s="184"/>
    </row>
    <row r="139" spans="1:30">
      <c r="A139" s="184"/>
      <c r="B139" s="184"/>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c r="AA139" s="184"/>
      <c r="AB139" s="184"/>
      <c r="AC139" s="184"/>
      <c r="AD139" s="184"/>
    </row>
    <row r="140" spans="1:30">
      <c r="A140" s="184"/>
      <c r="B140" s="184"/>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4"/>
      <c r="Z140" s="184"/>
      <c r="AA140" s="184"/>
      <c r="AB140" s="184"/>
      <c r="AC140" s="184"/>
      <c r="AD140" s="184"/>
    </row>
    <row r="141" spans="1:30">
      <c r="A141" s="184"/>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row>
    <row r="142" spans="1:30">
      <c r="A142" s="184"/>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4"/>
      <c r="Z142" s="184"/>
      <c r="AA142" s="184"/>
      <c r="AB142" s="184"/>
      <c r="AC142" s="184"/>
      <c r="AD142" s="184"/>
    </row>
    <row r="143" spans="1:30">
      <c r="A143" s="184"/>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c r="AA143" s="184"/>
      <c r="AB143" s="184"/>
      <c r="AC143" s="184"/>
      <c r="AD143" s="184"/>
    </row>
    <row r="144" spans="1:30">
      <c r="A144" s="184"/>
      <c r="B144" s="184"/>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4"/>
      <c r="AC144" s="184"/>
      <c r="AD144" s="184"/>
    </row>
    <row r="145" spans="1:30">
      <c r="A145" s="184"/>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4"/>
      <c r="Z145" s="184"/>
      <c r="AA145" s="184"/>
      <c r="AB145" s="184"/>
      <c r="AC145" s="184"/>
      <c r="AD145" s="184"/>
    </row>
    <row r="146" spans="1:30">
      <c r="A146" s="184"/>
      <c r="B146" s="184"/>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4"/>
      <c r="Z146" s="184"/>
      <c r="AA146" s="184"/>
      <c r="AB146" s="184"/>
      <c r="AC146" s="184"/>
      <c r="AD146" s="184"/>
    </row>
    <row r="147" spans="1:30">
      <c r="A147" s="184"/>
      <c r="B147" s="184"/>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4"/>
      <c r="Y147" s="184"/>
      <c r="Z147" s="184"/>
      <c r="AA147" s="184"/>
      <c r="AB147" s="184"/>
      <c r="AC147" s="184"/>
      <c r="AD147" s="184"/>
    </row>
    <row r="148" spans="1:30">
      <c r="A148" s="184"/>
      <c r="B148" s="184"/>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4"/>
      <c r="Y148" s="184"/>
      <c r="Z148" s="184"/>
      <c r="AA148" s="184"/>
      <c r="AB148" s="184"/>
      <c r="AC148" s="184"/>
      <c r="AD148" s="184"/>
    </row>
    <row r="149" spans="1:30">
      <c r="A149" s="184"/>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84"/>
      <c r="Z149" s="184"/>
      <c r="AA149" s="184"/>
      <c r="AB149" s="184"/>
      <c r="AC149" s="184"/>
      <c r="AD149" s="184"/>
    </row>
    <row r="150" spans="1:30">
      <c r="A150" s="184"/>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4"/>
      <c r="Y150" s="184"/>
      <c r="Z150" s="184"/>
      <c r="AA150" s="184"/>
      <c r="AB150" s="184"/>
      <c r="AC150" s="184"/>
      <c r="AD150" s="184"/>
    </row>
    <row r="151" spans="1:30">
      <c r="A151" s="184"/>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84"/>
      <c r="Z151" s="184"/>
      <c r="AA151" s="184"/>
      <c r="AB151" s="184"/>
      <c r="AC151" s="184"/>
      <c r="AD151" s="184"/>
    </row>
    <row r="152" spans="1:30">
      <c r="A152" s="184"/>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4"/>
      <c r="Y152" s="184"/>
      <c r="Z152" s="184"/>
      <c r="AA152" s="184"/>
      <c r="AB152" s="184"/>
      <c r="AC152" s="184"/>
      <c r="AD152" s="184"/>
    </row>
    <row r="153" spans="1:30">
      <c r="A153" s="184"/>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4"/>
      <c r="Y153" s="184"/>
      <c r="Z153" s="184"/>
      <c r="AA153" s="184"/>
      <c r="AB153" s="184"/>
      <c r="AC153" s="184"/>
      <c r="AD153" s="184"/>
    </row>
    <row r="154" spans="1:30">
      <c r="A154" s="184"/>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c r="AB154" s="184"/>
      <c r="AC154" s="184"/>
      <c r="AD154" s="184"/>
    </row>
    <row r="155" spans="1:30">
      <c r="A155" s="184"/>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84"/>
      <c r="Z155" s="184"/>
      <c r="AA155" s="184"/>
      <c r="AB155" s="184"/>
      <c r="AC155" s="184"/>
      <c r="AD155" s="184"/>
    </row>
    <row r="156" spans="1:30">
      <c r="A156" s="184"/>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184"/>
      <c r="AB156" s="184"/>
      <c r="AC156" s="184"/>
      <c r="AD156" s="184"/>
    </row>
    <row r="157" spans="1:30">
      <c r="A157" s="184"/>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row>
    <row r="158" spans="1:30">
      <c r="A158" s="184"/>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184"/>
      <c r="AB158" s="184"/>
      <c r="AC158" s="184"/>
      <c r="AD158" s="184"/>
    </row>
    <row r="159" spans="1:30">
      <c r="A159" s="184"/>
      <c r="B159" s="184"/>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184"/>
      <c r="AA159" s="184"/>
      <c r="AB159" s="184"/>
      <c r="AC159" s="184"/>
      <c r="AD159" s="184"/>
    </row>
    <row r="160" spans="1:30">
      <c r="A160" s="184"/>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c r="AA160" s="184"/>
      <c r="AB160" s="184"/>
      <c r="AC160" s="184"/>
      <c r="AD160" s="184"/>
    </row>
    <row r="161" spans="1:30">
      <c r="A161" s="184"/>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c r="AB161" s="184"/>
      <c r="AC161" s="184"/>
      <c r="AD161" s="184"/>
    </row>
    <row r="162" spans="1:30">
      <c r="A162" s="184"/>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c r="AB162" s="184"/>
      <c r="AC162" s="184"/>
      <c r="AD162" s="184"/>
    </row>
    <row r="163" spans="1:30">
      <c r="A163" s="184"/>
      <c r="B163" s="184"/>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4"/>
      <c r="AB163" s="184"/>
      <c r="AC163" s="184"/>
      <c r="AD163" s="184"/>
    </row>
    <row r="164" spans="1:30">
      <c r="A164" s="184"/>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row>
    <row r="165" spans="1:30">
      <c r="A165" s="184"/>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4"/>
      <c r="Y165" s="184"/>
      <c r="Z165" s="184"/>
      <c r="AA165" s="184"/>
      <c r="AB165" s="184"/>
      <c r="AC165" s="184"/>
      <c r="AD165" s="184"/>
    </row>
    <row r="166" spans="1:30">
      <c r="A166" s="184"/>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c r="AA166" s="184"/>
      <c r="AB166" s="184"/>
      <c r="AC166" s="184"/>
      <c r="AD166" s="184"/>
    </row>
    <row r="167" spans="1:30">
      <c r="A167" s="184"/>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4"/>
      <c r="Y167" s="184"/>
      <c r="Z167" s="184"/>
      <c r="AA167" s="184"/>
      <c r="AB167" s="184"/>
      <c r="AC167" s="184"/>
      <c r="AD167" s="184"/>
    </row>
    <row r="168" spans="1:30">
      <c r="A168" s="184"/>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4"/>
      <c r="AB168" s="184"/>
      <c r="AC168" s="184"/>
      <c r="AD168" s="184"/>
    </row>
    <row r="169" spans="1:30">
      <c r="A169" s="184"/>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4"/>
      <c r="Y169" s="184"/>
      <c r="Z169" s="184"/>
      <c r="AA169" s="184"/>
      <c r="AB169" s="184"/>
      <c r="AC169" s="184"/>
      <c r="AD169" s="184"/>
    </row>
    <row r="170" spans="1:30">
      <c r="A170" s="184"/>
      <c r="B170" s="184"/>
      <c r="C170" s="184"/>
      <c r="D170" s="184"/>
      <c r="E170" s="184"/>
      <c r="F170" s="184"/>
      <c r="G170" s="184"/>
      <c r="H170" s="184"/>
      <c r="I170" s="184"/>
      <c r="J170" s="184"/>
      <c r="K170" s="184"/>
      <c r="L170" s="184"/>
      <c r="M170" s="184"/>
      <c r="N170" s="184"/>
      <c r="O170" s="184"/>
      <c r="P170" s="184"/>
      <c r="Q170" s="184"/>
      <c r="R170" s="184"/>
      <c r="S170" s="184"/>
      <c r="T170" s="184"/>
      <c r="U170" s="184"/>
      <c r="V170" s="184"/>
      <c r="W170" s="184"/>
      <c r="X170" s="184"/>
      <c r="Y170" s="184"/>
      <c r="Z170" s="184"/>
      <c r="AA170" s="184"/>
      <c r="AB170" s="184"/>
      <c r="AC170" s="184"/>
      <c r="AD170" s="184"/>
    </row>
    <row r="171" spans="1:30">
      <c r="A171" s="184"/>
      <c r="B171" s="184"/>
      <c r="C171" s="184"/>
      <c r="D171" s="184"/>
      <c r="E171" s="184"/>
      <c r="F171" s="184"/>
      <c r="G171" s="184"/>
      <c r="H171" s="184"/>
      <c r="I171" s="184"/>
      <c r="J171" s="184"/>
      <c r="K171" s="184"/>
      <c r="L171" s="184"/>
      <c r="M171" s="184"/>
      <c r="N171" s="184"/>
      <c r="O171" s="184"/>
      <c r="P171" s="184"/>
      <c r="Q171" s="184"/>
      <c r="R171" s="184"/>
      <c r="S171" s="184"/>
      <c r="T171" s="184"/>
      <c r="U171" s="184"/>
      <c r="V171" s="184"/>
      <c r="W171" s="184"/>
      <c r="X171" s="184"/>
      <c r="Y171" s="184"/>
      <c r="Z171" s="184"/>
      <c r="AA171" s="184"/>
      <c r="AB171" s="184"/>
      <c r="AC171" s="184"/>
      <c r="AD171" s="184"/>
    </row>
    <row r="172" spans="1:30">
      <c r="A172" s="184"/>
      <c r="B172" s="184"/>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84"/>
    </row>
    <row r="173" spans="1:30">
      <c r="A173" s="184"/>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4"/>
    </row>
    <row r="174" spans="1:30">
      <c r="A174" s="184"/>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84"/>
    </row>
    <row r="175" spans="1:30">
      <c r="A175" s="184"/>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4"/>
      <c r="AC175" s="184"/>
      <c r="AD175" s="184"/>
    </row>
    <row r="176" spans="1:30">
      <c r="A176" s="184"/>
      <c r="B176" s="184"/>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row>
    <row r="177" spans="1:30">
      <c r="A177" s="184"/>
      <c r="B177" s="184"/>
      <c r="C177" s="184"/>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c r="AA177" s="184"/>
      <c r="AB177" s="184"/>
      <c r="AC177" s="184"/>
      <c r="AD177" s="184"/>
    </row>
    <row r="178" spans="1:30">
      <c r="A178" s="184"/>
      <c r="B178" s="184"/>
      <c r="C178" s="184"/>
      <c r="D178" s="184"/>
      <c r="E178" s="184"/>
      <c r="F178" s="184"/>
      <c r="G178" s="184"/>
      <c r="H178" s="184"/>
      <c r="I178" s="184"/>
      <c r="J178" s="184"/>
      <c r="K178" s="184"/>
      <c r="L178" s="184"/>
      <c r="M178" s="184"/>
      <c r="N178" s="184"/>
      <c r="O178" s="184"/>
      <c r="P178" s="184"/>
      <c r="Q178" s="184"/>
      <c r="R178" s="184"/>
      <c r="S178" s="184"/>
      <c r="T178" s="184"/>
      <c r="U178" s="184"/>
      <c r="V178" s="184"/>
      <c r="W178" s="184"/>
      <c r="X178" s="184"/>
      <c r="Y178" s="184"/>
      <c r="Z178" s="184"/>
      <c r="AA178" s="184"/>
      <c r="AB178" s="184"/>
      <c r="AC178" s="184"/>
      <c r="AD178" s="184"/>
    </row>
    <row r="179" spans="1:30">
      <c r="A179" s="184"/>
      <c r="B179" s="184"/>
      <c r="C179" s="184"/>
      <c r="D179" s="184"/>
      <c r="E179" s="184"/>
      <c r="F179" s="184"/>
      <c r="G179" s="184"/>
      <c r="H179" s="184"/>
      <c r="I179" s="184"/>
      <c r="J179" s="184"/>
      <c r="K179" s="184"/>
      <c r="L179" s="184"/>
      <c r="M179" s="184"/>
      <c r="N179" s="184"/>
      <c r="O179" s="184"/>
      <c r="P179" s="184"/>
      <c r="Q179" s="184"/>
      <c r="R179" s="184"/>
      <c r="S179" s="184"/>
      <c r="T179" s="184"/>
      <c r="U179" s="184"/>
      <c r="V179" s="184"/>
      <c r="W179" s="184"/>
      <c r="X179" s="184"/>
      <c r="Y179" s="184"/>
      <c r="Z179" s="184"/>
      <c r="AA179" s="184"/>
      <c r="AB179" s="184"/>
      <c r="AC179" s="184"/>
      <c r="AD179" s="184"/>
    </row>
    <row r="180" spans="1:30">
      <c r="A180" s="184"/>
      <c r="B180" s="184"/>
      <c r="C180" s="184"/>
      <c r="D180" s="184"/>
      <c r="E180" s="184"/>
      <c r="F180" s="184"/>
      <c r="G180" s="184"/>
      <c r="H180" s="184"/>
      <c r="I180" s="184"/>
      <c r="J180" s="184"/>
      <c r="K180" s="184"/>
      <c r="L180" s="184"/>
      <c r="M180" s="184"/>
      <c r="N180" s="184"/>
      <c r="O180" s="184"/>
      <c r="P180" s="184"/>
      <c r="Q180" s="184"/>
      <c r="R180" s="184"/>
      <c r="S180" s="184"/>
      <c r="T180" s="184"/>
      <c r="U180" s="184"/>
      <c r="V180" s="184"/>
      <c r="W180" s="184"/>
      <c r="X180" s="184"/>
      <c r="Y180" s="184"/>
      <c r="Z180" s="184"/>
      <c r="AA180" s="184"/>
      <c r="AB180" s="184"/>
      <c r="AC180" s="184"/>
      <c r="AD180" s="184"/>
    </row>
    <row r="181" spans="1:30">
      <c r="A181" s="184"/>
      <c r="B181" s="184"/>
      <c r="C181" s="184"/>
      <c r="D181" s="184"/>
      <c r="E181" s="184"/>
      <c r="F181" s="184"/>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row>
    <row r="182" spans="1:30">
      <c r="A182" s="184"/>
      <c r="B182" s="184"/>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row>
    <row r="183" spans="1:30">
      <c r="A183" s="184"/>
      <c r="B183" s="184"/>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row>
    <row r="184" spans="1:30">
      <c r="A184" s="184"/>
      <c r="B184" s="184"/>
      <c r="C184" s="184"/>
      <c r="D184" s="184"/>
      <c r="E184" s="184"/>
      <c r="F184" s="184"/>
      <c r="G184" s="184"/>
      <c r="H184" s="184"/>
      <c r="I184" s="184"/>
      <c r="J184" s="184"/>
      <c r="K184" s="184"/>
      <c r="L184" s="184"/>
      <c r="M184" s="184"/>
      <c r="N184" s="184"/>
      <c r="O184" s="184"/>
      <c r="P184" s="184"/>
      <c r="Q184" s="184"/>
      <c r="R184" s="184"/>
      <c r="S184" s="184"/>
      <c r="T184" s="184"/>
      <c r="U184" s="184"/>
      <c r="V184" s="184"/>
      <c r="W184" s="184"/>
      <c r="X184" s="184"/>
      <c r="Y184" s="184"/>
      <c r="Z184" s="184"/>
      <c r="AA184" s="184"/>
      <c r="AB184" s="184"/>
      <c r="AC184" s="184"/>
      <c r="AD184" s="184"/>
    </row>
    <row r="185" spans="1:30">
      <c r="A185" s="184"/>
      <c r="B185" s="184"/>
      <c r="C185" s="184"/>
      <c r="D185" s="184"/>
      <c r="E185" s="184"/>
      <c r="F185" s="184"/>
      <c r="G185" s="184"/>
      <c r="H185" s="184"/>
      <c r="I185" s="184"/>
      <c r="J185" s="184"/>
      <c r="K185" s="184"/>
      <c r="L185" s="184"/>
      <c r="M185" s="184"/>
      <c r="N185" s="184"/>
      <c r="O185" s="184"/>
      <c r="P185" s="184"/>
      <c r="Q185" s="184"/>
      <c r="R185" s="184"/>
      <c r="S185" s="184"/>
      <c r="T185" s="184"/>
      <c r="U185" s="184"/>
      <c r="V185" s="184"/>
      <c r="W185" s="184"/>
      <c r="X185" s="184"/>
      <c r="Y185" s="184"/>
      <c r="Z185" s="184"/>
      <c r="AA185" s="184"/>
      <c r="AB185" s="184"/>
      <c r="AC185" s="184"/>
      <c r="AD185" s="184"/>
    </row>
    <row r="186" spans="1:30">
      <c r="A186" s="184"/>
      <c r="B186" s="184"/>
      <c r="C186" s="184"/>
      <c r="D186" s="184"/>
      <c r="E186" s="184"/>
      <c r="F186" s="184"/>
      <c r="G186" s="184"/>
      <c r="H186" s="184"/>
      <c r="I186" s="184"/>
      <c r="J186" s="184"/>
      <c r="K186" s="184"/>
      <c r="L186" s="184"/>
      <c r="M186" s="184"/>
      <c r="N186" s="184"/>
      <c r="O186" s="184"/>
      <c r="P186" s="184"/>
      <c r="Q186" s="184"/>
      <c r="R186" s="184"/>
      <c r="S186" s="184"/>
      <c r="T186" s="184"/>
      <c r="U186" s="184"/>
      <c r="V186" s="184"/>
      <c r="W186" s="184"/>
      <c r="X186" s="184"/>
      <c r="Y186" s="184"/>
      <c r="Z186" s="184"/>
      <c r="AA186" s="184"/>
      <c r="AB186" s="184"/>
      <c r="AC186" s="184"/>
      <c r="AD186" s="184"/>
    </row>
    <row r="187" spans="1:30">
      <c r="A187" s="184"/>
      <c r="B187" s="184"/>
      <c r="C187" s="184"/>
      <c r="D187" s="184"/>
      <c r="E187" s="184"/>
      <c r="F187" s="184"/>
      <c r="G187" s="184"/>
      <c r="H187" s="184"/>
      <c r="I187" s="184"/>
      <c r="J187" s="184"/>
      <c r="K187" s="184"/>
      <c r="L187" s="184"/>
      <c r="M187" s="184"/>
      <c r="N187" s="184"/>
      <c r="O187" s="184"/>
      <c r="P187" s="184"/>
      <c r="Q187" s="184"/>
      <c r="R187" s="184"/>
      <c r="S187" s="184"/>
      <c r="T187" s="184"/>
      <c r="U187" s="184"/>
      <c r="V187" s="184"/>
      <c r="W187" s="184"/>
      <c r="X187" s="184"/>
      <c r="Y187" s="184"/>
      <c r="Z187" s="184"/>
      <c r="AA187" s="184"/>
      <c r="AB187" s="184"/>
      <c r="AC187" s="184"/>
      <c r="AD187" s="184"/>
    </row>
    <row r="188" spans="1:30">
      <c r="A188" s="184"/>
      <c r="B188" s="184"/>
      <c r="C188" s="184"/>
      <c r="D188" s="184"/>
      <c r="E188" s="184"/>
      <c r="F188" s="184"/>
      <c r="G188" s="184"/>
      <c r="H188" s="184"/>
      <c r="I188" s="184"/>
      <c r="J188" s="184"/>
      <c r="K188" s="184"/>
      <c r="L188" s="184"/>
      <c r="M188" s="184"/>
      <c r="N188" s="184"/>
      <c r="O188" s="184"/>
      <c r="P188" s="184"/>
      <c r="Q188" s="184"/>
      <c r="R188" s="184"/>
      <c r="S188" s="184"/>
      <c r="T188" s="184"/>
      <c r="U188" s="184"/>
      <c r="V188" s="184"/>
      <c r="W188" s="184"/>
      <c r="X188" s="184"/>
      <c r="Y188" s="184"/>
      <c r="Z188" s="184"/>
      <c r="AA188" s="184"/>
      <c r="AB188" s="184"/>
      <c r="AC188" s="184"/>
      <c r="AD188" s="184"/>
    </row>
    <row r="189" spans="1:30">
      <c r="A189" s="184"/>
      <c r="B189" s="184"/>
      <c r="C189" s="184"/>
      <c r="D189" s="184"/>
      <c r="E189" s="184"/>
      <c r="F189" s="184"/>
      <c r="G189" s="184"/>
      <c r="H189" s="184"/>
      <c r="I189" s="184"/>
      <c r="J189" s="184"/>
      <c r="K189" s="184"/>
      <c r="L189" s="184"/>
      <c r="M189" s="184"/>
      <c r="N189" s="184"/>
      <c r="O189" s="184"/>
      <c r="P189" s="184"/>
      <c r="Q189" s="184"/>
      <c r="R189" s="184"/>
      <c r="S189" s="184"/>
      <c r="T189" s="184"/>
      <c r="U189" s="184"/>
      <c r="V189" s="184"/>
      <c r="W189" s="184"/>
      <c r="X189" s="184"/>
      <c r="Y189" s="184"/>
      <c r="Z189" s="184"/>
      <c r="AA189" s="184"/>
      <c r="AB189" s="184"/>
      <c r="AC189" s="184"/>
      <c r="AD189" s="184"/>
    </row>
    <row r="190" spans="1:30">
      <c r="A190" s="184"/>
      <c r="B190" s="184"/>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4"/>
      <c r="Z190" s="184"/>
      <c r="AA190" s="184"/>
      <c r="AB190" s="184"/>
      <c r="AC190" s="184"/>
      <c r="AD190" s="184"/>
    </row>
    <row r="191" spans="1:30">
      <c r="A191" s="184"/>
      <c r="B191" s="184"/>
      <c r="C191" s="184"/>
      <c r="D191" s="184"/>
      <c r="E191" s="184"/>
      <c r="F191" s="184"/>
      <c r="G191" s="184"/>
      <c r="H191" s="184"/>
      <c r="I191" s="184"/>
      <c r="J191" s="184"/>
      <c r="K191" s="184"/>
      <c r="L191" s="184"/>
      <c r="M191" s="184"/>
      <c r="N191" s="184"/>
      <c r="O191" s="184"/>
      <c r="P191" s="184"/>
      <c r="Q191" s="184"/>
      <c r="R191" s="184"/>
      <c r="S191" s="184"/>
      <c r="T191" s="184"/>
      <c r="U191" s="184"/>
      <c r="V191" s="184"/>
      <c r="W191" s="184"/>
      <c r="X191" s="184"/>
      <c r="Y191" s="184"/>
      <c r="Z191" s="184"/>
      <c r="AA191" s="184"/>
      <c r="AB191" s="184"/>
      <c r="AC191" s="184"/>
      <c r="AD191" s="184"/>
    </row>
    <row r="192" spans="1:30">
      <c r="A192" s="184"/>
      <c r="B192" s="184"/>
      <c r="C192" s="184"/>
      <c r="D192" s="184"/>
      <c r="E192" s="184"/>
      <c r="F192" s="184"/>
      <c r="G192" s="184"/>
      <c r="H192" s="184"/>
      <c r="I192" s="184"/>
      <c r="J192" s="184"/>
      <c r="K192" s="184"/>
      <c r="L192" s="184"/>
      <c r="M192" s="184"/>
      <c r="N192" s="184"/>
      <c r="O192" s="184"/>
      <c r="P192" s="184"/>
      <c r="Q192" s="184"/>
      <c r="R192" s="184"/>
      <c r="S192" s="184"/>
      <c r="T192" s="184"/>
      <c r="U192" s="184"/>
      <c r="V192" s="184"/>
      <c r="W192" s="184"/>
      <c r="X192" s="184"/>
      <c r="Y192" s="184"/>
      <c r="Z192" s="184"/>
      <c r="AA192" s="184"/>
      <c r="AB192" s="184"/>
      <c r="AC192" s="184"/>
      <c r="AD192" s="184"/>
    </row>
    <row r="193" spans="1:30">
      <c r="A193" s="184"/>
      <c r="B193" s="184"/>
      <c r="C193" s="184"/>
      <c r="D193" s="184"/>
      <c r="E193" s="184"/>
      <c r="F193" s="184"/>
      <c r="G193" s="184"/>
      <c r="H193" s="184"/>
      <c r="I193" s="184"/>
      <c r="J193" s="184"/>
      <c r="K193" s="184"/>
      <c r="L193" s="184"/>
      <c r="M193" s="184"/>
      <c r="N193" s="184"/>
      <c r="O193" s="184"/>
      <c r="P193" s="184"/>
      <c r="Q193" s="184"/>
      <c r="R193" s="184"/>
      <c r="S193" s="184"/>
      <c r="T193" s="184"/>
      <c r="U193" s="184"/>
      <c r="V193" s="184"/>
      <c r="W193" s="184"/>
      <c r="X193" s="184"/>
      <c r="Y193" s="184"/>
      <c r="Z193" s="184"/>
      <c r="AA193" s="184"/>
      <c r="AB193" s="184"/>
      <c r="AC193" s="184"/>
      <c r="AD193" s="184"/>
    </row>
    <row r="194" spans="1:30">
      <c r="A194" s="184"/>
      <c r="B194" s="184"/>
      <c r="C194" s="184"/>
      <c r="D194" s="184"/>
      <c r="E194" s="184"/>
      <c r="F194" s="184"/>
      <c r="G194" s="184"/>
      <c r="H194" s="184"/>
      <c r="I194" s="184"/>
      <c r="J194" s="184"/>
      <c r="K194" s="184"/>
      <c r="L194" s="184"/>
      <c r="M194" s="184"/>
      <c r="N194" s="184"/>
      <c r="O194" s="184"/>
      <c r="P194" s="184"/>
      <c r="Q194" s="184"/>
      <c r="R194" s="184"/>
      <c r="S194" s="184"/>
      <c r="T194" s="184"/>
      <c r="U194" s="184"/>
      <c r="V194" s="184"/>
      <c r="W194" s="184"/>
      <c r="X194" s="184"/>
      <c r="Y194" s="184"/>
      <c r="Z194" s="184"/>
      <c r="AA194" s="184"/>
      <c r="AB194" s="184"/>
      <c r="AC194" s="184"/>
      <c r="AD194" s="184"/>
    </row>
    <row r="195" spans="1:30">
      <c r="A195" s="184"/>
      <c r="B195" s="184"/>
      <c r="C195" s="184"/>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c r="AA195" s="184"/>
      <c r="AB195" s="184"/>
      <c r="AC195" s="184"/>
      <c r="AD195" s="184"/>
    </row>
    <row r="196" spans="1:30">
      <c r="A196" s="184"/>
      <c r="B196" s="184"/>
      <c r="C196" s="184"/>
      <c r="D196" s="184"/>
      <c r="E196" s="184"/>
      <c r="F196" s="184"/>
      <c r="G196" s="184"/>
      <c r="H196" s="184"/>
      <c r="I196" s="184"/>
      <c r="J196" s="184"/>
      <c r="K196" s="184"/>
      <c r="L196" s="184"/>
      <c r="M196" s="184"/>
      <c r="N196" s="184"/>
      <c r="O196" s="184"/>
      <c r="P196" s="184"/>
      <c r="Q196" s="184"/>
      <c r="R196" s="184"/>
      <c r="S196" s="184"/>
      <c r="T196" s="184"/>
      <c r="U196" s="184"/>
      <c r="V196" s="184"/>
      <c r="W196" s="184"/>
      <c r="X196" s="184"/>
      <c r="Y196" s="184"/>
      <c r="Z196" s="184"/>
      <c r="AA196" s="184"/>
      <c r="AB196" s="184"/>
      <c r="AC196" s="184"/>
      <c r="AD196" s="184"/>
    </row>
    <row r="197" spans="1:30">
      <c r="A197" s="184"/>
      <c r="B197" s="184"/>
      <c r="C197" s="184"/>
      <c r="D197" s="184"/>
      <c r="E197" s="184"/>
      <c r="F197" s="184"/>
      <c r="G197" s="184"/>
      <c r="H197" s="184"/>
      <c r="I197" s="184"/>
      <c r="J197" s="184"/>
      <c r="K197" s="184"/>
      <c r="L197" s="184"/>
      <c r="M197" s="184"/>
      <c r="N197" s="184"/>
      <c r="O197" s="184"/>
      <c r="P197" s="184"/>
      <c r="Q197" s="184"/>
      <c r="R197" s="184"/>
      <c r="S197" s="184"/>
      <c r="T197" s="184"/>
      <c r="U197" s="184"/>
      <c r="V197" s="184"/>
      <c r="W197" s="184"/>
      <c r="X197" s="184"/>
      <c r="Y197" s="184"/>
      <c r="Z197" s="184"/>
      <c r="AA197" s="184"/>
      <c r="AB197" s="184"/>
      <c r="AC197" s="184"/>
      <c r="AD197" s="184"/>
    </row>
    <row r="198" spans="1:30">
      <c r="A198" s="184"/>
      <c r="B198" s="184"/>
      <c r="C198" s="184"/>
      <c r="D198" s="184"/>
      <c r="E198" s="184"/>
      <c r="F198" s="184"/>
      <c r="G198" s="184"/>
      <c r="H198" s="184"/>
      <c r="I198" s="184"/>
      <c r="J198" s="184"/>
      <c r="K198" s="184"/>
      <c r="L198" s="184"/>
      <c r="M198" s="184"/>
      <c r="N198" s="184"/>
      <c r="O198" s="184"/>
      <c r="P198" s="184"/>
      <c r="Q198" s="184"/>
      <c r="R198" s="184"/>
      <c r="S198" s="184"/>
      <c r="T198" s="184"/>
      <c r="U198" s="184"/>
      <c r="V198" s="184"/>
      <c r="W198" s="184"/>
      <c r="X198" s="184"/>
      <c r="Y198" s="184"/>
      <c r="Z198" s="184"/>
      <c r="AA198" s="184"/>
      <c r="AB198" s="184"/>
      <c r="AC198" s="184"/>
      <c r="AD198" s="184"/>
    </row>
    <row r="199" spans="1:30">
      <c r="A199" s="184"/>
      <c r="B199" s="184"/>
      <c r="C199" s="184"/>
      <c r="D199" s="184"/>
      <c r="E199" s="184"/>
      <c r="F199" s="184"/>
      <c r="G199" s="184"/>
      <c r="H199" s="184"/>
      <c r="I199" s="184"/>
      <c r="J199" s="184"/>
      <c r="K199" s="184"/>
      <c r="L199" s="184"/>
      <c r="M199" s="184"/>
      <c r="N199" s="184"/>
      <c r="O199" s="184"/>
      <c r="P199" s="184"/>
      <c r="Q199" s="184"/>
      <c r="R199" s="184"/>
      <c r="S199" s="184"/>
      <c r="T199" s="184"/>
      <c r="U199" s="184"/>
      <c r="V199" s="184"/>
      <c r="W199" s="184"/>
      <c r="X199" s="184"/>
      <c r="Y199" s="184"/>
      <c r="Z199" s="184"/>
      <c r="AA199" s="184"/>
      <c r="AB199" s="184"/>
      <c r="AC199" s="184"/>
      <c r="AD199" s="184"/>
    </row>
    <row r="200" spans="1:30">
      <c r="A200" s="184"/>
      <c r="B200" s="184"/>
      <c r="C200" s="184"/>
      <c r="D200" s="184"/>
      <c r="E200" s="184"/>
      <c r="F200" s="184"/>
      <c r="G200" s="184"/>
      <c r="H200" s="184"/>
      <c r="I200" s="184"/>
      <c r="J200" s="184"/>
      <c r="K200" s="184"/>
      <c r="L200" s="184"/>
      <c r="M200" s="184"/>
      <c r="N200" s="184"/>
      <c r="O200" s="184"/>
      <c r="P200" s="184"/>
      <c r="Q200" s="184"/>
      <c r="R200" s="184"/>
      <c r="S200" s="184"/>
      <c r="T200" s="184"/>
      <c r="U200" s="184"/>
      <c r="V200" s="184"/>
      <c r="W200" s="184"/>
      <c r="X200" s="184"/>
      <c r="Y200" s="184"/>
      <c r="Z200" s="184"/>
      <c r="AA200" s="184"/>
      <c r="AB200" s="184"/>
      <c r="AC200" s="184"/>
      <c r="AD200" s="184"/>
    </row>
    <row r="201" spans="1:30">
      <c r="A201" s="184"/>
      <c r="B201" s="184"/>
      <c r="C201" s="184"/>
      <c r="D201" s="184"/>
      <c r="E201" s="184"/>
      <c r="F201" s="184"/>
      <c r="G201" s="184"/>
      <c r="H201" s="184"/>
      <c r="I201" s="184"/>
      <c r="J201" s="184"/>
      <c r="K201" s="184"/>
      <c r="L201" s="184"/>
      <c r="M201" s="184"/>
      <c r="N201" s="184"/>
      <c r="O201" s="184"/>
      <c r="P201" s="184"/>
      <c r="Q201" s="184"/>
      <c r="R201" s="184"/>
      <c r="S201" s="184"/>
      <c r="T201" s="184"/>
      <c r="U201" s="184"/>
      <c r="V201" s="184"/>
      <c r="W201" s="184"/>
      <c r="X201" s="184"/>
      <c r="Y201" s="184"/>
      <c r="Z201" s="184"/>
      <c r="AA201" s="184"/>
      <c r="AB201" s="184"/>
      <c r="AC201" s="184"/>
      <c r="AD201" s="184"/>
    </row>
    <row r="202" spans="1:30">
      <c r="A202" s="184"/>
      <c r="B202" s="184"/>
      <c r="C202" s="184"/>
      <c r="D202" s="184"/>
      <c r="E202" s="184"/>
      <c r="F202" s="184"/>
      <c r="G202" s="184"/>
      <c r="H202" s="184"/>
      <c r="I202" s="184"/>
      <c r="J202" s="184"/>
      <c r="K202" s="184"/>
      <c r="L202" s="184"/>
      <c r="M202" s="184"/>
      <c r="N202" s="184"/>
      <c r="O202" s="184"/>
      <c r="P202" s="184"/>
      <c r="Q202" s="184"/>
      <c r="R202" s="184"/>
      <c r="S202" s="184"/>
      <c r="T202" s="184"/>
      <c r="U202" s="184"/>
      <c r="V202" s="184"/>
      <c r="W202" s="184"/>
      <c r="X202" s="184"/>
      <c r="Y202" s="184"/>
      <c r="Z202" s="184"/>
      <c r="AA202" s="184"/>
      <c r="AB202" s="184"/>
      <c r="AC202" s="184"/>
      <c r="AD202" s="184"/>
    </row>
    <row r="203" spans="1:30">
      <c r="A203" s="184"/>
      <c r="B203" s="184"/>
      <c r="C203" s="184"/>
      <c r="D203" s="184"/>
      <c r="E203" s="184"/>
      <c r="F203" s="184"/>
      <c r="G203" s="184"/>
      <c r="H203" s="184"/>
      <c r="I203" s="184"/>
      <c r="J203" s="184"/>
      <c r="K203" s="184"/>
      <c r="L203" s="184"/>
      <c r="M203" s="184"/>
      <c r="N203" s="184"/>
      <c r="O203" s="184"/>
      <c r="P203" s="184"/>
      <c r="Q203" s="184"/>
      <c r="R203" s="184"/>
      <c r="S203" s="184"/>
      <c r="T203" s="184"/>
      <c r="U203" s="184"/>
      <c r="V203" s="184"/>
      <c r="W203" s="184"/>
      <c r="X203" s="184"/>
      <c r="Y203" s="184"/>
      <c r="Z203" s="184"/>
      <c r="AA203" s="184"/>
      <c r="AB203" s="184"/>
      <c r="AC203" s="184"/>
      <c r="AD203" s="184"/>
    </row>
    <row r="204" spans="1:30">
      <c r="A204" s="184"/>
      <c r="B204" s="184"/>
      <c r="C204" s="184"/>
      <c r="D204" s="184"/>
      <c r="E204" s="184"/>
      <c r="F204" s="184"/>
      <c r="G204" s="184"/>
      <c r="H204" s="184"/>
      <c r="I204" s="184"/>
      <c r="J204" s="184"/>
      <c r="K204" s="184"/>
      <c r="L204" s="184"/>
      <c r="M204" s="184"/>
      <c r="N204" s="184"/>
      <c r="O204" s="184"/>
      <c r="P204" s="184"/>
      <c r="Q204" s="184"/>
      <c r="R204" s="184"/>
      <c r="S204" s="184"/>
      <c r="T204" s="184"/>
      <c r="U204" s="184"/>
      <c r="V204" s="184"/>
      <c r="W204" s="184"/>
      <c r="X204" s="184"/>
      <c r="Y204" s="184"/>
      <c r="Z204" s="184"/>
      <c r="AA204" s="184"/>
      <c r="AB204" s="184"/>
      <c r="AC204" s="184"/>
      <c r="AD204" s="184"/>
    </row>
    <row r="205" spans="1:30">
      <c r="A205" s="184"/>
      <c r="B205" s="184"/>
      <c r="C205" s="184"/>
      <c r="D205" s="184"/>
      <c r="E205" s="184"/>
      <c r="F205" s="184"/>
      <c r="G205" s="184"/>
      <c r="H205" s="184"/>
      <c r="I205" s="184"/>
      <c r="J205" s="184"/>
      <c r="K205" s="184"/>
      <c r="L205" s="184"/>
      <c r="M205" s="184"/>
      <c r="N205" s="184"/>
      <c r="O205" s="184"/>
      <c r="P205" s="184"/>
      <c r="Q205" s="184"/>
      <c r="R205" s="184"/>
      <c r="S205" s="184"/>
      <c r="T205" s="184"/>
      <c r="U205" s="184"/>
      <c r="V205" s="184"/>
      <c r="W205" s="184"/>
      <c r="X205" s="184"/>
      <c r="Y205" s="184"/>
      <c r="Z205" s="184"/>
      <c r="AA205" s="184"/>
      <c r="AB205" s="184"/>
      <c r="AC205" s="184"/>
      <c r="AD205" s="184"/>
    </row>
    <row r="206" spans="1:30">
      <c r="A206" s="184"/>
      <c r="B206" s="184"/>
      <c r="C206" s="184"/>
      <c r="D206" s="184"/>
      <c r="E206" s="184"/>
      <c r="F206" s="184"/>
      <c r="G206" s="184"/>
      <c r="H206" s="184"/>
      <c r="I206" s="184"/>
      <c r="J206" s="184"/>
      <c r="K206" s="184"/>
      <c r="L206" s="184"/>
      <c r="M206" s="184"/>
      <c r="N206" s="184"/>
      <c r="O206" s="184"/>
      <c r="P206" s="184"/>
      <c r="Q206" s="184"/>
      <c r="R206" s="184"/>
      <c r="S206" s="184"/>
      <c r="T206" s="184"/>
      <c r="U206" s="184"/>
      <c r="V206" s="184"/>
      <c r="W206" s="184"/>
      <c r="X206" s="184"/>
      <c r="Y206" s="184"/>
      <c r="Z206" s="184"/>
      <c r="AA206" s="184"/>
      <c r="AB206" s="184"/>
      <c r="AC206" s="184"/>
      <c r="AD206" s="184"/>
    </row>
    <row r="207" spans="1:30">
      <c r="A207" s="184"/>
      <c r="B207" s="184"/>
      <c r="C207" s="184"/>
      <c r="D207" s="184"/>
      <c r="E207" s="184"/>
      <c r="F207" s="184"/>
      <c r="G207" s="184"/>
      <c r="H207" s="184"/>
      <c r="I207" s="184"/>
      <c r="J207" s="184"/>
      <c r="K207" s="184"/>
      <c r="L207" s="184"/>
      <c r="M207" s="184"/>
      <c r="N207" s="184"/>
      <c r="O207" s="184"/>
      <c r="P207" s="184"/>
      <c r="Q207" s="184"/>
      <c r="R207" s="184"/>
      <c r="S207" s="184"/>
      <c r="T207" s="184"/>
      <c r="U207" s="184"/>
      <c r="V207" s="184"/>
      <c r="W207" s="184"/>
      <c r="X207" s="184"/>
      <c r="Y207" s="184"/>
      <c r="Z207" s="184"/>
      <c r="AA207" s="184"/>
      <c r="AB207" s="184"/>
      <c r="AC207" s="184"/>
      <c r="AD207" s="184"/>
    </row>
    <row r="208" spans="1:30">
      <c r="A208" s="184"/>
      <c r="B208" s="184"/>
      <c r="C208" s="184"/>
      <c r="D208" s="184"/>
      <c r="E208" s="184"/>
      <c r="F208" s="184"/>
      <c r="G208" s="184"/>
      <c r="H208" s="184"/>
      <c r="I208" s="184"/>
      <c r="J208" s="184"/>
      <c r="K208" s="184"/>
      <c r="L208" s="184"/>
      <c r="M208" s="184"/>
      <c r="N208" s="184"/>
      <c r="O208" s="184"/>
      <c r="P208" s="184"/>
      <c r="Q208" s="184"/>
      <c r="R208" s="184"/>
      <c r="S208" s="184"/>
      <c r="T208" s="184"/>
      <c r="U208" s="184"/>
      <c r="V208" s="184"/>
      <c r="W208" s="184"/>
      <c r="X208" s="184"/>
      <c r="Y208" s="184"/>
      <c r="Z208" s="184"/>
      <c r="AA208" s="184"/>
      <c r="AB208" s="184"/>
      <c r="AC208" s="184"/>
      <c r="AD208" s="184"/>
    </row>
    <row r="209" spans="1:30">
      <c r="A209" s="184"/>
      <c r="B209" s="184"/>
      <c r="C209" s="184"/>
      <c r="D209" s="184"/>
      <c r="E209" s="184"/>
      <c r="F209" s="184"/>
      <c r="G209" s="184"/>
      <c r="H209" s="184"/>
      <c r="I209" s="184"/>
      <c r="J209" s="184"/>
      <c r="K209" s="184"/>
      <c r="L209" s="184"/>
      <c r="M209" s="184"/>
      <c r="N209" s="184"/>
      <c r="O209" s="184"/>
      <c r="P209" s="184"/>
      <c r="Q209" s="184"/>
      <c r="R209" s="184"/>
      <c r="S209" s="184"/>
      <c r="T209" s="184"/>
      <c r="U209" s="184"/>
      <c r="V209" s="184"/>
      <c r="W209" s="184"/>
      <c r="X209" s="184"/>
      <c r="Y209" s="184"/>
      <c r="Z209" s="184"/>
      <c r="AA209" s="184"/>
      <c r="AB209" s="184"/>
      <c r="AC209" s="184"/>
      <c r="AD209" s="184"/>
    </row>
    <row r="210" spans="1:30">
      <c r="A210" s="184"/>
      <c r="B210" s="184"/>
      <c r="C210" s="184"/>
      <c r="D210" s="184"/>
      <c r="E210" s="184"/>
      <c r="F210" s="184"/>
      <c r="G210" s="184"/>
      <c r="H210" s="184"/>
      <c r="I210" s="184"/>
      <c r="J210" s="184"/>
      <c r="K210" s="184"/>
      <c r="L210" s="184"/>
      <c r="M210" s="184"/>
      <c r="N210" s="184"/>
      <c r="O210" s="184"/>
      <c r="P210" s="184"/>
      <c r="Q210" s="184"/>
      <c r="R210" s="184"/>
      <c r="S210" s="184"/>
      <c r="T210" s="184"/>
      <c r="U210" s="184"/>
      <c r="V210" s="184"/>
      <c r="W210" s="184"/>
      <c r="X210" s="184"/>
      <c r="Y210" s="184"/>
      <c r="Z210" s="184"/>
      <c r="AA210" s="184"/>
      <c r="AB210" s="184"/>
      <c r="AC210" s="184"/>
      <c r="AD210" s="184"/>
    </row>
    <row r="211" spans="1:30">
      <c r="A211" s="184"/>
      <c r="B211" s="184"/>
      <c r="C211" s="184"/>
      <c r="D211" s="184"/>
      <c r="E211" s="184"/>
      <c r="F211" s="184"/>
      <c r="G211" s="184"/>
      <c r="H211" s="184"/>
      <c r="I211" s="184"/>
      <c r="J211" s="184"/>
      <c r="K211" s="184"/>
      <c r="L211" s="184"/>
      <c r="M211" s="184"/>
      <c r="N211" s="184"/>
      <c r="O211" s="184"/>
      <c r="P211" s="184"/>
      <c r="Q211" s="184"/>
      <c r="R211" s="184"/>
      <c r="S211" s="184"/>
      <c r="T211" s="184"/>
      <c r="U211" s="184"/>
      <c r="V211" s="184"/>
      <c r="W211" s="184"/>
      <c r="X211" s="184"/>
      <c r="Y211" s="184"/>
      <c r="Z211" s="184"/>
      <c r="AA211" s="184"/>
      <c r="AB211" s="184"/>
      <c r="AC211" s="184"/>
      <c r="AD211" s="184"/>
    </row>
    <row r="212" spans="1:30">
      <c r="A212" s="184"/>
      <c r="B212" s="184"/>
      <c r="C212" s="184"/>
      <c r="D212" s="184"/>
      <c r="E212" s="184"/>
      <c r="F212" s="184"/>
      <c r="G212" s="184"/>
      <c r="H212" s="184"/>
      <c r="I212" s="184"/>
      <c r="J212" s="184"/>
      <c r="K212" s="184"/>
      <c r="L212" s="184"/>
      <c r="M212" s="184"/>
      <c r="N212" s="184"/>
      <c r="O212" s="184"/>
      <c r="P212" s="184"/>
      <c r="Q212" s="184"/>
      <c r="R212" s="184"/>
      <c r="S212" s="184"/>
      <c r="T212" s="184"/>
      <c r="U212" s="184"/>
      <c r="V212" s="184"/>
      <c r="W212" s="184"/>
      <c r="X212" s="184"/>
      <c r="Y212" s="184"/>
      <c r="Z212" s="184"/>
      <c r="AA212" s="184"/>
      <c r="AB212" s="184"/>
      <c r="AC212" s="184"/>
      <c r="AD212" s="184"/>
    </row>
    <row r="213" spans="1:30">
      <c r="A213" s="184"/>
      <c r="B213" s="184"/>
      <c r="C213" s="184"/>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c r="AC213" s="184"/>
      <c r="AD213" s="184"/>
    </row>
    <row r="214" spans="1:30">
      <c r="A214" s="184"/>
      <c r="B214" s="184"/>
      <c r="C214" s="18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c r="AC214" s="184"/>
      <c r="AD214" s="184"/>
    </row>
    <row r="215" spans="1:30">
      <c r="A215" s="184"/>
      <c r="B215" s="184"/>
      <c r="C215" s="184"/>
      <c r="D215" s="184"/>
      <c r="E215" s="184"/>
      <c r="F215" s="184"/>
      <c r="G215" s="184"/>
      <c r="H215" s="184"/>
      <c r="I215" s="184"/>
      <c r="J215" s="184"/>
      <c r="K215" s="184"/>
      <c r="L215" s="184"/>
      <c r="M215" s="184"/>
      <c r="N215" s="184"/>
      <c r="O215" s="184"/>
      <c r="P215" s="184"/>
      <c r="Q215" s="184"/>
      <c r="R215" s="184"/>
      <c r="S215" s="184"/>
      <c r="T215" s="184"/>
      <c r="U215" s="184"/>
      <c r="V215" s="184"/>
      <c r="W215" s="184"/>
      <c r="X215" s="184"/>
      <c r="Y215" s="184"/>
      <c r="Z215" s="184"/>
      <c r="AA215" s="184"/>
      <c r="AB215" s="184"/>
      <c r="AC215" s="184"/>
      <c r="AD215" s="184"/>
    </row>
    <row r="216" spans="1:30">
      <c r="A216" s="184"/>
      <c r="B216" s="184"/>
      <c r="C216" s="184"/>
      <c r="D216" s="184"/>
      <c r="E216" s="184"/>
      <c r="F216" s="184"/>
      <c r="G216" s="184"/>
      <c r="H216" s="184"/>
      <c r="I216" s="184"/>
      <c r="J216" s="184"/>
      <c r="K216" s="184"/>
      <c r="L216" s="184"/>
      <c r="M216" s="184"/>
      <c r="N216" s="184"/>
      <c r="O216" s="184"/>
      <c r="P216" s="184"/>
      <c r="Q216" s="184"/>
      <c r="R216" s="184"/>
      <c r="S216" s="184"/>
      <c r="T216" s="184"/>
      <c r="U216" s="184"/>
      <c r="V216" s="184"/>
      <c r="W216" s="184"/>
      <c r="X216" s="184"/>
      <c r="Y216" s="184"/>
      <c r="Z216" s="184"/>
      <c r="AA216" s="184"/>
      <c r="AB216" s="184"/>
      <c r="AC216" s="184"/>
      <c r="AD216" s="184"/>
    </row>
    <row r="217" spans="1:30">
      <c r="A217" s="184"/>
      <c r="B217" s="184"/>
      <c r="C217" s="184"/>
      <c r="D217" s="184"/>
      <c r="E217" s="184"/>
      <c r="F217" s="184"/>
      <c r="G217" s="184"/>
      <c r="H217" s="184"/>
      <c r="I217" s="184"/>
      <c r="J217" s="184"/>
      <c r="K217" s="184"/>
      <c r="L217" s="184"/>
      <c r="M217" s="184"/>
      <c r="N217" s="184"/>
      <c r="O217" s="184"/>
      <c r="P217" s="184"/>
      <c r="Q217" s="184"/>
      <c r="R217" s="184"/>
      <c r="S217" s="184"/>
      <c r="T217" s="184"/>
      <c r="U217" s="184"/>
      <c r="V217" s="184"/>
      <c r="W217" s="184"/>
      <c r="X217" s="184"/>
      <c r="Y217" s="184"/>
      <c r="Z217" s="184"/>
      <c r="AA217" s="184"/>
      <c r="AB217" s="184"/>
      <c r="AC217" s="184"/>
      <c r="AD217" s="184"/>
    </row>
  </sheetData>
  <mergeCells count="4">
    <mergeCell ref="K9:V9"/>
    <mergeCell ref="J16:U16"/>
    <mergeCell ref="K1:X1"/>
    <mergeCell ref="K3:X3"/>
  </mergeCells>
  <dataValidations count="1">
    <dataValidation type="list" allowBlank="1" showInputMessage="1" showErrorMessage="1" sqref="B5:B6" xr:uid="{6F25012F-314F-44FF-9B1A-CF26C108B9CE}">
      <formula1>SelectedProjectParticipants</formula1>
    </dataValidation>
  </dataValidations>
  <pageMargins left="0.7" right="0.7" top="0.75" bottom="0.75" header="0.3" footer="0.3"/>
  <pageSetup paperSize="9" orientation="portrait" horizontalDpi="4294967293" verticalDpi="0" r:id="rId1"/>
  <ignoredErrors>
    <ignoredError sqref="B24:B3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64D1-7DC7-4E9E-8D0A-7C01FA5F2B76}">
  <dimension ref="A1:K506"/>
  <sheetViews>
    <sheetView zoomScaleNormal="100" workbookViewId="0">
      <pane ySplit="1" topLeftCell="A466" activePane="bottomLeft" state="frozen"/>
      <selection pane="bottomLeft" activeCell="C1" sqref="C1:C1048576"/>
      <selection activeCell="C1" sqref="C1:C1048576"/>
    </sheetView>
  </sheetViews>
  <sheetFormatPr defaultRowHeight="13.5"/>
  <cols>
    <col min="1" max="1" width="12.140625" bestFit="1" customWidth="1"/>
    <col min="3" max="3" width="34.28515625" bestFit="1" customWidth="1"/>
    <col min="4" max="5" width="19.5703125" customWidth="1"/>
    <col min="6" max="6" width="61.85546875" bestFit="1" customWidth="1"/>
    <col min="7" max="8" width="19.5703125" customWidth="1"/>
    <col min="9" max="9" width="19.140625" bestFit="1" customWidth="1"/>
    <col min="10" max="10" width="12.140625" bestFit="1" customWidth="1"/>
    <col min="11" max="17" width="19.140625" bestFit="1" customWidth="1"/>
  </cols>
  <sheetData>
    <row r="1" spans="1:10">
      <c r="A1" t="s">
        <v>256</v>
      </c>
      <c r="B1" t="s">
        <v>257</v>
      </c>
      <c r="C1" t="s">
        <v>258</v>
      </c>
      <c r="D1" t="s">
        <v>53</v>
      </c>
      <c r="E1" t="s">
        <v>226</v>
      </c>
      <c r="F1" t="s">
        <v>259</v>
      </c>
      <c r="G1" t="s">
        <v>260</v>
      </c>
      <c r="H1" t="s">
        <v>222</v>
      </c>
      <c r="I1" t="s">
        <v>261</v>
      </c>
      <c r="J1" t="s">
        <v>256</v>
      </c>
    </row>
    <row r="2" spans="1:10">
      <c r="A2">
        <v>1</v>
      </c>
      <c r="B2">
        <v>13</v>
      </c>
      <c r="C2" s="75" t="s">
        <v>262</v>
      </c>
      <c r="D2" s="75" t="s">
        <v>263</v>
      </c>
      <c r="E2" s="75" t="str">
        <f ca="1">IF(INDIRECT(_xlfn.CONCAT("'5. Budget Inputs'!D",B2))="","Cash",(_xlfn.CONCAT("Cash - ",INDIRECT(_xlfn.CONCAT("'5. Budget Inputs'!D",B2)))))</f>
        <v>Cash</v>
      </c>
      <c r="F2" s="75" t="str">
        <f ca="1">_xlfn.CONCAT(C2,D2,E2,"PY",A2)</f>
        <v>1110: CRC Cash ContributionFight Food Waste CRCCashPY1</v>
      </c>
      <c r="G2" s="75"/>
      <c r="H2" s="75"/>
      <c r="I2">
        <f ca="1">INDIRECT(_xlfn.CONCAT("'5. Budget Inputs'!E",B2))</f>
        <v>0</v>
      </c>
      <c r="J2">
        <v>1</v>
      </c>
    </row>
    <row r="3" spans="1:10">
      <c r="A3">
        <v>2</v>
      </c>
      <c r="B3">
        <v>13</v>
      </c>
      <c r="C3" s="75" t="s">
        <v>262</v>
      </c>
      <c r="D3" s="75" t="s">
        <v>263</v>
      </c>
      <c r="E3" s="75" t="str">
        <f t="shared" ref="E3:E46" ca="1" si="0">IF(INDIRECT(_xlfn.CONCAT("'5. Budget Inputs'!D",B3))="","Cash",(_xlfn.CONCAT("Cash - ",INDIRECT(_xlfn.CONCAT("'5. Budget Inputs'!D",B3)))))</f>
        <v>Cash</v>
      </c>
      <c r="F3" s="75" t="str">
        <f t="shared" ref="F3:F66" ca="1" si="1">_xlfn.CONCAT(C3,D3,E3,"PY",A3)</f>
        <v>1110: CRC Cash ContributionFight Food Waste CRCCashPY2</v>
      </c>
      <c r="G3" s="75"/>
      <c r="H3" s="75"/>
      <c r="I3">
        <f ca="1">INDIRECT(_xlfn.CONCAT("'5. Budget Inputs'!F",B3))</f>
        <v>0</v>
      </c>
      <c r="J3">
        <v>2</v>
      </c>
    </row>
    <row r="4" spans="1:10">
      <c r="A4">
        <v>3</v>
      </c>
      <c r="B4">
        <v>13</v>
      </c>
      <c r="C4" s="75" t="s">
        <v>262</v>
      </c>
      <c r="D4" s="75" t="s">
        <v>263</v>
      </c>
      <c r="E4" s="75" t="str">
        <f t="shared" ca="1" si="0"/>
        <v>Cash</v>
      </c>
      <c r="F4" s="75" t="str">
        <f t="shared" ca="1" si="1"/>
        <v>1110: CRC Cash ContributionFight Food Waste CRCCashPY3</v>
      </c>
      <c r="G4" s="75"/>
      <c r="H4" s="75"/>
      <c r="I4">
        <f ca="1">INDIRECT(_xlfn.CONCAT("'5. Budget Inputs'!G",B4))</f>
        <v>0</v>
      </c>
      <c r="J4">
        <v>3</v>
      </c>
    </row>
    <row r="5" spans="1:10">
      <c r="A5">
        <v>4</v>
      </c>
      <c r="B5">
        <v>13</v>
      </c>
      <c r="C5" s="75" t="s">
        <v>262</v>
      </c>
      <c r="D5" s="75" t="s">
        <v>263</v>
      </c>
      <c r="E5" s="75" t="str">
        <f t="shared" ca="1" si="0"/>
        <v>Cash</v>
      </c>
      <c r="F5" s="75" t="str">
        <f t="shared" ca="1" si="1"/>
        <v>1110: CRC Cash ContributionFight Food Waste CRCCashPY4</v>
      </c>
      <c r="G5" s="75"/>
      <c r="H5" s="75"/>
      <c r="I5">
        <f ca="1">INDIRECT(_xlfn.CONCAT("'5. Budget Inputs'!H",B5))</f>
        <v>0</v>
      </c>
      <c r="J5">
        <v>4</v>
      </c>
    </row>
    <row r="6" spans="1:10">
      <c r="A6">
        <v>5</v>
      </c>
      <c r="B6">
        <v>13</v>
      </c>
      <c r="C6" s="75" t="s">
        <v>262</v>
      </c>
      <c r="D6" s="75" t="s">
        <v>263</v>
      </c>
      <c r="E6" s="75" t="str">
        <f t="shared" ca="1" si="0"/>
        <v>Cash</v>
      </c>
      <c r="F6" s="75" t="str">
        <f t="shared" ca="1" si="1"/>
        <v>1110: CRC Cash ContributionFight Food Waste CRCCashPY5</v>
      </c>
      <c r="G6" s="75"/>
      <c r="H6" s="75"/>
      <c r="I6">
        <f ca="1">INDIRECT(_xlfn.CONCAT("'5. Budget Inputs'!I",B6))</f>
        <v>0</v>
      </c>
      <c r="J6">
        <v>5</v>
      </c>
    </row>
    <row r="7" spans="1:10">
      <c r="A7">
        <v>1</v>
      </c>
      <c r="B7">
        <v>5</v>
      </c>
      <c r="C7" s="75" t="s">
        <v>264</v>
      </c>
      <c r="D7" s="75">
        <f>'5. Budget Inputs'!$B$5</f>
        <v>0</v>
      </c>
      <c r="E7" s="75" t="str">
        <f t="shared" ca="1" si="0"/>
        <v>Cash</v>
      </c>
      <c r="F7" s="75" t="str">
        <f t="shared" ca="1" si="1"/>
        <v>1210: Participant Cash Contribution 0CashPY1</v>
      </c>
      <c r="G7" s="75"/>
      <c r="H7" s="75"/>
      <c r="I7">
        <f ca="1">INDIRECT(_xlfn.CONCAT("'5. Budget Inputs'!E",B7))</f>
        <v>0</v>
      </c>
      <c r="J7">
        <v>1</v>
      </c>
    </row>
    <row r="8" spans="1:10">
      <c r="A8">
        <v>2</v>
      </c>
      <c r="B8">
        <v>5</v>
      </c>
      <c r="C8" s="75" t="s">
        <v>264</v>
      </c>
      <c r="D8" s="75">
        <f>'5. Budget Inputs'!$B$5</f>
        <v>0</v>
      </c>
      <c r="E8" s="75" t="str">
        <f t="shared" ca="1" si="0"/>
        <v>Cash</v>
      </c>
      <c r="F8" s="75" t="str">
        <f t="shared" ca="1" si="1"/>
        <v>1210: Participant Cash Contribution 0CashPY2</v>
      </c>
      <c r="G8" s="75"/>
      <c r="H8" s="75"/>
      <c r="I8">
        <f ca="1">INDIRECT(_xlfn.CONCAT("'5. Budget Inputs'!F",B8))</f>
        <v>0</v>
      </c>
      <c r="J8">
        <v>2</v>
      </c>
    </row>
    <row r="9" spans="1:10">
      <c r="A9">
        <v>3</v>
      </c>
      <c r="B9">
        <v>5</v>
      </c>
      <c r="C9" s="75" t="s">
        <v>264</v>
      </c>
      <c r="D9" s="75">
        <f>'5. Budget Inputs'!$B$5</f>
        <v>0</v>
      </c>
      <c r="E9" s="75" t="str">
        <f t="shared" ca="1" si="0"/>
        <v>Cash</v>
      </c>
      <c r="F9" s="75" t="str">
        <f t="shared" ca="1" si="1"/>
        <v>1210: Participant Cash Contribution 0CashPY3</v>
      </c>
      <c r="G9" s="75"/>
      <c r="H9" s="75"/>
      <c r="I9">
        <f ca="1">INDIRECT(_xlfn.CONCAT("'5. Budget Inputs'!G",B9))</f>
        <v>0</v>
      </c>
      <c r="J9">
        <v>3</v>
      </c>
    </row>
    <row r="10" spans="1:10">
      <c r="A10">
        <v>4</v>
      </c>
      <c r="B10">
        <v>5</v>
      </c>
      <c r="C10" s="75" t="s">
        <v>264</v>
      </c>
      <c r="D10" s="75">
        <f>'5. Budget Inputs'!$B$5</f>
        <v>0</v>
      </c>
      <c r="E10" s="75" t="str">
        <f t="shared" ca="1" si="0"/>
        <v>Cash</v>
      </c>
      <c r="F10" s="75" t="str">
        <f t="shared" ca="1" si="1"/>
        <v>1210: Participant Cash Contribution 0CashPY4</v>
      </c>
      <c r="G10" s="75"/>
      <c r="H10" s="75"/>
      <c r="I10">
        <f ca="1">INDIRECT(_xlfn.CONCAT("'5. Budget Inputs'!H",B10))</f>
        <v>0</v>
      </c>
      <c r="J10">
        <v>4</v>
      </c>
    </row>
    <row r="11" spans="1:10">
      <c r="A11">
        <v>5</v>
      </c>
      <c r="B11">
        <v>5</v>
      </c>
      <c r="C11" s="75" t="s">
        <v>264</v>
      </c>
      <c r="D11" s="75">
        <f>'5. Budget Inputs'!$B$5</f>
        <v>0</v>
      </c>
      <c r="E11" s="75" t="str">
        <f t="shared" ca="1" si="0"/>
        <v>Cash</v>
      </c>
      <c r="F11" s="75" t="str">
        <f t="shared" ca="1" si="1"/>
        <v>1210: Participant Cash Contribution 0CashPY5</v>
      </c>
      <c r="G11" s="75"/>
      <c r="H11" s="75"/>
      <c r="I11">
        <f ca="1">INDIRECT(_xlfn.CONCAT("'5. Budget Inputs'!I",B11))</f>
        <v>0</v>
      </c>
      <c r="J11">
        <v>5</v>
      </c>
    </row>
    <row r="12" spans="1:10">
      <c r="A12">
        <v>1</v>
      </c>
      <c r="B12">
        <f>B11+1</f>
        <v>6</v>
      </c>
      <c r="C12" s="75" t="s">
        <v>264</v>
      </c>
      <c r="D12" s="75">
        <f>'5. Budget Inputs'!$B$6</f>
        <v>0</v>
      </c>
      <c r="E12" s="75" t="str">
        <f t="shared" ca="1" si="0"/>
        <v>Cash</v>
      </c>
      <c r="F12" s="75" t="str">
        <f t="shared" ca="1" si="1"/>
        <v>1210: Participant Cash Contribution 0CashPY1</v>
      </c>
      <c r="G12" s="75"/>
      <c r="H12" s="75"/>
      <c r="I12">
        <f ca="1">INDIRECT(_xlfn.CONCAT("'5. Budget Inputs'!E",B12))</f>
        <v>0</v>
      </c>
      <c r="J12">
        <v>1</v>
      </c>
    </row>
    <row r="13" spans="1:10">
      <c r="A13">
        <v>2</v>
      </c>
      <c r="B13">
        <f>B12</f>
        <v>6</v>
      </c>
      <c r="C13" s="75" t="s">
        <v>264</v>
      </c>
      <c r="D13" s="75">
        <f>'5. Budget Inputs'!$B$6</f>
        <v>0</v>
      </c>
      <c r="E13" s="75" t="str">
        <f t="shared" ca="1" si="0"/>
        <v>Cash</v>
      </c>
      <c r="F13" s="75" t="str">
        <f t="shared" ca="1" si="1"/>
        <v>1210: Participant Cash Contribution 0CashPY2</v>
      </c>
      <c r="G13" s="75"/>
      <c r="H13" s="75"/>
      <c r="I13">
        <f ca="1">INDIRECT(_xlfn.CONCAT("'5. Budget Inputs'!F",B13))</f>
        <v>0</v>
      </c>
      <c r="J13">
        <v>2</v>
      </c>
    </row>
    <row r="14" spans="1:10">
      <c r="A14">
        <v>3</v>
      </c>
      <c r="B14">
        <f>B13</f>
        <v>6</v>
      </c>
      <c r="C14" s="75" t="s">
        <v>264</v>
      </c>
      <c r="D14" s="75">
        <f>'5. Budget Inputs'!$B$6</f>
        <v>0</v>
      </c>
      <c r="E14" s="75" t="str">
        <f t="shared" ca="1" si="0"/>
        <v>Cash</v>
      </c>
      <c r="F14" s="75" t="str">
        <f t="shared" ca="1" si="1"/>
        <v>1210: Participant Cash Contribution 0CashPY3</v>
      </c>
      <c r="G14" s="75"/>
      <c r="H14" s="75"/>
      <c r="I14">
        <f ca="1">INDIRECT(_xlfn.CONCAT("'5. Budget Inputs'!G",B14))</f>
        <v>0</v>
      </c>
      <c r="J14">
        <v>3</v>
      </c>
    </row>
    <row r="15" spans="1:10">
      <c r="A15">
        <v>4</v>
      </c>
      <c r="B15">
        <f>B14</f>
        <v>6</v>
      </c>
      <c r="C15" s="75" t="s">
        <v>264</v>
      </c>
      <c r="D15" s="75">
        <f>'5. Budget Inputs'!$B$6</f>
        <v>0</v>
      </c>
      <c r="E15" s="75" t="str">
        <f t="shared" ca="1" si="0"/>
        <v>Cash</v>
      </c>
      <c r="F15" s="75" t="str">
        <f t="shared" ca="1" si="1"/>
        <v>1210: Participant Cash Contribution 0CashPY4</v>
      </c>
      <c r="G15" s="75"/>
      <c r="H15" s="75"/>
      <c r="I15">
        <f ca="1">INDIRECT(_xlfn.CONCAT("'5. Budget Inputs'!H",B15))</f>
        <v>0</v>
      </c>
      <c r="J15">
        <v>4</v>
      </c>
    </row>
    <row r="16" spans="1:10">
      <c r="A16">
        <v>5</v>
      </c>
      <c r="B16">
        <f>B15</f>
        <v>6</v>
      </c>
      <c r="C16" s="75" t="s">
        <v>264</v>
      </c>
      <c r="D16" s="75">
        <f>'5. Budget Inputs'!$B$6</f>
        <v>0</v>
      </c>
      <c r="E16" s="75" t="str">
        <f t="shared" ca="1" si="0"/>
        <v>Cash</v>
      </c>
      <c r="F16" s="75" t="str">
        <f t="shared" ca="1" si="1"/>
        <v>1210: Participant Cash Contribution 0CashPY5</v>
      </c>
      <c r="G16" s="75"/>
      <c r="H16" s="75"/>
      <c r="I16">
        <f ca="1">INDIRECT(_xlfn.CONCAT("'5. Budget Inputs'!I",B16))</f>
        <v>0</v>
      </c>
      <c r="J16">
        <v>5</v>
      </c>
    </row>
    <row r="17" spans="1:10">
      <c r="A17">
        <v>1</v>
      </c>
      <c r="B17">
        <f>B16+1</f>
        <v>7</v>
      </c>
      <c r="C17" s="75" t="s">
        <v>264</v>
      </c>
      <c r="D17" s="75">
        <f>'5. Budget Inputs'!$B$7</f>
        <v>0</v>
      </c>
      <c r="E17" s="75" t="str">
        <f t="shared" ca="1" si="0"/>
        <v>Cash</v>
      </c>
      <c r="F17" s="75" t="str">
        <f t="shared" ca="1" si="1"/>
        <v>1210: Participant Cash Contribution 0CashPY1</v>
      </c>
      <c r="G17" s="75"/>
      <c r="H17" s="75"/>
      <c r="I17">
        <f ca="1">INDIRECT(_xlfn.CONCAT("'5. Budget Inputs'!E",B17))</f>
        <v>0</v>
      </c>
      <c r="J17">
        <v>1</v>
      </c>
    </row>
    <row r="18" spans="1:10">
      <c r="A18">
        <v>2</v>
      </c>
      <c r="B18">
        <f>B17</f>
        <v>7</v>
      </c>
      <c r="C18" s="75" t="s">
        <v>264</v>
      </c>
      <c r="D18" s="75">
        <f>'5. Budget Inputs'!$B$7</f>
        <v>0</v>
      </c>
      <c r="E18" s="75" t="str">
        <f t="shared" ca="1" si="0"/>
        <v>Cash</v>
      </c>
      <c r="F18" s="75" t="str">
        <f t="shared" ca="1" si="1"/>
        <v>1210: Participant Cash Contribution 0CashPY2</v>
      </c>
      <c r="G18" s="75"/>
      <c r="H18" s="75"/>
      <c r="I18">
        <f ca="1">INDIRECT(_xlfn.CONCAT("'5. Budget Inputs'!F",B18))</f>
        <v>0</v>
      </c>
      <c r="J18">
        <v>2</v>
      </c>
    </row>
    <row r="19" spans="1:10">
      <c r="A19">
        <v>3</v>
      </c>
      <c r="B19">
        <f>B18</f>
        <v>7</v>
      </c>
      <c r="C19" s="75" t="s">
        <v>264</v>
      </c>
      <c r="D19" s="75">
        <f>'5. Budget Inputs'!$B$7</f>
        <v>0</v>
      </c>
      <c r="E19" s="75" t="str">
        <f t="shared" ca="1" si="0"/>
        <v>Cash</v>
      </c>
      <c r="F19" s="75" t="str">
        <f t="shared" ca="1" si="1"/>
        <v>1210: Participant Cash Contribution 0CashPY3</v>
      </c>
      <c r="G19" s="75"/>
      <c r="H19" s="75"/>
      <c r="I19">
        <f ca="1">INDIRECT(_xlfn.CONCAT("'5. Budget Inputs'!G",B19))</f>
        <v>0</v>
      </c>
      <c r="J19">
        <v>3</v>
      </c>
    </row>
    <row r="20" spans="1:10">
      <c r="A20">
        <v>4</v>
      </c>
      <c r="B20">
        <f>B19</f>
        <v>7</v>
      </c>
      <c r="C20" s="75" t="s">
        <v>264</v>
      </c>
      <c r="D20" s="75">
        <f>'5. Budget Inputs'!$B$7</f>
        <v>0</v>
      </c>
      <c r="E20" s="75" t="str">
        <f t="shared" ca="1" si="0"/>
        <v>Cash</v>
      </c>
      <c r="F20" s="75" t="str">
        <f t="shared" ca="1" si="1"/>
        <v>1210: Participant Cash Contribution 0CashPY4</v>
      </c>
      <c r="G20" s="75"/>
      <c r="H20" s="75"/>
      <c r="I20">
        <f ca="1">INDIRECT(_xlfn.CONCAT("'5. Budget Inputs'!H",B20))</f>
        <v>0</v>
      </c>
      <c r="J20">
        <v>4</v>
      </c>
    </row>
    <row r="21" spans="1:10">
      <c r="A21">
        <v>5</v>
      </c>
      <c r="B21">
        <f>B20</f>
        <v>7</v>
      </c>
      <c r="C21" s="75" t="s">
        <v>264</v>
      </c>
      <c r="D21" s="75">
        <f>'5. Budget Inputs'!$B$7</f>
        <v>0</v>
      </c>
      <c r="E21" s="75" t="str">
        <f t="shared" ca="1" si="0"/>
        <v>Cash</v>
      </c>
      <c r="F21" s="75" t="str">
        <f t="shared" ca="1" si="1"/>
        <v>1210: Participant Cash Contribution 0CashPY5</v>
      </c>
      <c r="G21" s="75"/>
      <c r="H21" s="75"/>
      <c r="I21">
        <f ca="1">INDIRECT(_xlfn.CONCAT("'5. Budget Inputs'!I",B21))</f>
        <v>0</v>
      </c>
      <c r="J21">
        <v>5</v>
      </c>
    </row>
    <row r="22" spans="1:10">
      <c r="A22">
        <v>1</v>
      </c>
      <c r="B22">
        <f>B21+1</f>
        <v>8</v>
      </c>
      <c r="C22" s="75" t="s">
        <v>264</v>
      </c>
      <c r="D22" s="75">
        <f>'5. Budget Inputs'!$B$8</f>
        <v>0</v>
      </c>
      <c r="E22" s="75" t="str">
        <f t="shared" ca="1" si="0"/>
        <v>Cash</v>
      </c>
      <c r="F22" s="75" t="str">
        <f t="shared" ca="1" si="1"/>
        <v>1210: Participant Cash Contribution 0CashPY1</v>
      </c>
      <c r="G22" s="75"/>
      <c r="H22" s="75"/>
      <c r="I22">
        <f ca="1">INDIRECT(_xlfn.CONCAT("'5. Budget Inputs'!E",B22))</f>
        <v>0</v>
      </c>
      <c r="J22">
        <v>1</v>
      </c>
    </row>
    <row r="23" spans="1:10">
      <c r="A23">
        <v>2</v>
      </c>
      <c r="B23">
        <f>B22</f>
        <v>8</v>
      </c>
      <c r="C23" s="75" t="s">
        <v>264</v>
      </c>
      <c r="D23" s="75">
        <f>'5. Budget Inputs'!$B$8</f>
        <v>0</v>
      </c>
      <c r="E23" s="75" t="str">
        <f t="shared" ca="1" si="0"/>
        <v>Cash</v>
      </c>
      <c r="F23" s="75" t="str">
        <f t="shared" ca="1" si="1"/>
        <v>1210: Participant Cash Contribution 0CashPY2</v>
      </c>
      <c r="G23" s="75"/>
      <c r="H23" s="75"/>
      <c r="I23">
        <f ca="1">INDIRECT(_xlfn.CONCAT("'5. Budget Inputs'!F",B23))</f>
        <v>0</v>
      </c>
      <c r="J23">
        <v>2</v>
      </c>
    </row>
    <row r="24" spans="1:10">
      <c r="A24">
        <v>3</v>
      </c>
      <c r="B24">
        <f>B23</f>
        <v>8</v>
      </c>
      <c r="C24" s="75" t="s">
        <v>264</v>
      </c>
      <c r="D24" s="75">
        <f>'5. Budget Inputs'!$B$8</f>
        <v>0</v>
      </c>
      <c r="E24" s="75" t="str">
        <f t="shared" ca="1" si="0"/>
        <v>Cash</v>
      </c>
      <c r="F24" s="75" t="str">
        <f t="shared" ca="1" si="1"/>
        <v>1210: Participant Cash Contribution 0CashPY3</v>
      </c>
      <c r="G24" s="75"/>
      <c r="H24" s="75"/>
      <c r="I24">
        <f ca="1">INDIRECT(_xlfn.CONCAT("'5. Budget Inputs'!G",B24))</f>
        <v>0</v>
      </c>
      <c r="J24">
        <v>3</v>
      </c>
    </row>
    <row r="25" spans="1:10">
      <c r="A25">
        <v>4</v>
      </c>
      <c r="B25">
        <f>B24</f>
        <v>8</v>
      </c>
      <c r="C25" s="75" t="s">
        <v>264</v>
      </c>
      <c r="D25" s="75">
        <f>'5. Budget Inputs'!$B$8</f>
        <v>0</v>
      </c>
      <c r="E25" s="75" t="str">
        <f t="shared" ca="1" si="0"/>
        <v>Cash</v>
      </c>
      <c r="F25" s="75" t="str">
        <f t="shared" ca="1" si="1"/>
        <v>1210: Participant Cash Contribution 0CashPY4</v>
      </c>
      <c r="G25" s="75"/>
      <c r="H25" s="75"/>
      <c r="I25">
        <f ca="1">INDIRECT(_xlfn.CONCAT("'5. Budget Inputs'!H",B25))</f>
        <v>0</v>
      </c>
      <c r="J25">
        <v>4</v>
      </c>
    </row>
    <row r="26" spans="1:10">
      <c r="A26">
        <v>5</v>
      </c>
      <c r="B26">
        <f>B25</f>
        <v>8</v>
      </c>
      <c r="C26" s="75" t="s">
        <v>264</v>
      </c>
      <c r="D26" s="75">
        <f>'5. Budget Inputs'!$B$8</f>
        <v>0</v>
      </c>
      <c r="E26" s="75" t="str">
        <f t="shared" ca="1" si="0"/>
        <v>Cash</v>
      </c>
      <c r="F26" s="75" t="str">
        <f t="shared" ca="1" si="1"/>
        <v>1210: Participant Cash Contribution 0CashPY5</v>
      </c>
      <c r="G26" s="75"/>
      <c r="H26" s="75"/>
      <c r="I26">
        <f ca="1">INDIRECT(_xlfn.CONCAT("'5. Budget Inputs'!I",B26))</f>
        <v>0</v>
      </c>
      <c r="J26">
        <v>5</v>
      </c>
    </row>
    <row r="27" spans="1:10">
      <c r="A27">
        <v>1</v>
      </c>
      <c r="B27">
        <f>B26+1</f>
        <v>9</v>
      </c>
      <c r="C27" s="75" t="s">
        <v>264</v>
      </c>
      <c r="D27" s="75">
        <f>'5. Budget Inputs'!$B$9</f>
        <v>0</v>
      </c>
      <c r="E27" s="75" t="str">
        <f t="shared" ca="1" si="0"/>
        <v>Cash</v>
      </c>
      <c r="F27" s="75" t="str">
        <f t="shared" ca="1" si="1"/>
        <v>1210: Participant Cash Contribution 0CashPY1</v>
      </c>
      <c r="G27" s="75"/>
      <c r="H27" s="75"/>
      <c r="I27">
        <f ca="1">INDIRECT(_xlfn.CONCAT("'5. Budget Inputs'!E",B27))</f>
        <v>0</v>
      </c>
      <c r="J27">
        <v>1</v>
      </c>
    </row>
    <row r="28" spans="1:10">
      <c r="A28">
        <v>2</v>
      </c>
      <c r="B28">
        <f>B27</f>
        <v>9</v>
      </c>
      <c r="C28" s="75" t="s">
        <v>264</v>
      </c>
      <c r="D28" s="75">
        <f>'5. Budget Inputs'!$B$9</f>
        <v>0</v>
      </c>
      <c r="E28" s="75" t="str">
        <f t="shared" ca="1" si="0"/>
        <v>Cash</v>
      </c>
      <c r="F28" s="75" t="str">
        <f t="shared" ca="1" si="1"/>
        <v>1210: Participant Cash Contribution 0CashPY2</v>
      </c>
      <c r="G28" s="75"/>
      <c r="H28" s="75"/>
      <c r="I28">
        <f ca="1">INDIRECT(_xlfn.CONCAT("'5. Budget Inputs'!F",B28))</f>
        <v>0</v>
      </c>
      <c r="J28">
        <v>2</v>
      </c>
    </row>
    <row r="29" spans="1:10">
      <c r="A29">
        <v>3</v>
      </c>
      <c r="B29">
        <f>B28</f>
        <v>9</v>
      </c>
      <c r="C29" s="75" t="s">
        <v>264</v>
      </c>
      <c r="D29" s="75">
        <f>'5. Budget Inputs'!$B$9</f>
        <v>0</v>
      </c>
      <c r="E29" s="75" t="str">
        <f t="shared" ca="1" si="0"/>
        <v>Cash</v>
      </c>
      <c r="F29" s="75" t="str">
        <f t="shared" ca="1" si="1"/>
        <v>1210: Participant Cash Contribution 0CashPY3</v>
      </c>
      <c r="G29" s="75"/>
      <c r="H29" s="75"/>
      <c r="I29">
        <f ca="1">INDIRECT(_xlfn.CONCAT("'5. Budget Inputs'!G",B29))</f>
        <v>0</v>
      </c>
      <c r="J29">
        <v>3</v>
      </c>
    </row>
    <row r="30" spans="1:10">
      <c r="A30">
        <v>4</v>
      </c>
      <c r="B30">
        <f>B29</f>
        <v>9</v>
      </c>
      <c r="C30" s="75" t="s">
        <v>264</v>
      </c>
      <c r="D30" s="75">
        <f>'5. Budget Inputs'!$B$9</f>
        <v>0</v>
      </c>
      <c r="E30" s="75" t="str">
        <f t="shared" ca="1" si="0"/>
        <v>Cash</v>
      </c>
      <c r="F30" s="75" t="str">
        <f t="shared" ca="1" si="1"/>
        <v>1210: Participant Cash Contribution 0CashPY4</v>
      </c>
      <c r="G30" s="75"/>
      <c r="H30" s="75"/>
      <c r="I30">
        <f ca="1">INDIRECT(_xlfn.CONCAT("'5. Budget Inputs'!H",B30))</f>
        <v>0</v>
      </c>
      <c r="J30">
        <v>4</v>
      </c>
    </row>
    <row r="31" spans="1:10">
      <c r="A31">
        <v>5</v>
      </c>
      <c r="B31">
        <f>B30</f>
        <v>9</v>
      </c>
      <c r="C31" s="75" t="s">
        <v>264</v>
      </c>
      <c r="D31" s="75">
        <f>'5. Budget Inputs'!$B$9</f>
        <v>0</v>
      </c>
      <c r="E31" s="75" t="str">
        <f t="shared" ca="1" si="0"/>
        <v>Cash</v>
      </c>
      <c r="F31" s="75" t="str">
        <f t="shared" ca="1" si="1"/>
        <v>1210: Participant Cash Contribution 0CashPY5</v>
      </c>
      <c r="G31" s="75"/>
      <c r="H31" s="75"/>
      <c r="I31">
        <f ca="1">INDIRECT(_xlfn.CONCAT("'5. Budget Inputs'!I",B31))</f>
        <v>0</v>
      </c>
      <c r="J31">
        <v>5</v>
      </c>
    </row>
    <row r="32" spans="1:10">
      <c r="A32">
        <v>1</v>
      </c>
      <c r="B32">
        <f>B31+1</f>
        <v>10</v>
      </c>
      <c r="C32" s="75" t="s">
        <v>264</v>
      </c>
      <c r="D32" s="75">
        <f>'5. Budget Inputs'!$B$10</f>
        <v>0</v>
      </c>
      <c r="E32" s="75" t="str">
        <f t="shared" ca="1" si="0"/>
        <v>Cash</v>
      </c>
      <c r="F32" s="75" t="str">
        <f t="shared" ca="1" si="1"/>
        <v>1210: Participant Cash Contribution 0CashPY1</v>
      </c>
      <c r="G32" s="75"/>
      <c r="H32" s="75"/>
      <c r="I32">
        <f ca="1">INDIRECT(_xlfn.CONCAT("'5. Budget Inputs'!E",B32))</f>
        <v>0</v>
      </c>
      <c r="J32">
        <v>1</v>
      </c>
    </row>
    <row r="33" spans="1:11">
      <c r="A33">
        <v>2</v>
      </c>
      <c r="B33">
        <f>B32</f>
        <v>10</v>
      </c>
      <c r="C33" s="75" t="s">
        <v>264</v>
      </c>
      <c r="D33" s="75">
        <f>'5. Budget Inputs'!$B$10</f>
        <v>0</v>
      </c>
      <c r="E33" s="75" t="str">
        <f t="shared" ca="1" si="0"/>
        <v>Cash</v>
      </c>
      <c r="F33" s="75" t="str">
        <f t="shared" ca="1" si="1"/>
        <v>1210: Participant Cash Contribution 0CashPY2</v>
      </c>
      <c r="G33" s="75"/>
      <c r="H33" s="75"/>
      <c r="I33">
        <f ca="1">INDIRECT(_xlfn.CONCAT("'5. Budget Inputs'!F",B33))</f>
        <v>0</v>
      </c>
      <c r="J33">
        <v>2</v>
      </c>
    </row>
    <row r="34" spans="1:11">
      <c r="A34">
        <v>3</v>
      </c>
      <c r="B34">
        <f>B33</f>
        <v>10</v>
      </c>
      <c r="C34" s="75" t="s">
        <v>264</v>
      </c>
      <c r="D34" s="75">
        <f>'5. Budget Inputs'!$B$10</f>
        <v>0</v>
      </c>
      <c r="E34" s="75" t="str">
        <f t="shared" ca="1" si="0"/>
        <v>Cash</v>
      </c>
      <c r="F34" s="75" t="str">
        <f t="shared" ca="1" si="1"/>
        <v>1210: Participant Cash Contribution 0CashPY3</v>
      </c>
      <c r="G34" s="75"/>
      <c r="H34" s="75"/>
      <c r="I34">
        <f ca="1">INDIRECT(_xlfn.CONCAT("'5. Budget Inputs'!G",B34))</f>
        <v>0</v>
      </c>
      <c r="J34">
        <v>3</v>
      </c>
    </row>
    <row r="35" spans="1:11">
      <c r="A35">
        <v>4</v>
      </c>
      <c r="B35">
        <f>B34</f>
        <v>10</v>
      </c>
      <c r="C35" s="75" t="s">
        <v>264</v>
      </c>
      <c r="D35" s="75">
        <f>'5. Budget Inputs'!$B$10</f>
        <v>0</v>
      </c>
      <c r="E35" s="75" t="str">
        <f t="shared" ca="1" si="0"/>
        <v>Cash</v>
      </c>
      <c r="F35" s="75" t="str">
        <f t="shared" ca="1" si="1"/>
        <v>1210: Participant Cash Contribution 0CashPY4</v>
      </c>
      <c r="G35" s="75"/>
      <c r="H35" s="75"/>
      <c r="I35">
        <f ca="1">INDIRECT(_xlfn.CONCAT("'5. Budget Inputs'!H",B35))</f>
        <v>0</v>
      </c>
      <c r="J35">
        <v>4</v>
      </c>
    </row>
    <row r="36" spans="1:11">
      <c r="A36">
        <v>5</v>
      </c>
      <c r="B36">
        <f>B35</f>
        <v>10</v>
      </c>
      <c r="C36" s="75" t="s">
        <v>264</v>
      </c>
      <c r="D36" s="75">
        <f>'5. Budget Inputs'!$B$10</f>
        <v>0</v>
      </c>
      <c r="E36" s="75" t="str">
        <f t="shared" ca="1" si="0"/>
        <v>Cash</v>
      </c>
      <c r="F36" s="75" t="str">
        <f t="shared" ca="1" si="1"/>
        <v>1210: Participant Cash Contribution 0CashPY5</v>
      </c>
      <c r="G36" s="75"/>
      <c r="H36" s="75"/>
      <c r="I36">
        <f ca="1">INDIRECT(_xlfn.CONCAT("'5. Budget Inputs'!I",B36))</f>
        <v>0</v>
      </c>
      <c r="J36">
        <v>5</v>
      </c>
    </row>
    <row r="37" spans="1:11">
      <c r="A37">
        <v>1</v>
      </c>
      <c r="B37">
        <f>B36+1</f>
        <v>11</v>
      </c>
      <c r="C37" s="75" t="s">
        <v>264</v>
      </c>
      <c r="D37" s="75">
        <f>'5. Budget Inputs'!$B$11</f>
        <v>0</v>
      </c>
      <c r="E37" s="75" t="str">
        <f t="shared" ca="1" si="0"/>
        <v>Cash</v>
      </c>
      <c r="F37" s="75" t="str">
        <f t="shared" ca="1" si="1"/>
        <v>1210: Participant Cash Contribution 0CashPY1</v>
      </c>
      <c r="G37" s="75"/>
      <c r="H37" s="75"/>
      <c r="I37">
        <f ca="1">INDIRECT(_xlfn.CONCAT("'5. Budget Inputs'!E",B37))</f>
        <v>0</v>
      </c>
      <c r="J37">
        <v>1</v>
      </c>
    </row>
    <row r="38" spans="1:11">
      <c r="A38">
        <v>2</v>
      </c>
      <c r="B38">
        <f>B37</f>
        <v>11</v>
      </c>
      <c r="C38" s="75" t="s">
        <v>264</v>
      </c>
      <c r="D38" s="75">
        <f>'5. Budget Inputs'!$B$11</f>
        <v>0</v>
      </c>
      <c r="E38" s="75" t="str">
        <f t="shared" ca="1" si="0"/>
        <v>Cash</v>
      </c>
      <c r="F38" s="75" t="str">
        <f t="shared" ca="1" si="1"/>
        <v>1210: Participant Cash Contribution 0CashPY2</v>
      </c>
      <c r="G38" s="75"/>
      <c r="H38" s="75"/>
      <c r="I38">
        <f ca="1">INDIRECT(_xlfn.CONCAT("'5. Budget Inputs'!F",B38))</f>
        <v>0</v>
      </c>
      <c r="J38">
        <v>2</v>
      </c>
    </row>
    <row r="39" spans="1:11">
      <c r="A39">
        <v>3</v>
      </c>
      <c r="B39">
        <f>B38</f>
        <v>11</v>
      </c>
      <c r="C39" s="75" t="s">
        <v>264</v>
      </c>
      <c r="D39" s="75">
        <f>'5. Budget Inputs'!$B$11</f>
        <v>0</v>
      </c>
      <c r="E39" s="75" t="str">
        <f t="shared" ca="1" si="0"/>
        <v>Cash</v>
      </c>
      <c r="F39" s="75" t="str">
        <f t="shared" ca="1" si="1"/>
        <v>1210: Participant Cash Contribution 0CashPY3</v>
      </c>
      <c r="G39" s="75"/>
      <c r="H39" s="75"/>
      <c r="I39">
        <f ca="1">INDIRECT(_xlfn.CONCAT("'5. Budget Inputs'!G",B39))</f>
        <v>0</v>
      </c>
      <c r="J39">
        <v>3</v>
      </c>
    </row>
    <row r="40" spans="1:11">
      <c r="A40">
        <v>4</v>
      </c>
      <c r="B40">
        <f>B39</f>
        <v>11</v>
      </c>
      <c r="C40" s="75" t="s">
        <v>264</v>
      </c>
      <c r="D40" s="75">
        <f>'5. Budget Inputs'!$B$11</f>
        <v>0</v>
      </c>
      <c r="E40" s="75" t="str">
        <f t="shared" ca="1" si="0"/>
        <v>Cash</v>
      </c>
      <c r="F40" s="75" t="str">
        <f t="shared" ca="1" si="1"/>
        <v>1210: Participant Cash Contribution 0CashPY4</v>
      </c>
      <c r="G40" s="75"/>
      <c r="H40" s="75"/>
      <c r="I40">
        <f ca="1">INDIRECT(_xlfn.CONCAT("'5. Budget Inputs'!H",B40))</f>
        <v>0</v>
      </c>
      <c r="J40">
        <v>4</v>
      </c>
    </row>
    <row r="41" spans="1:11">
      <c r="A41">
        <v>5</v>
      </c>
      <c r="B41">
        <f>B40</f>
        <v>11</v>
      </c>
      <c r="C41" s="75" t="s">
        <v>264</v>
      </c>
      <c r="D41" s="75">
        <f>'5. Budget Inputs'!$B$11</f>
        <v>0</v>
      </c>
      <c r="E41" s="75" t="str">
        <f t="shared" ca="1" si="0"/>
        <v>Cash</v>
      </c>
      <c r="F41" s="75" t="str">
        <f t="shared" ca="1" si="1"/>
        <v>1210: Participant Cash Contribution 0CashPY5</v>
      </c>
      <c r="G41" s="75"/>
      <c r="H41" s="75"/>
      <c r="I41">
        <f ca="1">INDIRECT(_xlfn.CONCAT("'5. Budget Inputs'!I",B41))</f>
        <v>0</v>
      </c>
      <c r="J41">
        <v>5</v>
      </c>
    </row>
    <row r="42" spans="1:11">
      <c r="A42">
        <v>1</v>
      </c>
      <c r="B42">
        <f>B41+1</f>
        <v>12</v>
      </c>
      <c r="C42" s="75" t="s">
        <v>264</v>
      </c>
      <c r="D42" s="75">
        <f>'5. Budget Inputs'!$B$12</f>
        <v>0</v>
      </c>
      <c r="E42" s="75" t="str">
        <f t="shared" ca="1" si="0"/>
        <v>Cash</v>
      </c>
      <c r="F42" s="75" t="str">
        <f t="shared" ca="1" si="1"/>
        <v>1210: Participant Cash Contribution 0CashPY1</v>
      </c>
      <c r="G42" s="75"/>
      <c r="H42" s="75"/>
      <c r="I42">
        <f ca="1">INDIRECT(_xlfn.CONCAT("'5. Budget Inputs'!E",B42))</f>
        <v>0</v>
      </c>
      <c r="J42">
        <v>1</v>
      </c>
    </row>
    <row r="43" spans="1:11">
      <c r="A43">
        <v>2</v>
      </c>
      <c r="B43">
        <f>B42</f>
        <v>12</v>
      </c>
      <c r="C43" s="75" t="s">
        <v>264</v>
      </c>
      <c r="D43" s="75">
        <f>'5. Budget Inputs'!$B$12</f>
        <v>0</v>
      </c>
      <c r="E43" s="75" t="str">
        <f t="shared" ca="1" si="0"/>
        <v>Cash</v>
      </c>
      <c r="F43" s="75" t="str">
        <f t="shared" ca="1" si="1"/>
        <v>1210: Participant Cash Contribution 0CashPY2</v>
      </c>
      <c r="G43" s="75"/>
      <c r="H43" s="75"/>
      <c r="I43">
        <f ca="1">INDIRECT(_xlfn.CONCAT("'5. Budget Inputs'!F",B43))</f>
        <v>0</v>
      </c>
      <c r="J43">
        <v>2</v>
      </c>
    </row>
    <row r="44" spans="1:11">
      <c r="A44">
        <v>3</v>
      </c>
      <c r="B44">
        <f>B43</f>
        <v>12</v>
      </c>
      <c r="C44" s="75" t="s">
        <v>264</v>
      </c>
      <c r="D44" s="75">
        <f>'5. Budget Inputs'!$B$12</f>
        <v>0</v>
      </c>
      <c r="E44" s="75" t="str">
        <f t="shared" ca="1" si="0"/>
        <v>Cash</v>
      </c>
      <c r="F44" s="75" t="str">
        <f t="shared" ca="1" si="1"/>
        <v>1210: Participant Cash Contribution 0CashPY3</v>
      </c>
      <c r="G44" s="75"/>
      <c r="H44" s="75"/>
      <c r="I44">
        <f ca="1">INDIRECT(_xlfn.CONCAT("'5. Budget Inputs'!G",B44))</f>
        <v>0</v>
      </c>
      <c r="J44">
        <v>3</v>
      </c>
    </row>
    <row r="45" spans="1:11">
      <c r="A45">
        <v>4</v>
      </c>
      <c r="B45">
        <f>B44</f>
        <v>12</v>
      </c>
      <c r="C45" s="75" t="s">
        <v>264</v>
      </c>
      <c r="D45" s="75">
        <f>'5. Budget Inputs'!$B$12</f>
        <v>0</v>
      </c>
      <c r="E45" s="75" t="str">
        <f t="shared" ca="1" si="0"/>
        <v>Cash</v>
      </c>
      <c r="F45" s="75" t="str">
        <f t="shared" ca="1" si="1"/>
        <v>1210: Participant Cash Contribution 0CashPY4</v>
      </c>
      <c r="G45" s="75"/>
      <c r="H45" s="75"/>
      <c r="I45">
        <f ca="1">INDIRECT(_xlfn.CONCAT("'5. Budget Inputs'!H",B45))</f>
        <v>0</v>
      </c>
      <c r="J45">
        <v>4</v>
      </c>
    </row>
    <row r="46" spans="1:11">
      <c r="A46">
        <v>5</v>
      </c>
      <c r="B46">
        <f>B45</f>
        <v>12</v>
      </c>
      <c r="C46" s="75" t="s">
        <v>264</v>
      </c>
      <c r="D46" s="75">
        <f>'5. Budget Inputs'!$B$12</f>
        <v>0</v>
      </c>
      <c r="E46" s="75" t="str">
        <f t="shared" ca="1" si="0"/>
        <v>Cash</v>
      </c>
      <c r="F46" s="75" t="str">
        <f t="shared" ca="1" si="1"/>
        <v>1210: Participant Cash Contribution 0CashPY5</v>
      </c>
      <c r="G46" s="75"/>
      <c r="H46" s="75"/>
      <c r="I46">
        <f ca="1">INDIRECT(_xlfn.CONCAT("'5. Budget Inputs'!I",B46))</f>
        <v>0</v>
      </c>
      <c r="J46">
        <v>5</v>
      </c>
    </row>
    <row r="47" spans="1:11">
      <c r="A47">
        <v>1</v>
      </c>
      <c r="B47">
        <v>23</v>
      </c>
      <c r="C47" t="s">
        <v>265</v>
      </c>
      <c r="D47">
        <f ca="1">INDIRECT(_xlfn.CONCAT("'5. Budget Inputs'!B",B47))</f>
        <v>0</v>
      </c>
      <c r="E47" s="75" t="str">
        <f ca="1">_xlfn.CONCAT(INDIRECT(_xlfn.CONCAT("'5. Budget Inputs'!C",B47))," - ",INDIRECT(_xlfn.CONCAT("'5. Budget Inputs'!D",B47)))</f>
        <v xml:space="preserve"> - </v>
      </c>
      <c r="F47" s="75" t="str">
        <f t="shared" ca="1" si="1"/>
        <v>3100: Salary In-kind0 - PY1</v>
      </c>
      <c r="G47">
        <f ca="1">INDIRECT(_xlfn.CONCAT("'5. Budget Inputs'!E",B47))</f>
        <v>0</v>
      </c>
      <c r="H47">
        <v>250000</v>
      </c>
      <c r="I47">
        <f ca="1">G47*H47</f>
        <v>0</v>
      </c>
      <c r="J47">
        <v>1</v>
      </c>
      <c r="K47">
        <f>'5. Budget Inputs'!B23</f>
        <v>0</v>
      </c>
    </row>
    <row r="48" spans="1:11">
      <c r="A48">
        <v>2</v>
      </c>
      <c r="B48">
        <f>B47</f>
        <v>23</v>
      </c>
      <c r="C48" t="s">
        <v>265</v>
      </c>
      <c r="D48">
        <f t="shared" ref="D48:D111" ca="1" si="2">INDIRECT(_xlfn.CONCAT("'5. Budget Inputs'!B",B48))</f>
        <v>0</v>
      </c>
      <c r="E48" s="75" t="str">
        <f t="shared" ref="E48:E111" ca="1" si="3">_xlfn.CONCAT(INDIRECT(_xlfn.CONCAT("'5. Budget Inputs'!C",B48))," - ",INDIRECT(_xlfn.CONCAT("'5. Budget Inputs'!D",B48)))</f>
        <v xml:space="preserve"> - </v>
      </c>
      <c r="F48" s="75" t="str">
        <f t="shared" ca="1" si="1"/>
        <v>3100: Salary In-kind0 - PY2</v>
      </c>
      <c r="G48">
        <f ca="1">INDIRECT(_xlfn.CONCAT("'5. Budget Inputs'!F",B48))</f>
        <v>0</v>
      </c>
      <c r="H48">
        <v>250000</v>
      </c>
      <c r="I48">
        <f t="shared" ref="I48:I111" ca="1" si="4">G48*H48</f>
        <v>0</v>
      </c>
      <c r="J48">
        <v>2</v>
      </c>
    </row>
    <row r="49" spans="1:10">
      <c r="A49">
        <v>3</v>
      </c>
      <c r="B49">
        <f>B48</f>
        <v>23</v>
      </c>
      <c r="C49" t="s">
        <v>265</v>
      </c>
      <c r="D49">
        <f t="shared" ca="1" si="2"/>
        <v>0</v>
      </c>
      <c r="E49" s="75" t="str">
        <f t="shared" ca="1" si="3"/>
        <v xml:space="preserve"> - </v>
      </c>
      <c r="F49" s="75" t="str">
        <f t="shared" ca="1" si="1"/>
        <v>3100: Salary In-kind0 - PY3</v>
      </c>
      <c r="G49">
        <f ca="1">INDIRECT(_xlfn.CONCAT("'5. Budget Inputs'!G",B49))</f>
        <v>0</v>
      </c>
      <c r="H49">
        <v>250000</v>
      </c>
      <c r="I49">
        <f t="shared" ca="1" si="4"/>
        <v>0</v>
      </c>
      <c r="J49">
        <v>3</v>
      </c>
    </row>
    <row r="50" spans="1:10">
      <c r="A50">
        <v>4</v>
      </c>
      <c r="B50">
        <f>B49</f>
        <v>23</v>
      </c>
      <c r="C50" t="s">
        <v>265</v>
      </c>
      <c r="D50">
        <f t="shared" ca="1" si="2"/>
        <v>0</v>
      </c>
      <c r="E50" s="75" t="str">
        <f t="shared" ca="1" si="3"/>
        <v xml:space="preserve"> - </v>
      </c>
      <c r="F50" s="75" t="str">
        <f t="shared" ca="1" si="1"/>
        <v>3100: Salary In-kind0 - PY4</v>
      </c>
      <c r="G50">
        <f ca="1">INDIRECT(_xlfn.CONCAT("'5. Budget Inputs'!H",B50))</f>
        <v>0</v>
      </c>
      <c r="H50">
        <v>250000</v>
      </c>
      <c r="I50">
        <f t="shared" ca="1" si="4"/>
        <v>0</v>
      </c>
      <c r="J50">
        <v>4</v>
      </c>
    </row>
    <row r="51" spans="1:10">
      <c r="A51">
        <v>5</v>
      </c>
      <c r="B51">
        <f>B50</f>
        <v>23</v>
      </c>
      <c r="C51" t="s">
        <v>265</v>
      </c>
      <c r="D51">
        <f t="shared" ca="1" si="2"/>
        <v>0</v>
      </c>
      <c r="E51" s="75" t="str">
        <f t="shared" ca="1" si="3"/>
        <v xml:space="preserve"> - </v>
      </c>
      <c r="F51" s="75" t="str">
        <f t="shared" ca="1" si="1"/>
        <v>3100: Salary In-kind0 - PY5</v>
      </c>
      <c r="G51">
        <f ca="1">INDIRECT(_xlfn.CONCAT("'5. Budget Inputs'!I",B51))</f>
        <v>0</v>
      </c>
      <c r="H51">
        <v>250000</v>
      </c>
      <c r="I51">
        <f t="shared" ca="1" si="4"/>
        <v>0</v>
      </c>
      <c r="J51">
        <v>5</v>
      </c>
    </row>
    <row r="52" spans="1:10">
      <c r="A52">
        <v>1</v>
      </c>
      <c r="B52">
        <f>B51+1</f>
        <v>24</v>
      </c>
      <c r="C52" t="s">
        <v>265</v>
      </c>
      <c r="D52">
        <f t="shared" ca="1" si="2"/>
        <v>0</v>
      </c>
      <c r="E52" s="75" t="str">
        <f t="shared" ca="1" si="3"/>
        <v xml:space="preserve"> - </v>
      </c>
      <c r="F52" s="75" t="str">
        <f t="shared" ca="1" si="1"/>
        <v>3100: Salary In-kind0 - PY1</v>
      </c>
      <c r="G52">
        <f ca="1">INDIRECT(_xlfn.CONCAT("'5. Budget Inputs'!E",B52))</f>
        <v>0</v>
      </c>
      <c r="H52">
        <v>250000</v>
      </c>
      <c r="I52">
        <f t="shared" ca="1" si="4"/>
        <v>0</v>
      </c>
      <c r="J52">
        <v>1</v>
      </c>
    </row>
    <row r="53" spans="1:10">
      <c r="A53">
        <v>2</v>
      </c>
      <c r="B53">
        <f>B52</f>
        <v>24</v>
      </c>
      <c r="C53" t="s">
        <v>265</v>
      </c>
      <c r="D53">
        <f t="shared" ca="1" si="2"/>
        <v>0</v>
      </c>
      <c r="E53" s="75" t="str">
        <f t="shared" ca="1" si="3"/>
        <v xml:space="preserve"> - </v>
      </c>
      <c r="F53" s="75" t="str">
        <f t="shared" ca="1" si="1"/>
        <v>3100: Salary In-kind0 - PY2</v>
      </c>
      <c r="G53">
        <f ca="1">INDIRECT(_xlfn.CONCAT("'5. Budget Inputs'!F",B53))</f>
        <v>0</v>
      </c>
      <c r="H53">
        <v>250000</v>
      </c>
      <c r="I53">
        <f t="shared" ca="1" si="4"/>
        <v>0</v>
      </c>
      <c r="J53">
        <v>2</v>
      </c>
    </row>
    <row r="54" spans="1:10">
      <c r="A54">
        <v>3</v>
      </c>
      <c r="B54">
        <f>B53</f>
        <v>24</v>
      </c>
      <c r="C54" t="s">
        <v>265</v>
      </c>
      <c r="D54">
        <f t="shared" ca="1" si="2"/>
        <v>0</v>
      </c>
      <c r="E54" s="75" t="str">
        <f t="shared" ca="1" si="3"/>
        <v xml:space="preserve"> - </v>
      </c>
      <c r="F54" s="75" t="str">
        <f t="shared" ca="1" si="1"/>
        <v>3100: Salary In-kind0 - PY3</v>
      </c>
      <c r="G54">
        <f ca="1">INDIRECT(_xlfn.CONCAT("'5. Budget Inputs'!G",B54))</f>
        <v>0</v>
      </c>
      <c r="H54">
        <v>250000</v>
      </c>
      <c r="I54">
        <f t="shared" ca="1" si="4"/>
        <v>0</v>
      </c>
      <c r="J54">
        <v>3</v>
      </c>
    </row>
    <row r="55" spans="1:10">
      <c r="A55">
        <v>4</v>
      </c>
      <c r="B55">
        <f>B54</f>
        <v>24</v>
      </c>
      <c r="C55" t="s">
        <v>265</v>
      </c>
      <c r="D55">
        <f t="shared" ca="1" si="2"/>
        <v>0</v>
      </c>
      <c r="E55" s="75" t="str">
        <f t="shared" ca="1" si="3"/>
        <v xml:space="preserve"> - </v>
      </c>
      <c r="F55" s="75" t="str">
        <f t="shared" ca="1" si="1"/>
        <v>3100: Salary In-kind0 - PY4</v>
      </c>
      <c r="G55">
        <f ca="1">INDIRECT(_xlfn.CONCAT("'5. Budget Inputs'!H",B55))</f>
        <v>0</v>
      </c>
      <c r="H55">
        <v>250000</v>
      </c>
      <c r="I55">
        <f t="shared" ca="1" si="4"/>
        <v>0</v>
      </c>
      <c r="J55">
        <v>4</v>
      </c>
    </row>
    <row r="56" spans="1:10">
      <c r="A56">
        <v>5</v>
      </c>
      <c r="B56">
        <f>B55</f>
        <v>24</v>
      </c>
      <c r="C56" t="s">
        <v>265</v>
      </c>
      <c r="D56">
        <f t="shared" ca="1" si="2"/>
        <v>0</v>
      </c>
      <c r="E56" s="75" t="str">
        <f t="shared" ca="1" si="3"/>
        <v xml:space="preserve"> - </v>
      </c>
      <c r="F56" s="75" t="str">
        <f t="shared" ca="1" si="1"/>
        <v>3100: Salary In-kind0 - PY5</v>
      </c>
      <c r="G56">
        <f ca="1">INDIRECT(_xlfn.CONCAT("'5. Budget Inputs'!I",B56))</f>
        <v>0</v>
      </c>
      <c r="H56">
        <v>250000</v>
      </c>
      <c r="I56">
        <f t="shared" ca="1" si="4"/>
        <v>0</v>
      </c>
      <c r="J56">
        <v>5</v>
      </c>
    </row>
    <row r="57" spans="1:10">
      <c r="A57">
        <v>1</v>
      </c>
      <c r="B57">
        <f>B56+1</f>
        <v>25</v>
      </c>
      <c r="C57" t="s">
        <v>265</v>
      </c>
      <c r="D57">
        <f t="shared" ca="1" si="2"/>
        <v>0</v>
      </c>
      <c r="E57" s="75" t="str">
        <f t="shared" ca="1" si="3"/>
        <v xml:space="preserve"> - </v>
      </c>
      <c r="F57" s="75" t="str">
        <f t="shared" ca="1" si="1"/>
        <v>3100: Salary In-kind0 - PY1</v>
      </c>
      <c r="G57">
        <f ca="1">INDIRECT(_xlfn.CONCAT("'5. Budget Inputs'!E",B57))</f>
        <v>0</v>
      </c>
      <c r="H57">
        <v>250000</v>
      </c>
      <c r="I57">
        <f t="shared" ca="1" si="4"/>
        <v>0</v>
      </c>
      <c r="J57">
        <v>1</v>
      </c>
    </row>
    <row r="58" spans="1:10">
      <c r="A58">
        <v>2</v>
      </c>
      <c r="B58">
        <f>B57</f>
        <v>25</v>
      </c>
      <c r="C58" t="s">
        <v>265</v>
      </c>
      <c r="D58">
        <f t="shared" ca="1" si="2"/>
        <v>0</v>
      </c>
      <c r="E58" s="75" t="str">
        <f t="shared" ca="1" si="3"/>
        <v xml:space="preserve"> - </v>
      </c>
      <c r="F58" s="75" t="str">
        <f t="shared" ca="1" si="1"/>
        <v>3100: Salary In-kind0 - PY2</v>
      </c>
      <c r="G58">
        <f ca="1">INDIRECT(_xlfn.CONCAT("'5. Budget Inputs'!F",B58))</f>
        <v>0</v>
      </c>
      <c r="H58">
        <v>250000</v>
      </c>
      <c r="I58">
        <f t="shared" ca="1" si="4"/>
        <v>0</v>
      </c>
      <c r="J58">
        <v>2</v>
      </c>
    </row>
    <row r="59" spans="1:10">
      <c r="A59">
        <v>3</v>
      </c>
      <c r="B59">
        <f>B58</f>
        <v>25</v>
      </c>
      <c r="C59" t="s">
        <v>265</v>
      </c>
      <c r="D59">
        <f t="shared" ca="1" si="2"/>
        <v>0</v>
      </c>
      <c r="E59" s="75" t="str">
        <f t="shared" ca="1" si="3"/>
        <v xml:space="preserve"> - </v>
      </c>
      <c r="F59" s="75" t="str">
        <f t="shared" ca="1" si="1"/>
        <v>3100: Salary In-kind0 - PY3</v>
      </c>
      <c r="G59">
        <f ca="1">INDIRECT(_xlfn.CONCAT("'5. Budget Inputs'!G",B59))</f>
        <v>0</v>
      </c>
      <c r="H59">
        <v>250000</v>
      </c>
      <c r="I59">
        <f t="shared" ca="1" si="4"/>
        <v>0</v>
      </c>
      <c r="J59">
        <v>3</v>
      </c>
    </row>
    <row r="60" spans="1:10">
      <c r="A60">
        <v>4</v>
      </c>
      <c r="B60">
        <f>B59</f>
        <v>25</v>
      </c>
      <c r="C60" t="s">
        <v>265</v>
      </c>
      <c r="D60">
        <f t="shared" ca="1" si="2"/>
        <v>0</v>
      </c>
      <c r="E60" s="75" t="str">
        <f t="shared" ca="1" si="3"/>
        <v xml:space="preserve"> - </v>
      </c>
      <c r="F60" s="75" t="str">
        <f t="shared" ca="1" si="1"/>
        <v>3100: Salary In-kind0 - PY4</v>
      </c>
      <c r="G60">
        <f ca="1">INDIRECT(_xlfn.CONCAT("'5. Budget Inputs'!H",B60))</f>
        <v>0</v>
      </c>
      <c r="H60">
        <v>250000</v>
      </c>
      <c r="I60">
        <f t="shared" ca="1" si="4"/>
        <v>0</v>
      </c>
      <c r="J60">
        <v>4</v>
      </c>
    </row>
    <row r="61" spans="1:10">
      <c r="A61">
        <v>5</v>
      </c>
      <c r="B61">
        <f>B60</f>
        <v>25</v>
      </c>
      <c r="C61" t="s">
        <v>265</v>
      </c>
      <c r="D61">
        <f t="shared" ca="1" si="2"/>
        <v>0</v>
      </c>
      <c r="E61" s="75" t="str">
        <f t="shared" ca="1" si="3"/>
        <v xml:space="preserve"> - </v>
      </c>
      <c r="F61" s="75" t="str">
        <f t="shared" ca="1" si="1"/>
        <v>3100: Salary In-kind0 - PY5</v>
      </c>
      <c r="G61">
        <f ca="1">INDIRECT(_xlfn.CONCAT("'5. Budget Inputs'!I",B61))</f>
        <v>0</v>
      </c>
      <c r="H61">
        <v>250000</v>
      </c>
      <c r="I61">
        <f t="shared" ca="1" si="4"/>
        <v>0</v>
      </c>
      <c r="J61">
        <v>5</v>
      </c>
    </row>
    <row r="62" spans="1:10">
      <c r="A62">
        <v>1</v>
      </c>
      <c r="B62">
        <f>B61+1</f>
        <v>26</v>
      </c>
      <c r="C62" t="s">
        <v>265</v>
      </c>
      <c r="D62">
        <f t="shared" ca="1" si="2"/>
        <v>0</v>
      </c>
      <c r="E62" s="75" t="str">
        <f t="shared" ca="1" si="3"/>
        <v xml:space="preserve"> - </v>
      </c>
      <c r="F62" s="75" t="str">
        <f t="shared" ca="1" si="1"/>
        <v>3100: Salary In-kind0 - PY1</v>
      </c>
      <c r="G62">
        <f ca="1">INDIRECT(_xlfn.CONCAT("'5. Budget Inputs'!E",B62))</f>
        <v>0</v>
      </c>
      <c r="H62">
        <v>250000</v>
      </c>
      <c r="I62">
        <f t="shared" ca="1" si="4"/>
        <v>0</v>
      </c>
      <c r="J62">
        <v>1</v>
      </c>
    </row>
    <row r="63" spans="1:10">
      <c r="A63">
        <v>2</v>
      </c>
      <c r="B63">
        <f>B62</f>
        <v>26</v>
      </c>
      <c r="C63" t="s">
        <v>265</v>
      </c>
      <c r="D63">
        <f t="shared" ca="1" si="2"/>
        <v>0</v>
      </c>
      <c r="E63" s="75" t="str">
        <f t="shared" ca="1" si="3"/>
        <v xml:space="preserve"> - </v>
      </c>
      <c r="F63" s="75" t="str">
        <f t="shared" ca="1" si="1"/>
        <v>3100: Salary In-kind0 - PY2</v>
      </c>
      <c r="G63">
        <f ca="1">INDIRECT(_xlfn.CONCAT("'5. Budget Inputs'!F",B63))</f>
        <v>0</v>
      </c>
      <c r="H63">
        <v>250000</v>
      </c>
      <c r="I63">
        <f t="shared" ca="1" si="4"/>
        <v>0</v>
      </c>
      <c r="J63">
        <v>2</v>
      </c>
    </row>
    <row r="64" spans="1:10">
      <c r="A64">
        <v>3</v>
      </c>
      <c r="B64">
        <f>B63</f>
        <v>26</v>
      </c>
      <c r="C64" t="s">
        <v>265</v>
      </c>
      <c r="D64">
        <f t="shared" ca="1" si="2"/>
        <v>0</v>
      </c>
      <c r="E64" s="75" t="str">
        <f t="shared" ca="1" si="3"/>
        <v xml:space="preserve"> - </v>
      </c>
      <c r="F64" s="75" t="str">
        <f t="shared" ca="1" si="1"/>
        <v>3100: Salary In-kind0 - PY3</v>
      </c>
      <c r="G64">
        <f ca="1">INDIRECT(_xlfn.CONCAT("'5. Budget Inputs'!G",B64))</f>
        <v>0</v>
      </c>
      <c r="H64">
        <v>250000</v>
      </c>
      <c r="I64">
        <f t="shared" ca="1" si="4"/>
        <v>0</v>
      </c>
      <c r="J64">
        <v>3</v>
      </c>
    </row>
    <row r="65" spans="1:10">
      <c r="A65">
        <v>4</v>
      </c>
      <c r="B65">
        <f>B64</f>
        <v>26</v>
      </c>
      <c r="C65" t="s">
        <v>265</v>
      </c>
      <c r="D65">
        <f t="shared" ca="1" si="2"/>
        <v>0</v>
      </c>
      <c r="E65" s="75" t="str">
        <f t="shared" ca="1" si="3"/>
        <v xml:space="preserve"> - </v>
      </c>
      <c r="F65" s="75" t="str">
        <f t="shared" ca="1" si="1"/>
        <v>3100: Salary In-kind0 - PY4</v>
      </c>
      <c r="G65">
        <f ca="1">INDIRECT(_xlfn.CONCAT("'5. Budget Inputs'!H",B65))</f>
        <v>0</v>
      </c>
      <c r="H65">
        <v>250000</v>
      </c>
      <c r="I65">
        <f t="shared" ca="1" si="4"/>
        <v>0</v>
      </c>
      <c r="J65">
        <v>4</v>
      </c>
    </row>
    <row r="66" spans="1:10">
      <c r="A66">
        <v>5</v>
      </c>
      <c r="B66">
        <f>B65</f>
        <v>26</v>
      </c>
      <c r="C66" t="s">
        <v>265</v>
      </c>
      <c r="D66">
        <f t="shared" ca="1" si="2"/>
        <v>0</v>
      </c>
      <c r="E66" s="75" t="str">
        <f t="shared" ca="1" si="3"/>
        <v xml:space="preserve"> - </v>
      </c>
      <c r="F66" s="75" t="str">
        <f t="shared" ca="1" si="1"/>
        <v>3100: Salary In-kind0 - PY5</v>
      </c>
      <c r="G66">
        <f ca="1">INDIRECT(_xlfn.CONCAT("'5. Budget Inputs'!I",B66))</f>
        <v>0</v>
      </c>
      <c r="H66">
        <v>250000</v>
      </c>
      <c r="I66">
        <f t="shared" ca="1" si="4"/>
        <v>0</v>
      </c>
      <c r="J66">
        <v>5</v>
      </c>
    </row>
    <row r="67" spans="1:10">
      <c r="A67">
        <v>1</v>
      </c>
      <c r="B67">
        <f>B66+1</f>
        <v>27</v>
      </c>
      <c r="C67" t="s">
        <v>265</v>
      </c>
      <c r="D67">
        <f t="shared" ca="1" si="2"/>
        <v>0</v>
      </c>
      <c r="E67" s="75" t="str">
        <f t="shared" ca="1" si="3"/>
        <v xml:space="preserve"> - </v>
      </c>
      <c r="F67" s="75" t="str">
        <f t="shared" ref="F67:F130" ca="1" si="5">_xlfn.CONCAT(C67,D67,E67,"PY",A67)</f>
        <v>3100: Salary In-kind0 - PY1</v>
      </c>
      <c r="G67">
        <f ca="1">INDIRECT(_xlfn.CONCAT("'5. Budget Inputs'!E",B67))</f>
        <v>0</v>
      </c>
      <c r="H67">
        <v>250000</v>
      </c>
      <c r="I67">
        <f t="shared" ca="1" si="4"/>
        <v>0</v>
      </c>
      <c r="J67">
        <v>1</v>
      </c>
    </row>
    <row r="68" spans="1:10">
      <c r="A68">
        <v>2</v>
      </c>
      <c r="B68">
        <f>B67</f>
        <v>27</v>
      </c>
      <c r="C68" t="s">
        <v>265</v>
      </c>
      <c r="D68">
        <f t="shared" ca="1" si="2"/>
        <v>0</v>
      </c>
      <c r="E68" s="75" t="str">
        <f t="shared" ca="1" si="3"/>
        <v xml:space="preserve"> - </v>
      </c>
      <c r="F68" s="75" t="str">
        <f t="shared" ca="1" si="5"/>
        <v>3100: Salary In-kind0 - PY2</v>
      </c>
      <c r="G68">
        <f ca="1">INDIRECT(_xlfn.CONCAT("'5. Budget Inputs'!F",B68))</f>
        <v>0</v>
      </c>
      <c r="H68">
        <v>250000</v>
      </c>
      <c r="I68">
        <f t="shared" ca="1" si="4"/>
        <v>0</v>
      </c>
      <c r="J68">
        <v>2</v>
      </c>
    </row>
    <row r="69" spans="1:10">
      <c r="A69">
        <v>3</v>
      </c>
      <c r="B69">
        <f>B68</f>
        <v>27</v>
      </c>
      <c r="C69" t="s">
        <v>265</v>
      </c>
      <c r="D69">
        <f t="shared" ca="1" si="2"/>
        <v>0</v>
      </c>
      <c r="E69" s="75" t="str">
        <f t="shared" ca="1" si="3"/>
        <v xml:space="preserve"> - </v>
      </c>
      <c r="F69" s="75" t="str">
        <f t="shared" ca="1" si="5"/>
        <v>3100: Salary In-kind0 - PY3</v>
      </c>
      <c r="G69">
        <f ca="1">INDIRECT(_xlfn.CONCAT("'5. Budget Inputs'!G",B69))</f>
        <v>0</v>
      </c>
      <c r="H69">
        <v>250000</v>
      </c>
      <c r="I69">
        <f t="shared" ca="1" si="4"/>
        <v>0</v>
      </c>
      <c r="J69">
        <v>3</v>
      </c>
    </row>
    <row r="70" spans="1:10">
      <c r="A70">
        <v>4</v>
      </c>
      <c r="B70">
        <f>B69</f>
        <v>27</v>
      </c>
      <c r="C70" t="s">
        <v>265</v>
      </c>
      <c r="D70">
        <f t="shared" ca="1" si="2"/>
        <v>0</v>
      </c>
      <c r="E70" s="75" t="str">
        <f t="shared" ca="1" si="3"/>
        <v xml:space="preserve"> - </v>
      </c>
      <c r="F70" s="75" t="str">
        <f t="shared" ca="1" si="5"/>
        <v>3100: Salary In-kind0 - PY4</v>
      </c>
      <c r="G70">
        <f ca="1">INDIRECT(_xlfn.CONCAT("'5. Budget Inputs'!H",B70))</f>
        <v>0</v>
      </c>
      <c r="H70">
        <v>250000</v>
      </c>
      <c r="I70">
        <f t="shared" ca="1" si="4"/>
        <v>0</v>
      </c>
      <c r="J70">
        <v>4</v>
      </c>
    </row>
    <row r="71" spans="1:10">
      <c r="A71">
        <v>5</v>
      </c>
      <c r="B71">
        <f>B70</f>
        <v>27</v>
      </c>
      <c r="C71" t="s">
        <v>265</v>
      </c>
      <c r="D71">
        <f t="shared" ca="1" si="2"/>
        <v>0</v>
      </c>
      <c r="E71" s="75" t="str">
        <f t="shared" ca="1" si="3"/>
        <v xml:space="preserve"> - </v>
      </c>
      <c r="F71" s="75" t="str">
        <f t="shared" ca="1" si="5"/>
        <v>3100: Salary In-kind0 - PY5</v>
      </c>
      <c r="G71">
        <f ca="1">INDIRECT(_xlfn.CONCAT("'5. Budget Inputs'!I",B71))</f>
        <v>0</v>
      </c>
      <c r="H71">
        <v>250000</v>
      </c>
      <c r="I71">
        <f t="shared" ca="1" si="4"/>
        <v>0</v>
      </c>
      <c r="J71">
        <v>5</v>
      </c>
    </row>
    <row r="72" spans="1:10">
      <c r="A72">
        <v>1</v>
      </c>
      <c r="B72">
        <f>B71+1</f>
        <v>28</v>
      </c>
      <c r="C72" t="s">
        <v>265</v>
      </c>
      <c r="D72">
        <f t="shared" ca="1" si="2"/>
        <v>0</v>
      </c>
      <c r="E72" s="75" t="str">
        <f t="shared" ca="1" si="3"/>
        <v xml:space="preserve"> - </v>
      </c>
      <c r="F72" s="75" t="str">
        <f t="shared" ca="1" si="5"/>
        <v>3100: Salary In-kind0 - PY1</v>
      </c>
      <c r="G72">
        <f ca="1">INDIRECT(_xlfn.CONCAT("'5. Budget Inputs'!E",B72))</f>
        <v>0</v>
      </c>
      <c r="H72">
        <v>250000</v>
      </c>
      <c r="I72">
        <f t="shared" ca="1" si="4"/>
        <v>0</v>
      </c>
      <c r="J72">
        <v>1</v>
      </c>
    </row>
    <row r="73" spans="1:10">
      <c r="A73">
        <v>2</v>
      </c>
      <c r="B73">
        <f>B72</f>
        <v>28</v>
      </c>
      <c r="C73" t="s">
        <v>265</v>
      </c>
      <c r="D73">
        <f t="shared" ca="1" si="2"/>
        <v>0</v>
      </c>
      <c r="E73" s="75" t="str">
        <f t="shared" ca="1" si="3"/>
        <v xml:space="preserve"> - </v>
      </c>
      <c r="F73" s="75" t="str">
        <f t="shared" ca="1" si="5"/>
        <v>3100: Salary In-kind0 - PY2</v>
      </c>
      <c r="G73">
        <f ca="1">INDIRECT(_xlfn.CONCAT("'5. Budget Inputs'!F",B73))</f>
        <v>0</v>
      </c>
      <c r="H73">
        <v>250000</v>
      </c>
      <c r="I73">
        <f t="shared" ca="1" si="4"/>
        <v>0</v>
      </c>
      <c r="J73">
        <v>2</v>
      </c>
    </row>
    <row r="74" spans="1:10">
      <c r="A74">
        <v>3</v>
      </c>
      <c r="B74">
        <f>B73</f>
        <v>28</v>
      </c>
      <c r="C74" t="s">
        <v>265</v>
      </c>
      <c r="D74">
        <f t="shared" ca="1" si="2"/>
        <v>0</v>
      </c>
      <c r="E74" s="75" t="str">
        <f t="shared" ca="1" si="3"/>
        <v xml:space="preserve"> - </v>
      </c>
      <c r="F74" s="75" t="str">
        <f t="shared" ca="1" si="5"/>
        <v>3100: Salary In-kind0 - PY3</v>
      </c>
      <c r="G74">
        <f ca="1">INDIRECT(_xlfn.CONCAT("'5. Budget Inputs'!G",B74))</f>
        <v>0</v>
      </c>
      <c r="H74">
        <v>250000</v>
      </c>
      <c r="I74">
        <f t="shared" ca="1" si="4"/>
        <v>0</v>
      </c>
      <c r="J74">
        <v>3</v>
      </c>
    </row>
    <row r="75" spans="1:10">
      <c r="A75">
        <v>4</v>
      </c>
      <c r="B75">
        <f>B74</f>
        <v>28</v>
      </c>
      <c r="C75" t="s">
        <v>265</v>
      </c>
      <c r="D75">
        <f t="shared" ca="1" si="2"/>
        <v>0</v>
      </c>
      <c r="E75" s="75" t="str">
        <f t="shared" ca="1" si="3"/>
        <v xml:space="preserve"> - </v>
      </c>
      <c r="F75" s="75" t="str">
        <f t="shared" ca="1" si="5"/>
        <v>3100: Salary In-kind0 - PY4</v>
      </c>
      <c r="G75">
        <f ca="1">INDIRECT(_xlfn.CONCAT("'5. Budget Inputs'!H",B75))</f>
        <v>0</v>
      </c>
      <c r="H75">
        <v>250000</v>
      </c>
      <c r="I75">
        <f t="shared" ca="1" si="4"/>
        <v>0</v>
      </c>
      <c r="J75">
        <v>4</v>
      </c>
    </row>
    <row r="76" spans="1:10">
      <c r="A76">
        <v>5</v>
      </c>
      <c r="B76">
        <f>B75</f>
        <v>28</v>
      </c>
      <c r="C76" t="s">
        <v>265</v>
      </c>
      <c r="D76">
        <f t="shared" ca="1" si="2"/>
        <v>0</v>
      </c>
      <c r="E76" s="75" t="str">
        <f t="shared" ca="1" si="3"/>
        <v xml:space="preserve"> - </v>
      </c>
      <c r="F76" s="75" t="str">
        <f t="shared" ca="1" si="5"/>
        <v>3100: Salary In-kind0 - PY5</v>
      </c>
      <c r="G76">
        <f ca="1">INDIRECT(_xlfn.CONCAT("'5. Budget Inputs'!I",B76))</f>
        <v>0</v>
      </c>
      <c r="H76">
        <v>250000</v>
      </c>
      <c r="I76">
        <f t="shared" ca="1" si="4"/>
        <v>0</v>
      </c>
      <c r="J76">
        <v>5</v>
      </c>
    </row>
    <row r="77" spans="1:10">
      <c r="A77">
        <v>1</v>
      </c>
      <c r="B77">
        <f>B76+1</f>
        <v>29</v>
      </c>
      <c r="C77" t="s">
        <v>265</v>
      </c>
      <c r="D77">
        <f t="shared" ca="1" si="2"/>
        <v>0</v>
      </c>
      <c r="E77" s="75" t="str">
        <f t="shared" ca="1" si="3"/>
        <v xml:space="preserve"> - </v>
      </c>
      <c r="F77" s="75" t="str">
        <f t="shared" ca="1" si="5"/>
        <v>3100: Salary In-kind0 - PY1</v>
      </c>
      <c r="G77">
        <f ca="1">INDIRECT(_xlfn.CONCAT("'5. Budget Inputs'!E",B77))</f>
        <v>0</v>
      </c>
      <c r="H77">
        <v>250000</v>
      </c>
      <c r="I77">
        <f t="shared" ca="1" si="4"/>
        <v>0</v>
      </c>
      <c r="J77">
        <v>1</v>
      </c>
    </row>
    <row r="78" spans="1:10">
      <c r="A78">
        <v>2</v>
      </c>
      <c r="B78">
        <f>B77</f>
        <v>29</v>
      </c>
      <c r="C78" t="s">
        <v>265</v>
      </c>
      <c r="D78">
        <f t="shared" ca="1" si="2"/>
        <v>0</v>
      </c>
      <c r="E78" s="75" t="str">
        <f t="shared" ca="1" si="3"/>
        <v xml:space="preserve"> - </v>
      </c>
      <c r="F78" s="75" t="str">
        <f t="shared" ca="1" si="5"/>
        <v>3100: Salary In-kind0 - PY2</v>
      </c>
      <c r="G78">
        <f ca="1">INDIRECT(_xlfn.CONCAT("'5. Budget Inputs'!F",B78))</f>
        <v>0</v>
      </c>
      <c r="H78">
        <v>250000</v>
      </c>
      <c r="I78">
        <f t="shared" ca="1" si="4"/>
        <v>0</v>
      </c>
      <c r="J78">
        <v>2</v>
      </c>
    </row>
    <row r="79" spans="1:10">
      <c r="A79">
        <v>3</v>
      </c>
      <c r="B79">
        <f>B78</f>
        <v>29</v>
      </c>
      <c r="C79" t="s">
        <v>265</v>
      </c>
      <c r="D79">
        <f t="shared" ca="1" si="2"/>
        <v>0</v>
      </c>
      <c r="E79" s="75" t="str">
        <f t="shared" ca="1" si="3"/>
        <v xml:space="preserve"> - </v>
      </c>
      <c r="F79" s="75" t="str">
        <f t="shared" ca="1" si="5"/>
        <v>3100: Salary In-kind0 - PY3</v>
      </c>
      <c r="G79">
        <f ca="1">INDIRECT(_xlfn.CONCAT("'5. Budget Inputs'!G",B79))</f>
        <v>0</v>
      </c>
      <c r="H79">
        <v>250000</v>
      </c>
      <c r="I79">
        <f t="shared" ca="1" si="4"/>
        <v>0</v>
      </c>
      <c r="J79">
        <v>3</v>
      </c>
    </row>
    <row r="80" spans="1:10">
      <c r="A80">
        <v>4</v>
      </c>
      <c r="B80">
        <f>B79</f>
        <v>29</v>
      </c>
      <c r="C80" t="s">
        <v>265</v>
      </c>
      <c r="D80">
        <f t="shared" ca="1" si="2"/>
        <v>0</v>
      </c>
      <c r="E80" s="75" t="str">
        <f t="shared" ca="1" si="3"/>
        <v xml:space="preserve"> - </v>
      </c>
      <c r="F80" s="75" t="str">
        <f t="shared" ca="1" si="5"/>
        <v>3100: Salary In-kind0 - PY4</v>
      </c>
      <c r="G80">
        <f ca="1">INDIRECT(_xlfn.CONCAT("'5. Budget Inputs'!H",B80))</f>
        <v>0</v>
      </c>
      <c r="H80">
        <v>250000</v>
      </c>
      <c r="I80">
        <f t="shared" ca="1" si="4"/>
        <v>0</v>
      </c>
      <c r="J80">
        <v>4</v>
      </c>
    </row>
    <row r="81" spans="1:10">
      <c r="A81">
        <v>5</v>
      </c>
      <c r="B81">
        <f>B80</f>
        <v>29</v>
      </c>
      <c r="C81" t="s">
        <v>265</v>
      </c>
      <c r="D81">
        <f t="shared" ca="1" si="2"/>
        <v>0</v>
      </c>
      <c r="E81" s="75" t="str">
        <f t="shared" ca="1" si="3"/>
        <v xml:space="preserve"> - </v>
      </c>
      <c r="F81" s="75" t="str">
        <f t="shared" ca="1" si="5"/>
        <v>3100: Salary In-kind0 - PY5</v>
      </c>
      <c r="G81">
        <f ca="1">INDIRECT(_xlfn.CONCAT("'5. Budget Inputs'!I",B81))</f>
        <v>0</v>
      </c>
      <c r="H81">
        <v>250000</v>
      </c>
      <c r="I81">
        <f t="shared" ca="1" si="4"/>
        <v>0</v>
      </c>
      <c r="J81">
        <v>5</v>
      </c>
    </row>
    <row r="82" spans="1:10">
      <c r="A82">
        <v>1</v>
      </c>
      <c r="B82">
        <f>B81+1</f>
        <v>30</v>
      </c>
      <c r="C82" t="s">
        <v>265</v>
      </c>
      <c r="D82">
        <f t="shared" ca="1" si="2"/>
        <v>0</v>
      </c>
      <c r="E82" s="75" t="str">
        <f t="shared" ca="1" si="3"/>
        <v xml:space="preserve"> - </v>
      </c>
      <c r="F82" s="75" t="str">
        <f t="shared" ca="1" si="5"/>
        <v>3100: Salary In-kind0 - PY1</v>
      </c>
      <c r="G82">
        <f ca="1">INDIRECT(_xlfn.CONCAT("'5. Budget Inputs'!E",B82))</f>
        <v>0</v>
      </c>
      <c r="H82">
        <v>250000</v>
      </c>
      <c r="I82">
        <f t="shared" ca="1" si="4"/>
        <v>0</v>
      </c>
      <c r="J82">
        <v>1</v>
      </c>
    </row>
    <row r="83" spans="1:10">
      <c r="A83">
        <v>2</v>
      </c>
      <c r="B83">
        <f>B82</f>
        <v>30</v>
      </c>
      <c r="C83" t="s">
        <v>265</v>
      </c>
      <c r="D83">
        <f t="shared" ca="1" si="2"/>
        <v>0</v>
      </c>
      <c r="E83" s="75" t="str">
        <f t="shared" ca="1" si="3"/>
        <v xml:space="preserve"> - </v>
      </c>
      <c r="F83" s="75" t="str">
        <f t="shared" ca="1" si="5"/>
        <v>3100: Salary In-kind0 - PY2</v>
      </c>
      <c r="G83">
        <f ca="1">INDIRECT(_xlfn.CONCAT("'5. Budget Inputs'!F",B83))</f>
        <v>0</v>
      </c>
      <c r="H83">
        <v>250000</v>
      </c>
      <c r="I83">
        <f t="shared" ca="1" si="4"/>
        <v>0</v>
      </c>
      <c r="J83">
        <v>2</v>
      </c>
    </row>
    <row r="84" spans="1:10">
      <c r="A84">
        <v>3</v>
      </c>
      <c r="B84">
        <f>B83</f>
        <v>30</v>
      </c>
      <c r="C84" t="s">
        <v>265</v>
      </c>
      <c r="D84">
        <f t="shared" ca="1" si="2"/>
        <v>0</v>
      </c>
      <c r="E84" s="75" t="str">
        <f t="shared" ca="1" si="3"/>
        <v xml:space="preserve"> - </v>
      </c>
      <c r="F84" s="75" t="str">
        <f t="shared" ca="1" si="5"/>
        <v>3100: Salary In-kind0 - PY3</v>
      </c>
      <c r="G84">
        <f ca="1">INDIRECT(_xlfn.CONCAT("'5. Budget Inputs'!G",B84))</f>
        <v>0</v>
      </c>
      <c r="H84">
        <v>250000</v>
      </c>
      <c r="I84">
        <f t="shared" ca="1" si="4"/>
        <v>0</v>
      </c>
      <c r="J84">
        <v>3</v>
      </c>
    </row>
    <row r="85" spans="1:10">
      <c r="A85">
        <v>4</v>
      </c>
      <c r="B85">
        <f>B84</f>
        <v>30</v>
      </c>
      <c r="C85" t="s">
        <v>265</v>
      </c>
      <c r="D85">
        <f t="shared" ca="1" si="2"/>
        <v>0</v>
      </c>
      <c r="E85" s="75" t="str">
        <f t="shared" ca="1" si="3"/>
        <v xml:space="preserve"> - </v>
      </c>
      <c r="F85" s="75" t="str">
        <f t="shared" ca="1" si="5"/>
        <v>3100: Salary In-kind0 - PY4</v>
      </c>
      <c r="G85">
        <f ca="1">INDIRECT(_xlfn.CONCAT("'5. Budget Inputs'!H",B85))</f>
        <v>0</v>
      </c>
      <c r="H85">
        <v>250000</v>
      </c>
      <c r="I85">
        <f t="shared" ca="1" si="4"/>
        <v>0</v>
      </c>
      <c r="J85">
        <v>4</v>
      </c>
    </row>
    <row r="86" spans="1:10">
      <c r="A86">
        <v>5</v>
      </c>
      <c r="B86">
        <f>B85</f>
        <v>30</v>
      </c>
      <c r="C86" t="s">
        <v>265</v>
      </c>
      <c r="D86">
        <f t="shared" ca="1" si="2"/>
        <v>0</v>
      </c>
      <c r="E86" s="75" t="str">
        <f t="shared" ca="1" si="3"/>
        <v xml:space="preserve"> - </v>
      </c>
      <c r="F86" s="75" t="str">
        <f t="shared" ca="1" si="5"/>
        <v>3100: Salary In-kind0 - PY5</v>
      </c>
      <c r="G86">
        <f ca="1">INDIRECT(_xlfn.CONCAT("'5. Budget Inputs'!I",B86))</f>
        <v>0</v>
      </c>
      <c r="H86">
        <v>250000</v>
      </c>
      <c r="I86">
        <f t="shared" ca="1" si="4"/>
        <v>0</v>
      </c>
      <c r="J86">
        <v>5</v>
      </c>
    </row>
    <row r="87" spans="1:10">
      <c r="A87">
        <v>1</v>
      </c>
      <c r="B87">
        <f>B86+1</f>
        <v>31</v>
      </c>
      <c r="C87" t="s">
        <v>265</v>
      </c>
      <c r="D87">
        <f t="shared" ca="1" si="2"/>
        <v>0</v>
      </c>
      <c r="E87" s="75" t="str">
        <f t="shared" ca="1" si="3"/>
        <v xml:space="preserve"> - </v>
      </c>
      <c r="F87" s="75" t="str">
        <f t="shared" ca="1" si="5"/>
        <v>3100: Salary In-kind0 - PY1</v>
      </c>
      <c r="G87">
        <f ca="1">INDIRECT(_xlfn.CONCAT("'5. Budget Inputs'!E",B87))</f>
        <v>0</v>
      </c>
      <c r="H87">
        <v>250000</v>
      </c>
      <c r="I87">
        <f t="shared" ca="1" si="4"/>
        <v>0</v>
      </c>
      <c r="J87">
        <v>1</v>
      </c>
    </row>
    <row r="88" spans="1:10">
      <c r="A88">
        <v>2</v>
      </c>
      <c r="B88">
        <f>B87</f>
        <v>31</v>
      </c>
      <c r="C88" t="s">
        <v>265</v>
      </c>
      <c r="D88">
        <f t="shared" ca="1" si="2"/>
        <v>0</v>
      </c>
      <c r="E88" s="75" t="str">
        <f t="shared" ca="1" si="3"/>
        <v xml:space="preserve"> - </v>
      </c>
      <c r="F88" s="75" t="str">
        <f t="shared" ca="1" si="5"/>
        <v>3100: Salary In-kind0 - PY2</v>
      </c>
      <c r="G88">
        <f ca="1">INDIRECT(_xlfn.CONCAT("'5. Budget Inputs'!F",B88))</f>
        <v>0</v>
      </c>
      <c r="H88">
        <v>250000</v>
      </c>
      <c r="I88">
        <f t="shared" ca="1" si="4"/>
        <v>0</v>
      </c>
      <c r="J88">
        <v>2</v>
      </c>
    </row>
    <row r="89" spans="1:10">
      <c r="A89">
        <v>3</v>
      </c>
      <c r="B89">
        <f>B88</f>
        <v>31</v>
      </c>
      <c r="C89" t="s">
        <v>265</v>
      </c>
      <c r="D89">
        <f t="shared" ca="1" si="2"/>
        <v>0</v>
      </c>
      <c r="E89" s="75" t="str">
        <f t="shared" ca="1" si="3"/>
        <v xml:space="preserve"> - </v>
      </c>
      <c r="F89" s="75" t="str">
        <f t="shared" ca="1" si="5"/>
        <v>3100: Salary In-kind0 - PY3</v>
      </c>
      <c r="G89">
        <f ca="1">INDIRECT(_xlfn.CONCAT("'5. Budget Inputs'!G",B89))</f>
        <v>0</v>
      </c>
      <c r="H89">
        <v>250000</v>
      </c>
      <c r="I89">
        <f t="shared" ca="1" si="4"/>
        <v>0</v>
      </c>
      <c r="J89">
        <v>3</v>
      </c>
    </row>
    <row r="90" spans="1:10">
      <c r="A90">
        <v>4</v>
      </c>
      <c r="B90">
        <f>B89</f>
        <v>31</v>
      </c>
      <c r="C90" t="s">
        <v>265</v>
      </c>
      <c r="D90">
        <f t="shared" ca="1" si="2"/>
        <v>0</v>
      </c>
      <c r="E90" s="75" t="str">
        <f t="shared" ca="1" si="3"/>
        <v xml:space="preserve"> - </v>
      </c>
      <c r="F90" s="75" t="str">
        <f t="shared" ca="1" si="5"/>
        <v>3100: Salary In-kind0 - PY4</v>
      </c>
      <c r="G90">
        <f ca="1">INDIRECT(_xlfn.CONCAT("'5. Budget Inputs'!H",B90))</f>
        <v>0</v>
      </c>
      <c r="H90">
        <v>250000</v>
      </c>
      <c r="I90">
        <f t="shared" ca="1" si="4"/>
        <v>0</v>
      </c>
      <c r="J90">
        <v>4</v>
      </c>
    </row>
    <row r="91" spans="1:10">
      <c r="A91">
        <v>5</v>
      </c>
      <c r="B91">
        <f>B90</f>
        <v>31</v>
      </c>
      <c r="C91" t="s">
        <v>265</v>
      </c>
      <c r="D91">
        <f t="shared" ca="1" si="2"/>
        <v>0</v>
      </c>
      <c r="E91" s="75" t="str">
        <f t="shared" ca="1" si="3"/>
        <v xml:space="preserve"> - </v>
      </c>
      <c r="F91" s="75" t="str">
        <f t="shared" ca="1" si="5"/>
        <v>3100: Salary In-kind0 - PY5</v>
      </c>
      <c r="G91">
        <f ca="1">INDIRECT(_xlfn.CONCAT("'5. Budget Inputs'!I",B91))</f>
        <v>0</v>
      </c>
      <c r="H91">
        <v>250000</v>
      </c>
      <c r="I91">
        <f t="shared" ca="1" si="4"/>
        <v>0</v>
      </c>
      <c r="J91">
        <v>5</v>
      </c>
    </row>
    <row r="92" spans="1:10">
      <c r="A92">
        <v>1</v>
      </c>
      <c r="B92">
        <f>B91+1</f>
        <v>32</v>
      </c>
      <c r="C92" t="s">
        <v>265</v>
      </c>
      <c r="D92">
        <f t="shared" ca="1" si="2"/>
        <v>0</v>
      </c>
      <c r="E92" s="75" t="str">
        <f t="shared" ca="1" si="3"/>
        <v xml:space="preserve"> - </v>
      </c>
      <c r="F92" s="75" t="str">
        <f t="shared" ca="1" si="5"/>
        <v>3100: Salary In-kind0 - PY1</v>
      </c>
      <c r="G92">
        <f ca="1">INDIRECT(_xlfn.CONCAT("'5. Budget Inputs'!E",B92))</f>
        <v>0</v>
      </c>
      <c r="H92">
        <v>250000</v>
      </c>
      <c r="I92">
        <f t="shared" ca="1" si="4"/>
        <v>0</v>
      </c>
      <c r="J92">
        <v>1</v>
      </c>
    </row>
    <row r="93" spans="1:10">
      <c r="A93">
        <v>2</v>
      </c>
      <c r="B93">
        <f>B92</f>
        <v>32</v>
      </c>
      <c r="C93" t="s">
        <v>265</v>
      </c>
      <c r="D93">
        <f t="shared" ca="1" si="2"/>
        <v>0</v>
      </c>
      <c r="E93" s="75" t="str">
        <f t="shared" ca="1" si="3"/>
        <v xml:space="preserve"> - </v>
      </c>
      <c r="F93" s="75" t="str">
        <f t="shared" ca="1" si="5"/>
        <v>3100: Salary In-kind0 - PY2</v>
      </c>
      <c r="G93">
        <f ca="1">INDIRECT(_xlfn.CONCAT("'5. Budget Inputs'!F",B93))</f>
        <v>0</v>
      </c>
      <c r="H93">
        <v>250000</v>
      </c>
      <c r="I93">
        <f t="shared" ca="1" si="4"/>
        <v>0</v>
      </c>
      <c r="J93">
        <v>2</v>
      </c>
    </row>
    <row r="94" spans="1:10">
      <c r="A94">
        <v>3</v>
      </c>
      <c r="B94">
        <f>B93</f>
        <v>32</v>
      </c>
      <c r="C94" t="s">
        <v>265</v>
      </c>
      <c r="D94">
        <f t="shared" ca="1" si="2"/>
        <v>0</v>
      </c>
      <c r="E94" s="75" t="str">
        <f t="shared" ca="1" si="3"/>
        <v xml:space="preserve"> - </v>
      </c>
      <c r="F94" s="75" t="str">
        <f t="shared" ca="1" si="5"/>
        <v>3100: Salary In-kind0 - PY3</v>
      </c>
      <c r="G94">
        <f ca="1">INDIRECT(_xlfn.CONCAT("'5. Budget Inputs'!G",B94))</f>
        <v>0</v>
      </c>
      <c r="H94">
        <v>250000</v>
      </c>
      <c r="I94">
        <f t="shared" ca="1" si="4"/>
        <v>0</v>
      </c>
      <c r="J94">
        <v>3</v>
      </c>
    </row>
    <row r="95" spans="1:10">
      <c r="A95">
        <v>4</v>
      </c>
      <c r="B95">
        <f>B94</f>
        <v>32</v>
      </c>
      <c r="C95" t="s">
        <v>265</v>
      </c>
      <c r="D95">
        <f t="shared" ca="1" si="2"/>
        <v>0</v>
      </c>
      <c r="E95" s="75" t="str">
        <f t="shared" ca="1" si="3"/>
        <v xml:space="preserve"> - </v>
      </c>
      <c r="F95" s="75" t="str">
        <f t="shared" ca="1" si="5"/>
        <v>3100: Salary In-kind0 - PY4</v>
      </c>
      <c r="G95">
        <f ca="1">INDIRECT(_xlfn.CONCAT("'5. Budget Inputs'!H",B95))</f>
        <v>0</v>
      </c>
      <c r="H95">
        <v>250000</v>
      </c>
      <c r="I95">
        <f t="shared" ca="1" si="4"/>
        <v>0</v>
      </c>
      <c r="J95">
        <v>4</v>
      </c>
    </row>
    <row r="96" spans="1:10">
      <c r="A96">
        <v>5</v>
      </c>
      <c r="B96">
        <f>B95</f>
        <v>32</v>
      </c>
      <c r="C96" t="s">
        <v>265</v>
      </c>
      <c r="D96">
        <f t="shared" ca="1" si="2"/>
        <v>0</v>
      </c>
      <c r="E96" s="75" t="str">
        <f t="shared" ca="1" si="3"/>
        <v xml:space="preserve"> - </v>
      </c>
      <c r="F96" s="75" t="str">
        <f t="shared" ca="1" si="5"/>
        <v>3100: Salary In-kind0 - PY5</v>
      </c>
      <c r="G96">
        <f ca="1">INDIRECT(_xlfn.CONCAT("'5. Budget Inputs'!I",B96))</f>
        <v>0</v>
      </c>
      <c r="H96">
        <v>250000</v>
      </c>
      <c r="I96">
        <f t="shared" ca="1" si="4"/>
        <v>0</v>
      </c>
      <c r="J96">
        <v>5</v>
      </c>
    </row>
    <row r="97" spans="1:10">
      <c r="A97">
        <v>1</v>
      </c>
      <c r="B97">
        <f>B96+1</f>
        <v>33</v>
      </c>
      <c r="C97" t="s">
        <v>265</v>
      </c>
      <c r="D97">
        <f t="shared" ca="1" si="2"/>
        <v>0</v>
      </c>
      <c r="E97" s="75" t="str">
        <f t="shared" ca="1" si="3"/>
        <v xml:space="preserve"> - </v>
      </c>
      <c r="F97" s="75" t="str">
        <f t="shared" ca="1" si="5"/>
        <v>3100: Salary In-kind0 - PY1</v>
      </c>
      <c r="G97">
        <f ca="1">INDIRECT(_xlfn.CONCAT("'5. Budget Inputs'!E",B97))</f>
        <v>0</v>
      </c>
      <c r="H97">
        <v>250000</v>
      </c>
      <c r="I97">
        <f t="shared" ca="1" si="4"/>
        <v>0</v>
      </c>
      <c r="J97">
        <v>1</v>
      </c>
    </row>
    <row r="98" spans="1:10">
      <c r="A98">
        <v>2</v>
      </c>
      <c r="B98">
        <f>B97</f>
        <v>33</v>
      </c>
      <c r="C98" t="s">
        <v>265</v>
      </c>
      <c r="D98">
        <f t="shared" ca="1" si="2"/>
        <v>0</v>
      </c>
      <c r="E98" s="75" t="str">
        <f t="shared" ca="1" si="3"/>
        <v xml:space="preserve"> - </v>
      </c>
      <c r="F98" s="75" t="str">
        <f t="shared" ca="1" si="5"/>
        <v>3100: Salary In-kind0 - PY2</v>
      </c>
      <c r="G98">
        <f ca="1">INDIRECT(_xlfn.CONCAT("'5. Budget Inputs'!F",B98))</f>
        <v>0</v>
      </c>
      <c r="H98">
        <v>250000</v>
      </c>
      <c r="I98">
        <f t="shared" ca="1" si="4"/>
        <v>0</v>
      </c>
      <c r="J98">
        <v>2</v>
      </c>
    </row>
    <row r="99" spans="1:10">
      <c r="A99">
        <v>3</v>
      </c>
      <c r="B99">
        <f>B98</f>
        <v>33</v>
      </c>
      <c r="C99" t="s">
        <v>265</v>
      </c>
      <c r="D99">
        <f t="shared" ca="1" si="2"/>
        <v>0</v>
      </c>
      <c r="E99" s="75" t="str">
        <f t="shared" ca="1" si="3"/>
        <v xml:space="preserve"> - </v>
      </c>
      <c r="F99" s="75" t="str">
        <f t="shared" ca="1" si="5"/>
        <v>3100: Salary In-kind0 - PY3</v>
      </c>
      <c r="G99">
        <f ca="1">INDIRECT(_xlfn.CONCAT("'5. Budget Inputs'!G",B99))</f>
        <v>0</v>
      </c>
      <c r="H99">
        <v>250000</v>
      </c>
      <c r="I99">
        <f t="shared" ca="1" si="4"/>
        <v>0</v>
      </c>
      <c r="J99">
        <v>3</v>
      </c>
    </row>
    <row r="100" spans="1:10">
      <c r="A100">
        <v>4</v>
      </c>
      <c r="B100">
        <f>B99</f>
        <v>33</v>
      </c>
      <c r="C100" t="s">
        <v>265</v>
      </c>
      <c r="D100">
        <f t="shared" ca="1" si="2"/>
        <v>0</v>
      </c>
      <c r="E100" s="75" t="str">
        <f t="shared" ca="1" si="3"/>
        <v xml:space="preserve"> - </v>
      </c>
      <c r="F100" s="75" t="str">
        <f t="shared" ca="1" si="5"/>
        <v>3100: Salary In-kind0 - PY4</v>
      </c>
      <c r="G100">
        <f ca="1">INDIRECT(_xlfn.CONCAT("'5. Budget Inputs'!H",B100))</f>
        <v>0</v>
      </c>
      <c r="H100">
        <v>250000</v>
      </c>
      <c r="I100">
        <f t="shared" ca="1" si="4"/>
        <v>0</v>
      </c>
      <c r="J100">
        <v>4</v>
      </c>
    </row>
    <row r="101" spans="1:10">
      <c r="A101">
        <v>5</v>
      </c>
      <c r="B101">
        <f>B100</f>
        <v>33</v>
      </c>
      <c r="C101" t="s">
        <v>265</v>
      </c>
      <c r="D101">
        <f t="shared" ca="1" si="2"/>
        <v>0</v>
      </c>
      <c r="E101" s="75" t="str">
        <f t="shared" ca="1" si="3"/>
        <v xml:space="preserve"> - </v>
      </c>
      <c r="F101" s="75" t="str">
        <f t="shared" ca="1" si="5"/>
        <v>3100: Salary In-kind0 - PY5</v>
      </c>
      <c r="G101">
        <f ca="1">INDIRECT(_xlfn.CONCAT("'5. Budget Inputs'!I",B101))</f>
        <v>0</v>
      </c>
      <c r="H101">
        <v>250000</v>
      </c>
      <c r="I101">
        <f t="shared" ca="1" si="4"/>
        <v>0</v>
      </c>
      <c r="J101">
        <v>5</v>
      </c>
    </row>
    <row r="102" spans="1:10">
      <c r="A102">
        <v>1</v>
      </c>
      <c r="B102">
        <f>B101+1</f>
        <v>34</v>
      </c>
      <c r="C102" t="s">
        <v>265</v>
      </c>
      <c r="D102">
        <f t="shared" ca="1" si="2"/>
        <v>0</v>
      </c>
      <c r="E102" s="75" t="str">
        <f t="shared" ca="1" si="3"/>
        <v xml:space="preserve"> - </v>
      </c>
      <c r="F102" s="75" t="str">
        <f t="shared" ca="1" si="5"/>
        <v>3100: Salary In-kind0 - PY1</v>
      </c>
      <c r="G102">
        <f ca="1">INDIRECT(_xlfn.CONCAT("'5. Budget Inputs'!E",B102))</f>
        <v>0</v>
      </c>
      <c r="H102">
        <v>250000</v>
      </c>
      <c r="I102">
        <f t="shared" ca="1" si="4"/>
        <v>0</v>
      </c>
      <c r="J102">
        <v>1</v>
      </c>
    </row>
    <row r="103" spans="1:10">
      <c r="A103">
        <v>2</v>
      </c>
      <c r="B103">
        <f>B102</f>
        <v>34</v>
      </c>
      <c r="C103" t="s">
        <v>265</v>
      </c>
      <c r="D103">
        <f t="shared" ca="1" si="2"/>
        <v>0</v>
      </c>
      <c r="E103" s="75" t="str">
        <f t="shared" ca="1" si="3"/>
        <v xml:space="preserve"> - </v>
      </c>
      <c r="F103" s="75" t="str">
        <f t="shared" ca="1" si="5"/>
        <v>3100: Salary In-kind0 - PY2</v>
      </c>
      <c r="G103">
        <f ca="1">INDIRECT(_xlfn.CONCAT("'5. Budget Inputs'!F",B103))</f>
        <v>0</v>
      </c>
      <c r="H103">
        <v>250000</v>
      </c>
      <c r="I103">
        <f t="shared" ca="1" si="4"/>
        <v>0</v>
      </c>
      <c r="J103">
        <v>2</v>
      </c>
    </row>
    <row r="104" spans="1:10">
      <c r="A104">
        <v>3</v>
      </c>
      <c r="B104">
        <f>B103</f>
        <v>34</v>
      </c>
      <c r="C104" t="s">
        <v>265</v>
      </c>
      <c r="D104">
        <f t="shared" ca="1" si="2"/>
        <v>0</v>
      </c>
      <c r="E104" s="75" t="str">
        <f t="shared" ca="1" si="3"/>
        <v xml:space="preserve"> - </v>
      </c>
      <c r="F104" s="75" t="str">
        <f t="shared" ca="1" si="5"/>
        <v>3100: Salary In-kind0 - PY3</v>
      </c>
      <c r="G104">
        <f ca="1">INDIRECT(_xlfn.CONCAT("'5. Budget Inputs'!G",B104))</f>
        <v>0</v>
      </c>
      <c r="H104">
        <v>250000</v>
      </c>
      <c r="I104">
        <f t="shared" ca="1" si="4"/>
        <v>0</v>
      </c>
      <c r="J104">
        <v>3</v>
      </c>
    </row>
    <row r="105" spans="1:10">
      <c r="A105">
        <v>4</v>
      </c>
      <c r="B105">
        <f>B104</f>
        <v>34</v>
      </c>
      <c r="C105" t="s">
        <v>265</v>
      </c>
      <c r="D105">
        <f t="shared" ca="1" si="2"/>
        <v>0</v>
      </c>
      <c r="E105" s="75" t="str">
        <f t="shared" ca="1" si="3"/>
        <v xml:space="preserve"> - </v>
      </c>
      <c r="F105" s="75" t="str">
        <f t="shared" ca="1" si="5"/>
        <v>3100: Salary In-kind0 - PY4</v>
      </c>
      <c r="G105">
        <f ca="1">INDIRECT(_xlfn.CONCAT("'5. Budget Inputs'!H",B105))</f>
        <v>0</v>
      </c>
      <c r="H105">
        <v>250000</v>
      </c>
      <c r="I105">
        <f t="shared" ca="1" si="4"/>
        <v>0</v>
      </c>
      <c r="J105">
        <v>4</v>
      </c>
    </row>
    <row r="106" spans="1:10">
      <c r="A106">
        <v>5</v>
      </c>
      <c r="B106">
        <f>B105</f>
        <v>34</v>
      </c>
      <c r="C106" t="s">
        <v>265</v>
      </c>
      <c r="D106">
        <f t="shared" ca="1" si="2"/>
        <v>0</v>
      </c>
      <c r="E106" s="75" t="str">
        <f t="shared" ca="1" si="3"/>
        <v xml:space="preserve"> - </v>
      </c>
      <c r="F106" s="75" t="str">
        <f t="shared" ca="1" si="5"/>
        <v>3100: Salary In-kind0 - PY5</v>
      </c>
      <c r="G106">
        <f ca="1">INDIRECT(_xlfn.CONCAT("'5. Budget Inputs'!I",B106))</f>
        <v>0</v>
      </c>
      <c r="H106">
        <v>250000</v>
      </c>
      <c r="I106">
        <f t="shared" ca="1" si="4"/>
        <v>0</v>
      </c>
      <c r="J106">
        <v>5</v>
      </c>
    </row>
    <row r="107" spans="1:10">
      <c r="A107">
        <v>1</v>
      </c>
      <c r="B107">
        <f>B106+1</f>
        <v>35</v>
      </c>
      <c r="C107" t="s">
        <v>265</v>
      </c>
      <c r="D107">
        <f t="shared" ca="1" si="2"/>
        <v>0</v>
      </c>
      <c r="E107" s="75" t="str">
        <f t="shared" ca="1" si="3"/>
        <v xml:space="preserve"> - </v>
      </c>
      <c r="F107" s="75" t="str">
        <f t="shared" ca="1" si="5"/>
        <v>3100: Salary In-kind0 - PY1</v>
      </c>
      <c r="G107">
        <f ca="1">INDIRECT(_xlfn.CONCAT("'5. Budget Inputs'!E",B107))</f>
        <v>0</v>
      </c>
      <c r="H107">
        <v>250000</v>
      </c>
      <c r="I107">
        <f t="shared" ca="1" si="4"/>
        <v>0</v>
      </c>
      <c r="J107">
        <v>1</v>
      </c>
    </row>
    <row r="108" spans="1:10">
      <c r="A108">
        <v>2</v>
      </c>
      <c r="B108">
        <f>B107</f>
        <v>35</v>
      </c>
      <c r="C108" t="s">
        <v>265</v>
      </c>
      <c r="D108">
        <f t="shared" ca="1" si="2"/>
        <v>0</v>
      </c>
      <c r="E108" s="75" t="str">
        <f t="shared" ca="1" si="3"/>
        <v xml:space="preserve"> - </v>
      </c>
      <c r="F108" s="75" t="str">
        <f t="shared" ca="1" si="5"/>
        <v>3100: Salary In-kind0 - PY2</v>
      </c>
      <c r="G108">
        <f ca="1">INDIRECT(_xlfn.CONCAT("'5. Budget Inputs'!F",B108))</f>
        <v>0</v>
      </c>
      <c r="H108">
        <v>250000</v>
      </c>
      <c r="I108">
        <f t="shared" ca="1" si="4"/>
        <v>0</v>
      </c>
      <c r="J108">
        <v>2</v>
      </c>
    </row>
    <row r="109" spans="1:10">
      <c r="A109">
        <v>3</v>
      </c>
      <c r="B109">
        <f>B108</f>
        <v>35</v>
      </c>
      <c r="C109" t="s">
        <v>265</v>
      </c>
      <c r="D109">
        <f t="shared" ca="1" si="2"/>
        <v>0</v>
      </c>
      <c r="E109" s="75" t="str">
        <f t="shared" ca="1" si="3"/>
        <v xml:space="preserve"> - </v>
      </c>
      <c r="F109" s="75" t="str">
        <f t="shared" ca="1" si="5"/>
        <v>3100: Salary In-kind0 - PY3</v>
      </c>
      <c r="G109">
        <f ca="1">INDIRECT(_xlfn.CONCAT("'5. Budget Inputs'!G",B109))</f>
        <v>0</v>
      </c>
      <c r="H109">
        <v>250000</v>
      </c>
      <c r="I109">
        <f t="shared" ca="1" si="4"/>
        <v>0</v>
      </c>
      <c r="J109">
        <v>3</v>
      </c>
    </row>
    <row r="110" spans="1:10">
      <c r="A110">
        <v>4</v>
      </c>
      <c r="B110">
        <f>B109</f>
        <v>35</v>
      </c>
      <c r="C110" t="s">
        <v>265</v>
      </c>
      <c r="D110">
        <f t="shared" ca="1" si="2"/>
        <v>0</v>
      </c>
      <c r="E110" s="75" t="str">
        <f t="shared" ca="1" si="3"/>
        <v xml:space="preserve"> - </v>
      </c>
      <c r="F110" s="75" t="str">
        <f t="shared" ca="1" si="5"/>
        <v>3100: Salary In-kind0 - PY4</v>
      </c>
      <c r="G110">
        <f ca="1">INDIRECT(_xlfn.CONCAT("'5. Budget Inputs'!H",B110))</f>
        <v>0</v>
      </c>
      <c r="H110">
        <v>250000</v>
      </c>
      <c r="I110">
        <f t="shared" ca="1" si="4"/>
        <v>0</v>
      </c>
      <c r="J110">
        <v>4</v>
      </c>
    </row>
    <row r="111" spans="1:10">
      <c r="A111">
        <v>5</v>
      </c>
      <c r="B111">
        <f>B110</f>
        <v>35</v>
      </c>
      <c r="C111" t="s">
        <v>265</v>
      </c>
      <c r="D111">
        <f t="shared" ca="1" si="2"/>
        <v>0</v>
      </c>
      <c r="E111" s="75" t="str">
        <f t="shared" ca="1" si="3"/>
        <v xml:space="preserve"> - </v>
      </c>
      <c r="F111" s="75" t="str">
        <f t="shared" ca="1" si="5"/>
        <v>3100: Salary In-kind0 - PY5</v>
      </c>
      <c r="G111">
        <f ca="1">INDIRECT(_xlfn.CONCAT("'5. Budget Inputs'!I",B111))</f>
        <v>0</v>
      </c>
      <c r="H111">
        <v>250000</v>
      </c>
      <c r="I111">
        <f t="shared" ca="1" si="4"/>
        <v>0</v>
      </c>
      <c r="J111">
        <v>5</v>
      </c>
    </row>
    <row r="112" spans="1:10">
      <c r="A112">
        <v>1</v>
      </c>
      <c r="B112">
        <f>B111+1</f>
        <v>36</v>
      </c>
      <c r="C112" t="s">
        <v>265</v>
      </c>
      <c r="D112">
        <f t="shared" ref="D112:D175" ca="1" si="6">INDIRECT(_xlfn.CONCAT("'5. Budget Inputs'!B",B112))</f>
        <v>0</v>
      </c>
      <c r="E112" s="75" t="str">
        <f t="shared" ref="E112:E175" ca="1" si="7">_xlfn.CONCAT(INDIRECT(_xlfn.CONCAT("'5. Budget Inputs'!C",B112))," - ",INDIRECT(_xlfn.CONCAT("'5. Budget Inputs'!D",B112)))</f>
        <v xml:space="preserve"> - </v>
      </c>
      <c r="F112" s="75" t="str">
        <f t="shared" ca="1" si="5"/>
        <v>3100: Salary In-kind0 - PY1</v>
      </c>
      <c r="G112">
        <f ca="1">INDIRECT(_xlfn.CONCAT("'5. Budget Inputs'!E",B112))</f>
        <v>0</v>
      </c>
      <c r="H112">
        <v>250000</v>
      </c>
      <c r="I112">
        <f t="shared" ref="I112:I175" ca="1" si="8">G112*H112</f>
        <v>0</v>
      </c>
      <c r="J112">
        <v>1</v>
      </c>
    </row>
    <row r="113" spans="1:10">
      <c r="A113">
        <v>2</v>
      </c>
      <c r="B113">
        <f>B112</f>
        <v>36</v>
      </c>
      <c r="C113" t="s">
        <v>265</v>
      </c>
      <c r="D113">
        <f t="shared" ca="1" si="6"/>
        <v>0</v>
      </c>
      <c r="E113" s="75" t="str">
        <f t="shared" ca="1" si="7"/>
        <v xml:space="preserve"> - </v>
      </c>
      <c r="F113" s="75" t="str">
        <f t="shared" ca="1" si="5"/>
        <v>3100: Salary In-kind0 - PY2</v>
      </c>
      <c r="G113">
        <f ca="1">INDIRECT(_xlfn.CONCAT("'5. Budget Inputs'!F",B113))</f>
        <v>0</v>
      </c>
      <c r="H113">
        <v>250000</v>
      </c>
      <c r="I113">
        <f t="shared" ca="1" si="8"/>
        <v>0</v>
      </c>
      <c r="J113">
        <v>2</v>
      </c>
    </row>
    <row r="114" spans="1:10">
      <c r="A114">
        <v>3</v>
      </c>
      <c r="B114">
        <f>B113</f>
        <v>36</v>
      </c>
      <c r="C114" t="s">
        <v>265</v>
      </c>
      <c r="D114">
        <f t="shared" ca="1" si="6"/>
        <v>0</v>
      </c>
      <c r="E114" s="75" t="str">
        <f t="shared" ca="1" si="7"/>
        <v xml:space="preserve"> - </v>
      </c>
      <c r="F114" s="75" t="str">
        <f t="shared" ca="1" si="5"/>
        <v>3100: Salary In-kind0 - PY3</v>
      </c>
      <c r="G114">
        <f ca="1">INDIRECT(_xlfn.CONCAT("'5. Budget Inputs'!G",B114))</f>
        <v>0</v>
      </c>
      <c r="H114">
        <v>250000</v>
      </c>
      <c r="I114">
        <f t="shared" ca="1" si="8"/>
        <v>0</v>
      </c>
      <c r="J114">
        <v>3</v>
      </c>
    </row>
    <row r="115" spans="1:10">
      <c r="A115">
        <v>4</v>
      </c>
      <c r="B115">
        <f>B114</f>
        <v>36</v>
      </c>
      <c r="C115" t="s">
        <v>265</v>
      </c>
      <c r="D115">
        <f t="shared" ca="1" si="6"/>
        <v>0</v>
      </c>
      <c r="E115" s="75" t="str">
        <f t="shared" ca="1" si="7"/>
        <v xml:space="preserve"> - </v>
      </c>
      <c r="F115" s="75" t="str">
        <f t="shared" ca="1" si="5"/>
        <v>3100: Salary In-kind0 - PY4</v>
      </c>
      <c r="G115">
        <f ca="1">INDIRECT(_xlfn.CONCAT("'5. Budget Inputs'!H",B115))</f>
        <v>0</v>
      </c>
      <c r="H115">
        <v>250000</v>
      </c>
      <c r="I115">
        <f t="shared" ca="1" si="8"/>
        <v>0</v>
      </c>
      <c r="J115">
        <v>4</v>
      </c>
    </row>
    <row r="116" spans="1:10">
      <c r="A116">
        <v>5</v>
      </c>
      <c r="B116">
        <f>B115</f>
        <v>36</v>
      </c>
      <c r="C116" t="s">
        <v>265</v>
      </c>
      <c r="D116">
        <f t="shared" ca="1" si="6"/>
        <v>0</v>
      </c>
      <c r="E116" s="75" t="str">
        <f t="shared" ca="1" si="7"/>
        <v xml:space="preserve"> - </v>
      </c>
      <c r="F116" s="75" t="str">
        <f t="shared" ca="1" si="5"/>
        <v>3100: Salary In-kind0 - PY5</v>
      </c>
      <c r="G116">
        <f ca="1">INDIRECT(_xlfn.CONCAT("'5. Budget Inputs'!I",B116))</f>
        <v>0</v>
      </c>
      <c r="H116">
        <v>250000</v>
      </c>
      <c r="I116">
        <f t="shared" ca="1" si="8"/>
        <v>0</v>
      </c>
      <c r="J116">
        <v>5</v>
      </c>
    </row>
    <row r="117" spans="1:10">
      <c r="A117">
        <v>1</v>
      </c>
      <c r="B117">
        <f>B116+1</f>
        <v>37</v>
      </c>
      <c r="C117" t="s">
        <v>265</v>
      </c>
      <c r="D117">
        <f t="shared" ca="1" si="6"/>
        <v>0</v>
      </c>
      <c r="E117" s="75" t="str">
        <f t="shared" ca="1" si="7"/>
        <v xml:space="preserve"> - </v>
      </c>
      <c r="F117" s="75" t="str">
        <f t="shared" ca="1" si="5"/>
        <v>3100: Salary In-kind0 - PY1</v>
      </c>
      <c r="G117">
        <f ca="1">INDIRECT(_xlfn.CONCAT("'5. Budget Inputs'!E",B117))</f>
        <v>0</v>
      </c>
      <c r="H117">
        <v>250000</v>
      </c>
      <c r="I117">
        <f t="shared" ca="1" si="8"/>
        <v>0</v>
      </c>
      <c r="J117">
        <v>1</v>
      </c>
    </row>
    <row r="118" spans="1:10">
      <c r="A118">
        <v>2</v>
      </c>
      <c r="B118">
        <f>B117</f>
        <v>37</v>
      </c>
      <c r="C118" t="s">
        <v>265</v>
      </c>
      <c r="D118">
        <f t="shared" ca="1" si="6"/>
        <v>0</v>
      </c>
      <c r="E118" s="75" t="str">
        <f t="shared" ca="1" si="7"/>
        <v xml:space="preserve"> - </v>
      </c>
      <c r="F118" s="75" t="str">
        <f t="shared" ca="1" si="5"/>
        <v>3100: Salary In-kind0 - PY2</v>
      </c>
      <c r="G118">
        <f ca="1">INDIRECT(_xlfn.CONCAT("'5. Budget Inputs'!F",B118))</f>
        <v>0</v>
      </c>
      <c r="H118">
        <v>250000</v>
      </c>
      <c r="I118">
        <f t="shared" ca="1" si="8"/>
        <v>0</v>
      </c>
      <c r="J118">
        <v>2</v>
      </c>
    </row>
    <row r="119" spans="1:10">
      <c r="A119">
        <v>3</v>
      </c>
      <c r="B119">
        <f>B118</f>
        <v>37</v>
      </c>
      <c r="C119" t="s">
        <v>265</v>
      </c>
      <c r="D119">
        <f t="shared" ca="1" si="6"/>
        <v>0</v>
      </c>
      <c r="E119" s="75" t="str">
        <f t="shared" ca="1" si="7"/>
        <v xml:space="preserve"> - </v>
      </c>
      <c r="F119" s="75" t="str">
        <f t="shared" ca="1" si="5"/>
        <v>3100: Salary In-kind0 - PY3</v>
      </c>
      <c r="G119">
        <f ca="1">INDIRECT(_xlfn.CONCAT("'5. Budget Inputs'!G",B119))</f>
        <v>0</v>
      </c>
      <c r="H119">
        <v>250000</v>
      </c>
      <c r="I119">
        <f t="shared" ca="1" si="8"/>
        <v>0</v>
      </c>
      <c r="J119">
        <v>3</v>
      </c>
    </row>
    <row r="120" spans="1:10">
      <c r="A120">
        <v>4</v>
      </c>
      <c r="B120">
        <f>B119</f>
        <v>37</v>
      </c>
      <c r="C120" t="s">
        <v>265</v>
      </c>
      <c r="D120">
        <f t="shared" ca="1" si="6"/>
        <v>0</v>
      </c>
      <c r="E120" s="75" t="str">
        <f t="shared" ca="1" si="7"/>
        <v xml:space="preserve"> - </v>
      </c>
      <c r="F120" s="75" t="str">
        <f t="shared" ca="1" si="5"/>
        <v>3100: Salary In-kind0 - PY4</v>
      </c>
      <c r="G120">
        <f ca="1">INDIRECT(_xlfn.CONCAT("'5. Budget Inputs'!H",B120))</f>
        <v>0</v>
      </c>
      <c r="H120">
        <v>250000</v>
      </c>
      <c r="I120">
        <f t="shared" ca="1" si="8"/>
        <v>0</v>
      </c>
      <c r="J120">
        <v>4</v>
      </c>
    </row>
    <row r="121" spans="1:10">
      <c r="A121">
        <v>5</v>
      </c>
      <c r="B121">
        <f>B120</f>
        <v>37</v>
      </c>
      <c r="C121" t="s">
        <v>265</v>
      </c>
      <c r="D121">
        <f t="shared" ca="1" si="6"/>
        <v>0</v>
      </c>
      <c r="E121" s="75" t="str">
        <f t="shared" ca="1" si="7"/>
        <v xml:space="preserve"> - </v>
      </c>
      <c r="F121" s="75" t="str">
        <f t="shared" ca="1" si="5"/>
        <v>3100: Salary In-kind0 - PY5</v>
      </c>
      <c r="G121">
        <f ca="1">INDIRECT(_xlfn.CONCAT("'5. Budget Inputs'!I",B121))</f>
        <v>0</v>
      </c>
      <c r="H121">
        <v>250000</v>
      </c>
      <c r="I121">
        <f t="shared" ca="1" si="8"/>
        <v>0</v>
      </c>
      <c r="J121">
        <v>5</v>
      </c>
    </row>
    <row r="122" spans="1:10">
      <c r="A122">
        <v>1</v>
      </c>
      <c r="B122">
        <f>B121+1</f>
        <v>38</v>
      </c>
      <c r="C122" t="s">
        <v>265</v>
      </c>
      <c r="D122">
        <f t="shared" ca="1" si="6"/>
        <v>0</v>
      </c>
      <c r="E122" s="75" t="str">
        <f t="shared" ca="1" si="7"/>
        <v xml:space="preserve"> - </v>
      </c>
      <c r="F122" s="75" t="str">
        <f t="shared" ca="1" si="5"/>
        <v>3100: Salary In-kind0 - PY1</v>
      </c>
      <c r="G122">
        <f ca="1">INDIRECT(_xlfn.CONCAT("'5. Budget Inputs'!E",B122))</f>
        <v>0</v>
      </c>
      <c r="H122">
        <v>250000</v>
      </c>
      <c r="I122">
        <f t="shared" ca="1" si="8"/>
        <v>0</v>
      </c>
      <c r="J122">
        <v>1</v>
      </c>
    </row>
    <row r="123" spans="1:10">
      <c r="A123">
        <v>2</v>
      </c>
      <c r="B123">
        <f>B122</f>
        <v>38</v>
      </c>
      <c r="C123" t="s">
        <v>265</v>
      </c>
      <c r="D123">
        <f t="shared" ca="1" si="6"/>
        <v>0</v>
      </c>
      <c r="E123" s="75" t="str">
        <f t="shared" ca="1" si="7"/>
        <v xml:space="preserve"> - </v>
      </c>
      <c r="F123" s="75" t="str">
        <f t="shared" ca="1" si="5"/>
        <v>3100: Salary In-kind0 - PY2</v>
      </c>
      <c r="G123">
        <f ca="1">INDIRECT(_xlfn.CONCAT("'5. Budget Inputs'!F",B123))</f>
        <v>0</v>
      </c>
      <c r="H123">
        <v>250000</v>
      </c>
      <c r="I123">
        <f t="shared" ca="1" si="8"/>
        <v>0</v>
      </c>
      <c r="J123">
        <v>2</v>
      </c>
    </row>
    <row r="124" spans="1:10">
      <c r="A124">
        <v>3</v>
      </c>
      <c r="B124">
        <f>B123</f>
        <v>38</v>
      </c>
      <c r="C124" t="s">
        <v>265</v>
      </c>
      <c r="D124">
        <f t="shared" ca="1" si="6"/>
        <v>0</v>
      </c>
      <c r="E124" s="75" t="str">
        <f t="shared" ca="1" si="7"/>
        <v xml:space="preserve"> - </v>
      </c>
      <c r="F124" s="75" t="str">
        <f t="shared" ca="1" si="5"/>
        <v>3100: Salary In-kind0 - PY3</v>
      </c>
      <c r="G124">
        <f ca="1">INDIRECT(_xlfn.CONCAT("'5. Budget Inputs'!G",B124))</f>
        <v>0</v>
      </c>
      <c r="H124">
        <v>250000</v>
      </c>
      <c r="I124">
        <f t="shared" ca="1" si="8"/>
        <v>0</v>
      </c>
      <c r="J124">
        <v>3</v>
      </c>
    </row>
    <row r="125" spans="1:10">
      <c r="A125">
        <v>4</v>
      </c>
      <c r="B125">
        <f>B124</f>
        <v>38</v>
      </c>
      <c r="C125" t="s">
        <v>265</v>
      </c>
      <c r="D125">
        <f t="shared" ca="1" si="6"/>
        <v>0</v>
      </c>
      <c r="E125" s="75" t="str">
        <f t="shared" ca="1" si="7"/>
        <v xml:space="preserve"> - </v>
      </c>
      <c r="F125" s="75" t="str">
        <f t="shared" ca="1" si="5"/>
        <v>3100: Salary In-kind0 - PY4</v>
      </c>
      <c r="G125">
        <f ca="1">INDIRECT(_xlfn.CONCAT("'5. Budget Inputs'!H",B125))</f>
        <v>0</v>
      </c>
      <c r="H125">
        <v>250000</v>
      </c>
      <c r="I125">
        <f t="shared" ca="1" si="8"/>
        <v>0</v>
      </c>
      <c r="J125">
        <v>4</v>
      </c>
    </row>
    <row r="126" spans="1:10">
      <c r="A126">
        <v>5</v>
      </c>
      <c r="B126">
        <f>B125</f>
        <v>38</v>
      </c>
      <c r="C126" t="s">
        <v>265</v>
      </c>
      <c r="D126">
        <f t="shared" ca="1" si="6"/>
        <v>0</v>
      </c>
      <c r="E126" s="75" t="str">
        <f t="shared" ca="1" si="7"/>
        <v xml:space="preserve"> - </v>
      </c>
      <c r="F126" s="75" t="str">
        <f t="shared" ca="1" si="5"/>
        <v>3100: Salary In-kind0 - PY5</v>
      </c>
      <c r="G126">
        <f ca="1">INDIRECT(_xlfn.CONCAT("'5. Budget Inputs'!I",B126))</f>
        <v>0</v>
      </c>
      <c r="H126">
        <v>250000</v>
      </c>
      <c r="I126">
        <f t="shared" ca="1" si="8"/>
        <v>0</v>
      </c>
      <c r="J126">
        <v>5</v>
      </c>
    </row>
    <row r="127" spans="1:10">
      <c r="A127">
        <v>1</v>
      </c>
      <c r="B127">
        <f>B126+1</f>
        <v>39</v>
      </c>
      <c r="C127" t="s">
        <v>265</v>
      </c>
      <c r="D127">
        <f t="shared" ca="1" si="6"/>
        <v>0</v>
      </c>
      <c r="E127" s="75" t="str">
        <f t="shared" ca="1" si="7"/>
        <v xml:space="preserve"> - </v>
      </c>
      <c r="F127" s="75" t="str">
        <f t="shared" ca="1" si="5"/>
        <v>3100: Salary In-kind0 - PY1</v>
      </c>
      <c r="G127">
        <f ca="1">INDIRECT(_xlfn.CONCAT("'5. Budget Inputs'!E",B127))</f>
        <v>0</v>
      </c>
      <c r="H127">
        <v>250000</v>
      </c>
      <c r="I127">
        <f t="shared" ca="1" si="8"/>
        <v>0</v>
      </c>
      <c r="J127">
        <v>1</v>
      </c>
    </row>
    <row r="128" spans="1:10">
      <c r="A128">
        <v>2</v>
      </c>
      <c r="B128">
        <f>B127</f>
        <v>39</v>
      </c>
      <c r="C128" t="s">
        <v>265</v>
      </c>
      <c r="D128">
        <f t="shared" ca="1" si="6"/>
        <v>0</v>
      </c>
      <c r="E128" s="75" t="str">
        <f t="shared" ca="1" si="7"/>
        <v xml:space="preserve"> - </v>
      </c>
      <c r="F128" s="75" t="str">
        <f t="shared" ca="1" si="5"/>
        <v>3100: Salary In-kind0 - PY2</v>
      </c>
      <c r="G128">
        <f ca="1">INDIRECT(_xlfn.CONCAT("'5. Budget Inputs'!F",B128))</f>
        <v>0</v>
      </c>
      <c r="H128">
        <v>250000</v>
      </c>
      <c r="I128">
        <f t="shared" ca="1" si="8"/>
        <v>0</v>
      </c>
      <c r="J128">
        <v>2</v>
      </c>
    </row>
    <row r="129" spans="1:10">
      <c r="A129">
        <v>3</v>
      </c>
      <c r="B129">
        <f>B128</f>
        <v>39</v>
      </c>
      <c r="C129" t="s">
        <v>265</v>
      </c>
      <c r="D129">
        <f t="shared" ca="1" si="6"/>
        <v>0</v>
      </c>
      <c r="E129" s="75" t="str">
        <f t="shared" ca="1" si="7"/>
        <v xml:space="preserve"> - </v>
      </c>
      <c r="F129" s="75" t="str">
        <f t="shared" ca="1" si="5"/>
        <v>3100: Salary In-kind0 - PY3</v>
      </c>
      <c r="G129">
        <f ca="1">INDIRECT(_xlfn.CONCAT("'5. Budget Inputs'!G",B129))</f>
        <v>0</v>
      </c>
      <c r="H129">
        <v>250000</v>
      </c>
      <c r="I129">
        <f t="shared" ca="1" si="8"/>
        <v>0</v>
      </c>
      <c r="J129">
        <v>3</v>
      </c>
    </row>
    <row r="130" spans="1:10">
      <c r="A130">
        <v>4</v>
      </c>
      <c r="B130">
        <f>B129</f>
        <v>39</v>
      </c>
      <c r="C130" t="s">
        <v>265</v>
      </c>
      <c r="D130">
        <f t="shared" ca="1" si="6"/>
        <v>0</v>
      </c>
      <c r="E130" s="75" t="str">
        <f t="shared" ca="1" si="7"/>
        <v xml:space="preserve"> - </v>
      </c>
      <c r="F130" s="75" t="str">
        <f t="shared" ca="1" si="5"/>
        <v>3100: Salary In-kind0 - PY4</v>
      </c>
      <c r="G130">
        <f ca="1">INDIRECT(_xlfn.CONCAT("'5. Budget Inputs'!H",B130))</f>
        <v>0</v>
      </c>
      <c r="H130">
        <v>250000</v>
      </c>
      <c r="I130">
        <f t="shared" ca="1" si="8"/>
        <v>0</v>
      </c>
      <c r="J130">
        <v>4</v>
      </c>
    </row>
    <row r="131" spans="1:10">
      <c r="A131">
        <v>5</v>
      </c>
      <c r="B131">
        <f>B130</f>
        <v>39</v>
      </c>
      <c r="C131" t="s">
        <v>265</v>
      </c>
      <c r="D131">
        <f t="shared" ca="1" si="6"/>
        <v>0</v>
      </c>
      <c r="E131" s="75" t="str">
        <f t="shared" ca="1" si="7"/>
        <v xml:space="preserve"> - </v>
      </c>
      <c r="F131" s="75" t="str">
        <f t="shared" ref="F131:F194" ca="1" si="9">_xlfn.CONCAT(C131,D131,E131,"PY",A131)</f>
        <v>3100: Salary In-kind0 - PY5</v>
      </c>
      <c r="G131">
        <f ca="1">INDIRECT(_xlfn.CONCAT("'5. Budget Inputs'!I",B131))</f>
        <v>0</v>
      </c>
      <c r="H131">
        <v>250000</v>
      </c>
      <c r="I131">
        <f t="shared" ca="1" si="8"/>
        <v>0</v>
      </c>
      <c r="J131">
        <v>5</v>
      </c>
    </row>
    <row r="132" spans="1:10">
      <c r="A132">
        <v>1</v>
      </c>
      <c r="B132">
        <f>B131+1</f>
        <v>40</v>
      </c>
      <c r="C132" t="s">
        <v>265</v>
      </c>
      <c r="D132">
        <f t="shared" ca="1" si="6"/>
        <v>0</v>
      </c>
      <c r="E132" s="75" t="str">
        <f t="shared" ca="1" si="7"/>
        <v xml:space="preserve"> - </v>
      </c>
      <c r="F132" s="75" t="str">
        <f t="shared" ca="1" si="9"/>
        <v>3100: Salary In-kind0 - PY1</v>
      </c>
      <c r="G132">
        <f ca="1">INDIRECT(_xlfn.CONCAT("'5. Budget Inputs'!E",B132))</f>
        <v>0</v>
      </c>
      <c r="H132">
        <v>250000</v>
      </c>
      <c r="I132">
        <f t="shared" ca="1" si="8"/>
        <v>0</v>
      </c>
      <c r="J132">
        <v>1</v>
      </c>
    </row>
    <row r="133" spans="1:10">
      <c r="A133">
        <v>2</v>
      </c>
      <c r="B133">
        <f>B132</f>
        <v>40</v>
      </c>
      <c r="C133" t="s">
        <v>265</v>
      </c>
      <c r="D133">
        <f t="shared" ca="1" si="6"/>
        <v>0</v>
      </c>
      <c r="E133" s="75" t="str">
        <f t="shared" ca="1" si="7"/>
        <v xml:space="preserve"> - </v>
      </c>
      <c r="F133" s="75" t="str">
        <f t="shared" ca="1" si="9"/>
        <v>3100: Salary In-kind0 - PY2</v>
      </c>
      <c r="G133">
        <f ca="1">INDIRECT(_xlfn.CONCAT("'5. Budget Inputs'!F",B133))</f>
        <v>0</v>
      </c>
      <c r="H133">
        <v>250000</v>
      </c>
      <c r="I133">
        <f t="shared" ca="1" si="8"/>
        <v>0</v>
      </c>
      <c r="J133">
        <v>2</v>
      </c>
    </row>
    <row r="134" spans="1:10">
      <c r="A134">
        <v>3</v>
      </c>
      <c r="B134">
        <f>B133</f>
        <v>40</v>
      </c>
      <c r="C134" t="s">
        <v>265</v>
      </c>
      <c r="D134">
        <f t="shared" ca="1" si="6"/>
        <v>0</v>
      </c>
      <c r="E134" s="75" t="str">
        <f t="shared" ca="1" si="7"/>
        <v xml:space="preserve"> - </v>
      </c>
      <c r="F134" s="75" t="str">
        <f t="shared" ca="1" si="9"/>
        <v>3100: Salary In-kind0 - PY3</v>
      </c>
      <c r="G134">
        <f ca="1">INDIRECT(_xlfn.CONCAT("'5. Budget Inputs'!G",B134))</f>
        <v>0</v>
      </c>
      <c r="H134">
        <v>250000</v>
      </c>
      <c r="I134">
        <f t="shared" ca="1" si="8"/>
        <v>0</v>
      </c>
      <c r="J134">
        <v>3</v>
      </c>
    </row>
    <row r="135" spans="1:10">
      <c r="A135">
        <v>4</v>
      </c>
      <c r="B135">
        <f>B134</f>
        <v>40</v>
      </c>
      <c r="C135" t="s">
        <v>265</v>
      </c>
      <c r="D135">
        <f t="shared" ca="1" si="6"/>
        <v>0</v>
      </c>
      <c r="E135" s="75" t="str">
        <f t="shared" ca="1" si="7"/>
        <v xml:space="preserve"> - </v>
      </c>
      <c r="F135" s="75" t="str">
        <f t="shared" ca="1" si="9"/>
        <v>3100: Salary In-kind0 - PY4</v>
      </c>
      <c r="G135">
        <f ca="1">INDIRECT(_xlfn.CONCAT("'5. Budget Inputs'!H",B135))</f>
        <v>0</v>
      </c>
      <c r="H135">
        <v>250000</v>
      </c>
      <c r="I135">
        <f t="shared" ca="1" si="8"/>
        <v>0</v>
      </c>
      <c r="J135">
        <v>4</v>
      </c>
    </row>
    <row r="136" spans="1:10">
      <c r="A136">
        <v>5</v>
      </c>
      <c r="B136">
        <f>B135</f>
        <v>40</v>
      </c>
      <c r="C136" t="s">
        <v>265</v>
      </c>
      <c r="D136">
        <f t="shared" ca="1" si="6"/>
        <v>0</v>
      </c>
      <c r="E136" s="75" t="str">
        <f t="shared" ca="1" si="7"/>
        <v xml:space="preserve"> - </v>
      </c>
      <c r="F136" s="75" t="str">
        <f t="shared" ca="1" si="9"/>
        <v>3100: Salary In-kind0 - PY5</v>
      </c>
      <c r="G136">
        <f ca="1">INDIRECT(_xlfn.CONCAT("'5. Budget Inputs'!I",B136))</f>
        <v>0</v>
      </c>
      <c r="H136">
        <v>250000</v>
      </c>
      <c r="I136">
        <f t="shared" ca="1" si="8"/>
        <v>0</v>
      </c>
      <c r="J136">
        <v>5</v>
      </c>
    </row>
    <row r="137" spans="1:10">
      <c r="A137">
        <v>1</v>
      </c>
      <c r="B137">
        <f>B136+1</f>
        <v>41</v>
      </c>
      <c r="C137" t="s">
        <v>265</v>
      </c>
      <c r="D137">
        <f t="shared" ca="1" si="6"/>
        <v>0</v>
      </c>
      <c r="E137" s="75" t="str">
        <f t="shared" ca="1" si="7"/>
        <v xml:space="preserve"> - </v>
      </c>
      <c r="F137" s="75" t="str">
        <f t="shared" ca="1" si="9"/>
        <v>3100: Salary In-kind0 - PY1</v>
      </c>
      <c r="G137">
        <f ca="1">INDIRECT(_xlfn.CONCAT("'5. Budget Inputs'!E",B137))</f>
        <v>0</v>
      </c>
      <c r="H137">
        <v>250000</v>
      </c>
      <c r="I137">
        <f t="shared" ca="1" si="8"/>
        <v>0</v>
      </c>
      <c r="J137">
        <v>1</v>
      </c>
    </row>
    <row r="138" spans="1:10">
      <c r="A138">
        <v>2</v>
      </c>
      <c r="B138">
        <f>B137</f>
        <v>41</v>
      </c>
      <c r="C138" t="s">
        <v>265</v>
      </c>
      <c r="D138">
        <f t="shared" ca="1" si="6"/>
        <v>0</v>
      </c>
      <c r="E138" s="75" t="str">
        <f t="shared" ca="1" si="7"/>
        <v xml:space="preserve"> - </v>
      </c>
      <c r="F138" s="75" t="str">
        <f t="shared" ca="1" si="9"/>
        <v>3100: Salary In-kind0 - PY2</v>
      </c>
      <c r="G138">
        <f ca="1">INDIRECT(_xlfn.CONCAT("'5. Budget Inputs'!F",B138))</f>
        <v>0</v>
      </c>
      <c r="H138">
        <v>250000</v>
      </c>
      <c r="I138">
        <f t="shared" ca="1" si="8"/>
        <v>0</v>
      </c>
      <c r="J138">
        <v>2</v>
      </c>
    </row>
    <row r="139" spans="1:10">
      <c r="A139">
        <v>3</v>
      </c>
      <c r="B139">
        <f>B138</f>
        <v>41</v>
      </c>
      <c r="C139" t="s">
        <v>265</v>
      </c>
      <c r="D139">
        <f t="shared" ca="1" si="6"/>
        <v>0</v>
      </c>
      <c r="E139" s="75" t="str">
        <f t="shared" ca="1" si="7"/>
        <v xml:space="preserve"> - </v>
      </c>
      <c r="F139" s="75" t="str">
        <f t="shared" ca="1" si="9"/>
        <v>3100: Salary In-kind0 - PY3</v>
      </c>
      <c r="G139">
        <f ca="1">INDIRECT(_xlfn.CONCAT("'5. Budget Inputs'!G",B139))</f>
        <v>0</v>
      </c>
      <c r="H139">
        <v>250000</v>
      </c>
      <c r="I139">
        <f t="shared" ca="1" si="8"/>
        <v>0</v>
      </c>
      <c r="J139">
        <v>3</v>
      </c>
    </row>
    <row r="140" spans="1:10">
      <c r="A140">
        <v>4</v>
      </c>
      <c r="B140">
        <f>B139</f>
        <v>41</v>
      </c>
      <c r="C140" t="s">
        <v>265</v>
      </c>
      <c r="D140">
        <f t="shared" ca="1" si="6"/>
        <v>0</v>
      </c>
      <c r="E140" s="75" t="str">
        <f t="shared" ca="1" si="7"/>
        <v xml:space="preserve"> - </v>
      </c>
      <c r="F140" s="75" t="str">
        <f t="shared" ca="1" si="9"/>
        <v>3100: Salary In-kind0 - PY4</v>
      </c>
      <c r="G140">
        <f ca="1">INDIRECT(_xlfn.CONCAT("'5. Budget Inputs'!H",B140))</f>
        <v>0</v>
      </c>
      <c r="H140">
        <v>250000</v>
      </c>
      <c r="I140">
        <f t="shared" ca="1" si="8"/>
        <v>0</v>
      </c>
      <c r="J140">
        <v>4</v>
      </c>
    </row>
    <row r="141" spans="1:10">
      <c r="A141">
        <v>5</v>
      </c>
      <c r="B141">
        <f>B140</f>
        <v>41</v>
      </c>
      <c r="C141" t="s">
        <v>265</v>
      </c>
      <c r="D141">
        <f t="shared" ca="1" si="6"/>
        <v>0</v>
      </c>
      <c r="E141" s="75" t="str">
        <f t="shared" ca="1" si="7"/>
        <v xml:space="preserve"> - </v>
      </c>
      <c r="F141" s="75" t="str">
        <f t="shared" ca="1" si="9"/>
        <v>3100: Salary In-kind0 - PY5</v>
      </c>
      <c r="G141">
        <f ca="1">INDIRECT(_xlfn.CONCAT("'5. Budget Inputs'!I",B141))</f>
        <v>0</v>
      </c>
      <c r="H141">
        <v>250000</v>
      </c>
      <c r="I141">
        <f t="shared" ca="1" si="8"/>
        <v>0</v>
      </c>
      <c r="J141">
        <v>5</v>
      </c>
    </row>
    <row r="142" spans="1:10">
      <c r="A142">
        <v>1</v>
      </c>
      <c r="B142">
        <f>B141+1</f>
        <v>42</v>
      </c>
      <c r="C142" t="s">
        <v>265</v>
      </c>
      <c r="D142">
        <f t="shared" ca="1" si="6"/>
        <v>0</v>
      </c>
      <c r="E142" s="75" t="str">
        <f t="shared" ca="1" si="7"/>
        <v xml:space="preserve"> - </v>
      </c>
      <c r="F142" s="75" t="str">
        <f t="shared" ca="1" si="9"/>
        <v>3100: Salary In-kind0 - PY1</v>
      </c>
      <c r="G142">
        <f ca="1">INDIRECT(_xlfn.CONCAT("'5. Budget Inputs'!E",B142))</f>
        <v>0</v>
      </c>
      <c r="H142">
        <v>250000</v>
      </c>
      <c r="I142">
        <f t="shared" ca="1" si="8"/>
        <v>0</v>
      </c>
      <c r="J142">
        <v>1</v>
      </c>
    </row>
    <row r="143" spans="1:10">
      <c r="A143">
        <v>2</v>
      </c>
      <c r="B143">
        <f>B142</f>
        <v>42</v>
      </c>
      <c r="C143" t="s">
        <v>265</v>
      </c>
      <c r="D143">
        <f t="shared" ca="1" si="6"/>
        <v>0</v>
      </c>
      <c r="E143" s="75" t="str">
        <f t="shared" ca="1" si="7"/>
        <v xml:space="preserve"> - </v>
      </c>
      <c r="F143" s="75" t="str">
        <f t="shared" ca="1" si="9"/>
        <v>3100: Salary In-kind0 - PY2</v>
      </c>
      <c r="G143">
        <f ca="1">INDIRECT(_xlfn.CONCAT("'5. Budget Inputs'!F",B143))</f>
        <v>0</v>
      </c>
      <c r="H143">
        <v>250000</v>
      </c>
      <c r="I143">
        <f t="shared" ca="1" si="8"/>
        <v>0</v>
      </c>
      <c r="J143">
        <v>2</v>
      </c>
    </row>
    <row r="144" spans="1:10">
      <c r="A144">
        <v>3</v>
      </c>
      <c r="B144">
        <f>B143</f>
        <v>42</v>
      </c>
      <c r="C144" t="s">
        <v>265</v>
      </c>
      <c r="D144">
        <f t="shared" ca="1" si="6"/>
        <v>0</v>
      </c>
      <c r="E144" s="75" t="str">
        <f t="shared" ca="1" si="7"/>
        <v xml:space="preserve"> - </v>
      </c>
      <c r="F144" s="75" t="str">
        <f t="shared" ca="1" si="9"/>
        <v>3100: Salary In-kind0 - PY3</v>
      </c>
      <c r="G144">
        <f ca="1">INDIRECT(_xlfn.CONCAT("'5. Budget Inputs'!G",B144))</f>
        <v>0</v>
      </c>
      <c r="H144">
        <v>250000</v>
      </c>
      <c r="I144">
        <f t="shared" ca="1" si="8"/>
        <v>0</v>
      </c>
      <c r="J144">
        <v>3</v>
      </c>
    </row>
    <row r="145" spans="1:10">
      <c r="A145">
        <v>4</v>
      </c>
      <c r="B145">
        <f>B144</f>
        <v>42</v>
      </c>
      <c r="C145" t="s">
        <v>265</v>
      </c>
      <c r="D145">
        <f t="shared" ca="1" si="6"/>
        <v>0</v>
      </c>
      <c r="E145" s="75" t="str">
        <f t="shared" ca="1" si="7"/>
        <v xml:space="preserve"> - </v>
      </c>
      <c r="F145" s="75" t="str">
        <f t="shared" ca="1" si="9"/>
        <v>3100: Salary In-kind0 - PY4</v>
      </c>
      <c r="G145">
        <f ca="1">INDIRECT(_xlfn.CONCAT("'5. Budget Inputs'!H",B145))</f>
        <v>0</v>
      </c>
      <c r="H145">
        <v>250000</v>
      </c>
      <c r="I145">
        <f t="shared" ca="1" si="8"/>
        <v>0</v>
      </c>
      <c r="J145">
        <v>4</v>
      </c>
    </row>
    <row r="146" spans="1:10">
      <c r="A146">
        <v>5</v>
      </c>
      <c r="B146">
        <f>B145</f>
        <v>42</v>
      </c>
      <c r="C146" t="s">
        <v>265</v>
      </c>
      <c r="D146">
        <f t="shared" ca="1" si="6"/>
        <v>0</v>
      </c>
      <c r="E146" s="75" t="str">
        <f t="shared" ca="1" si="7"/>
        <v xml:space="preserve"> - </v>
      </c>
      <c r="F146" s="75" t="str">
        <f t="shared" ca="1" si="9"/>
        <v>3100: Salary In-kind0 - PY5</v>
      </c>
      <c r="G146">
        <f ca="1">INDIRECT(_xlfn.CONCAT("'5. Budget Inputs'!I",B146))</f>
        <v>0</v>
      </c>
      <c r="H146">
        <v>250000</v>
      </c>
      <c r="I146">
        <f t="shared" ca="1" si="8"/>
        <v>0</v>
      </c>
      <c r="J146">
        <v>5</v>
      </c>
    </row>
    <row r="147" spans="1:10">
      <c r="A147">
        <v>1</v>
      </c>
      <c r="B147">
        <f>B146+1</f>
        <v>43</v>
      </c>
      <c r="C147" t="s">
        <v>265</v>
      </c>
      <c r="D147">
        <f t="shared" ca="1" si="6"/>
        <v>0</v>
      </c>
      <c r="E147" s="75" t="str">
        <f t="shared" ca="1" si="7"/>
        <v xml:space="preserve"> - </v>
      </c>
      <c r="F147" s="75" t="str">
        <f t="shared" ca="1" si="9"/>
        <v>3100: Salary In-kind0 - PY1</v>
      </c>
      <c r="G147">
        <f ca="1">INDIRECT(_xlfn.CONCAT("'5. Budget Inputs'!E",B147))</f>
        <v>0</v>
      </c>
      <c r="H147">
        <v>250000</v>
      </c>
      <c r="I147">
        <f t="shared" ca="1" si="8"/>
        <v>0</v>
      </c>
      <c r="J147">
        <v>1</v>
      </c>
    </row>
    <row r="148" spans="1:10">
      <c r="A148">
        <v>2</v>
      </c>
      <c r="B148">
        <f>B147</f>
        <v>43</v>
      </c>
      <c r="C148" t="s">
        <v>265</v>
      </c>
      <c r="D148">
        <f t="shared" ca="1" si="6"/>
        <v>0</v>
      </c>
      <c r="E148" s="75" t="str">
        <f t="shared" ca="1" si="7"/>
        <v xml:space="preserve"> - </v>
      </c>
      <c r="F148" s="75" t="str">
        <f t="shared" ca="1" si="9"/>
        <v>3100: Salary In-kind0 - PY2</v>
      </c>
      <c r="G148">
        <f ca="1">INDIRECT(_xlfn.CONCAT("'5. Budget Inputs'!F",B148))</f>
        <v>0</v>
      </c>
      <c r="H148">
        <v>250000</v>
      </c>
      <c r="I148">
        <f t="shared" ca="1" si="8"/>
        <v>0</v>
      </c>
      <c r="J148">
        <v>2</v>
      </c>
    </row>
    <row r="149" spans="1:10">
      <c r="A149">
        <v>3</v>
      </c>
      <c r="B149">
        <f>B148</f>
        <v>43</v>
      </c>
      <c r="C149" t="s">
        <v>265</v>
      </c>
      <c r="D149">
        <f t="shared" ca="1" si="6"/>
        <v>0</v>
      </c>
      <c r="E149" s="75" t="str">
        <f t="shared" ca="1" si="7"/>
        <v xml:space="preserve"> - </v>
      </c>
      <c r="F149" s="75" t="str">
        <f t="shared" ca="1" si="9"/>
        <v>3100: Salary In-kind0 - PY3</v>
      </c>
      <c r="G149">
        <f ca="1">INDIRECT(_xlfn.CONCAT("'5. Budget Inputs'!G",B149))</f>
        <v>0</v>
      </c>
      <c r="H149">
        <v>250000</v>
      </c>
      <c r="I149">
        <f t="shared" ca="1" si="8"/>
        <v>0</v>
      </c>
      <c r="J149">
        <v>3</v>
      </c>
    </row>
    <row r="150" spans="1:10">
      <c r="A150">
        <v>4</v>
      </c>
      <c r="B150">
        <f>B149</f>
        <v>43</v>
      </c>
      <c r="C150" t="s">
        <v>265</v>
      </c>
      <c r="D150">
        <f t="shared" ca="1" si="6"/>
        <v>0</v>
      </c>
      <c r="E150" s="75" t="str">
        <f t="shared" ca="1" si="7"/>
        <v xml:space="preserve"> - </v>
      </c>
      <c r="F150" s="75" t="str">
        <f t="shared" ca="1" si="9"/>
        <v>3100: Salary In-kind0 - PY4</v>
      </c>
      <c r="G150">
        <f ca="1">INDIRECT(_xlfn.CONCAT("'5. Budget Inputs'!H",B150))</f>
        <v>0</v>
      </c>
      <c r="H150">
        <v>250000</v>
      </c>
      <c r="I150">
        <f t="shared" ca="1" si="8"/>
        <v>0</v>
      </c>
      <c r="J150">
        <v>4</v>
      </c>
    </row>
    <row r="151" spans="1:10">
      <c r="A151">
        <v>5</v>
      </c>
      <c r="B151">
        <f>B150</f>
        <v>43</v>
      </c>
      <c r="C151" t="s">
        <v>265</v>
      </c>
      <c r="D151">
        <f t="shared" ca="1" si="6"/>
        <v>0</v>
      </c>
      <c r="E151" s="75" t="str">
        <f t="shared" ca="1" si="7"/>
        <v xml:space="preserve"> - </v>
      </c>
      <c r="F151" s="75" t="str">
        <f t="shared" ca="1" si="9"/>
        <v>3100: Salary In-kind0 - PY5</v>
      </c>
      <c r="G151">
        <f ca="1">INDIRECT(_xlfn.CONCAT("'5. Budget Inputs'!I",B151))</f>
        <v>0</v>
      </c>
      <c r="H151">
        <v>250000</v>
      </c>
      <c r="I151">
        <f t="shared" ca="1" si="8"/>
        <v>0</v>
      </c>
      <c r="J151">
        <v>5</v>
      </c>
    </row>
    <row r="152" spans="1:10">
      <c r="A152">
        <v>1</v>
      </c>
      <c r="B152">
        <f>B151+1</f>
        <v>44</v>
      </c>
      <c r="C152" t="s">
        <v>265</v>
      </c>
      <c r="D152">
        <f t="shared" ca="1" si="6"/>
        <v>0</v>
      </c>
      <c r="E152" s="75" t="str">
        <f t="shared" ca="1" si="7"/>
        <v xml:space="preserve"> - </v>
      </c>
      <c r="F152" s="75" t="str">
        <f t="shared" ca="1" si="9"/>
        <v>3100: Salary In-kind0 - PY1</v>
      </c>
      <c r="G152">
        <f ca="1">INDIRECT(_xlfn.CONCAT("'5. Budget Inputs'!E",B152))</f>
        <v>0</v>
      </c>
      <c r="H152">
        <v>250000</v>
      </c>
      <c r="I152">
        <f t="shared" ca="1" si="8"/>
        <v>0</v>
      </c>
      <c r="J152">
        <v>1</v>
      </c>
    </row>
    <row r="153" spans="1:10">
      <c r="A153">
        <v>2</v>
      </c>
      <c r="B153">
        <f>B152</f>
        <v>44</v>
      </c>
      <c r="C153" t="s">
        <v>265</v>
      </c>
      <c r="D153">
        <f t="shared" ca="1" si="6"/>
        <v>0</v>
      </c>
      <c r="E153" s="75" t="str">
        <f t="shared" ca="1" si="7"/>
        <v xml:space="preserve"> - </v>
      </c>
      <c r="F153" s="75" t="str">
        <f t="shared" ca="1" si="9"/>
        <v>3100: Salary In-kind0 - PY2</v>
      </c>
      <c r="G153">
        <f ca="1">INDIRECT(_xlfn.CONCAT("'5. Budget Inputs'!F",B153))</f>
        <v>0</v>
      </c>
      <c r="H153">
        <v>250000</v>
      </c>
      <c r="I153">
        <f t="shared" ca="1" si="8"/>
        <v>0</v>
      </c>
      <c r="J153">
        <v>2</v>
      </c>
    </row>
    <row r="154" spans="1:10">
      <c r="A154">
        <v>3</v>
      </c>
      <c r="B154">
        <f>B153</f>
        <v>44</v>
      </c>
      <c r="C154" t="s">
        <v>265</v>
      </c>
      <c r="D154">
        <f t="shared" ca="1" si="6"/>
        <v>0</v>
      </c>
      <c r="E154" s="75" t="str">
        <f t="shared" ca="1" si="7"/>
        <v xml:space="preserve"> - </v>
      </c>
      <c r="F154" s="75" t="str">
        <f t="shared" ca="1" si="9"/>
        <v>3100: Salary In-kind0 - PY3</v>
      </c>
      <c r="G154">
        <f ca="1">INDIRECT(_xlfn.CONCAT("'5. Budget Inputs'!G",B154))</f>
        <v>0</v>
      </c>
      <c r="H154">
        <v>250000</v>
      </c>
      <c r="I154">
        <f t="shared" ca="1" si="8"/>
        <v>0</v>
      </c>
      <c r="J154">
        <v>3</v>
      </c>
    </row>
    <row r="155" spans="1:10">
      <c r="A155">
        <v>4</v>
      </c>
      <c r="B155">
        <f>B154</f>
        <v>44</v>
      </c>
      <c r="C155" t="s">
        <v>265</v>
      </c>
      <c r="D155">
        <f t="shared" ca="1" si="6"/>
        <v>0</v>
      </c>
      <c r="E155" s="75" t="str">
        <f t="shared" ca="1" si="7"/>
        <v xml:space="preserve"> - </v>
      </c>
      <c r="F155" s="75" t="str">
        <f t="shared" ca="1" si="9"/>
        <v>3100: Salary In-kind0 - PY4</v>
      </c>
      <c r="G155">
        <f ca="1">INDIRECT(_xlfn.CONCAT("'5. Budget Inputs'!H",B155))</f>
        <v>0</v>
      </c>
      <c r="H155">
        <v>250000</v>
      </c>
      <c r="I155">
        <f t="shared" ca="1" si="8"/>
        <v>0</v>
      </c>
      <c r="J155">
        <v>4</v>
      </c>
    </row>
    <row r="156" spans="1:10">
      <c r="A156">
        <v>5</v>
      </c>
      <c r="B156">
        <f>B155</f>
        <v>44</v>
      </c>
      <c r="C156" t="s">
        <v>265</v>
      </c>
      <c r="D156">
        <f t="shared" ca="1" si="6"/>
        <v>0</v>
      </c>
      <c r="E156" s="75" t="str">
        <f t="shared" ca="1" si="7"/>
        <v xml:space="preserve"> - </v>
      </c>
      <c r="F156" s="75" t="str">
        <f t="shared" ca="1" si="9"/>
        <v>3100: Salary In-kind0 - PY5</v>
      </c>
      <c r="G156">
        <f ca="1">INDIRECT(_xlfn.CONCAT("'5. Budget Inputs'!I",B156))</f>
        <v>0</v>
      </c>
      <c r="H156">
        <v>250000</v>
      </c>
      <c r="I156">
        <f t="shared" ca="1" si="8"/>
        <v>0</v>
      </c>
      <c r="J156">
        <v>5</v>
      </c>
    </row>
    <row r="157" spans="1:10">
      <c r="A157">
        <v>1</v>
      </c>
      <c r="B157">
        <f>B156+1</f>
        <v>45</v>
      </c>
      <c r="C157" t="s">
        <v>265</v>
      </c>
      <c r="D157">
        <f t="shared" ca="1" si="6"/>
        <v>0</v>
      </c>
      <c r="E157" s="75" t="str">
        <f t="shared" ca="1" si="7"/>
        <v xml:space="preserve"> - </v>
      </c>
      <c r="F157" s="75" t="str">
        <f t="shared" ca="1" si="9"/>
        <v>3100: Salary In-kind0 - PY1</v>
      </c>
      <c r="G157">
        <f ca="1">INDIRECT(_xlfn.CONCAT("'5. Budget Inputs'!E",B157))</f>
        <v>0</v>
      </c>
      <c r="H157">
        <v>250000</v>
      </c>
      <c r="I157">
        <f t="shared" ca="1" si="8"/>
        <v>0</v>
      </c>
      <c r="J157">
        <v>1</v>
      </c>
    </row>
    <row r="158" spans="1:10">
      <c r="A158">
        <v>2</v>
      </c>
      <c r="B158">
        <f>B157</f>
        <v>45</v>
      </c>
      <c r="C158" t="s">
        <v>265</v>
      </c>
      <c r="D158">
        <f t="shared" ca="1" si="6"/>
        <v>0</v>
      </c>
      <c r="E158" s="75" t="str">
        <f t="shared" ca="1" si="7"/>
        <v xml:space="preserve"> - </v>
      </c>
      <c r="F158" s="75" t="str">
        <f t="shared" ca="1" si="9"/>
        <v>3100: Salary In-kind0 - PY2</v>
      </c>
      <c r="G158">
        <f ca="1">INDIRECT(_xlfn.CONCAT("'5. Budget Inputs'!F",B158))</f>
        <v>0</v>
      </c>
      <c r="H158">
        <v>250000</v>
      </c>
      <c r="I158">
        <f t="shared" ca="1" si="8"/>
        <v>0</v>
      </c>
      <c r="J158">
        <v>2</v>
      </c>
    </row>
    <row r="159" spans="1:10">
      <c r="A159">
        <v>3</v>
      </c>
      <c r="B159">
        <f>B158</f>
        <v>45</v>
      </c>
      <c r="C159" t="s">
        <v>265</v>
      </c>
      <c r="D159">
        <f t="shared" ca="1" si="6"/>
        <v>0</v>
      </c>
      <c r="E159" s="75" t="str">
        <f t="shared" ca="1" si="7"/>
        <v xml:space="preserve"> - </v>
      </c>
      <c r="F159" s="75" t="str">
        <f t="shared" ca="1" si="9"/>
        <v>3100: Salary In-kind0 - PY3</v>
      </c>
      <c r="G159">
        <f ca="1">INDIRECT(_xlfn.CONCAT("'5. Budget Inputs'!G",B159))</f>
        <v>0</v>
      </c>
      <c r="H159">
        <v>250000</v>
      </c>
      <c r="I159">
        <f t="shared" ca="1" si="8"/>
        <v>0</v>
      </c>
      <c r="J159">
        <v>3</v>
      </c>
    </row>
    <row r="160" spans="1:10">
      <c r="A160">
        <v>4</v>
      </c>
      <c r="B160">
        <f>B159</f>
        <v>45</v>
      </c>
      <c r="C160" t="s">
        <v>265</v>
      </c>
      <c r="D160">
        <f t="shared" ca="1" si="6"/>
        <v>0</v>
      </c>
      <c r="E160" s="75" t="str">
        <f t="shared" ca="1" si="7"/>
        <v xml:space="preserve"> - </v>
      </c>
      <c r="F160" s="75" t="str">
        <f t="shared" ca="1" si="9"/>
        <v>3100: Salary In-kind0 - PY4</v>
      </c>
      <c r="G160">
        <f ca="1">INDIRECT(_xlfn.CONCAT("'5. Budget Inputs'!H",B160))</f>
        <v>0</v>
      </c>
      <c r="H160">
        <v>250000</v>
      </c>
      <c r="I160">
        <f t="shared" ca="1" si="8"/>
        <v>0</v>
      </c>
      <c r="J160">
        <v>4</v>
      </c>
    </row>
    <row r="161" spans="1:10">
      <c r="A161">
        <v>5</v>
      </c>
      <c r="B161">
        <f>B160</f>
        <v>45</v>
      </c>
      <c r="C161" t="s">
        <v>265</v>
      </c>
      <c r="D161">
        <f t="shared" ca="1" si="6"/>
        <v>0</v>
      </c>
      <c r="E161" s="75" t="str">
        <f t="shared" ca="1" si="7"/>
        <v xml:space="preserve"> - </v>
      </c>
      <c r="F161" s="75" t="str">
        <f t="shared" ca="1" si="9"/>
        <v>3100: Salary In-kind0 - PY5</v>
      </c>
      <c r="G161">
        <f ca="1">INDIRECT(_xlfn.CONCAT("'5. Budget Inputs'!I",B161))</f>
        <v>0</v>
      </c>
      <c r="H161">
        <v>250000</v>
      </c>
      <c r="I161">
        <f t="shared" ca="1" si="8"/>
        <v>0</v>
      </c>
      <c r="J161">
        <v>5</v>
      </c>
    </row>
    <row r="162" spans="1:10">
      <c r="A162">
        <v>1</v>
      </c>
      <c r="B162">
        <f>B161+1</f>
        <v>46</v>
      </c>
      <c r="C162" t="s">
        <v>265</v>
      </c>
      <c r="D162">
        <f t="shared" ca="1" si="6"/>
        <v>0</v>
      </c>
      <c r="E162" s="75" t="str">
        <f t="shared" ca="1" si="7"/>
        <v xml:space="preserve"> - </v>
      </c>
      <c r="F162" s="75" t="str">
        <f t="shared" ca="1" si="9"/>
        <v>3100: Salary In-kind0 - PY1</v>
      </c>
      <c r="G162">
        <f ca="1">INDIRECT(_xlfn.CONCAT("'5. Budget Inputs'!E",B162))</f>
        <v>0</v>
      </c>
      <c r="H162">
        <v>250000</v>
      </c>
      <c r="I162">
        <f t="shared" ca="1" si="8"/>
        <v>0</v>
      </c>
      <c r="J162">
        <v>1</v>
      </c>
    </row>
    <row r="163" spans="1:10">
      <c r="A163">
        <v>2</v>
      </c>
      <c r="B163">
        <f>B162</f>
        <v>46</v>
      </c>
      <c r="C163" t="s">
        <v>265</v>
      </c>
      <c r="D163">
        <f t="shared" ca="1" si="6"/>
        <v>0</v>
      </c>
      <c r="E163" s="75" t="str">
        <f t="shared" ca="1" si="7"/>
        <v xml:space="preserve"> - </v>
      </c>
      <c r="F163" s="75" t="str">
        <f t="shared" ca="1" si="9"/>
        <v>3100: Salary In-kind0 - PY2</v>
      </c>
      <c r="G163">
        <f ca="1">INDIRECT(_xlfn.CONCAT("'5. Budget Inputs'!F",B163))</f>
        <v>0</v>
      </c>
      <c r="H163">
        <v>250000</v>
      </c>
      <c r="I163">
        <f t="shared" ca="1" si="8"/>
        <v>0</v>
      </c>
      <c r="J163">
        <v>2</v>
      </c>
    </row>
    <row r="164" spans="1:10">
      <c r="A164">
        <v>3</v>
      </c>
      <c r="B164">
        <f>B163</f>
        <v>46</v>
      </c>
      <c r="C164" t="s">
        <v>265</v>
      </c>
      <c r="D164">
        <f t="shared" ca="1" si="6"/>
        <v>0</v>
      </c>
      <c r="E164" s="75" t="str">
        <f t="shared" ca="1" si="7"/>
        <v xml:space="preserve"> - </v>
      </c>
      <c r="F164" s="75" t="str">
        <f t="shared" ca="1" si="9"/>
        <v>3100: Salary In-kind0 - PY3</v>
      </c>
      <c r="G164">
        <f ca="1">INDIRECT(_xlfn.CONCAT("'5. Budget Inputs'!G",B164))</f>
        <v>0</v>
      </c>
      <c r="H164">
        <v>250000</v>
      </c>
      <c r="I164">
        <f t="shared" ca="1" si="8"/>
        <v>0</v>
      </c>
      <c r="J164">
        <v>3</v>
      </c>
    </row>
    <row r="165" spans="1:10">
      <c r="A165">
        <v>4</v>
      </c>
      <c r="B165">
        <f>B164</f>
        <v>46</v>
      </c>
      <c r="C165" t="s">
        <v>265</v>
      </c>
      <c r="D165">
        <f t="shared" ca="1" si="6"/>
        <v>0</v>
      </c>
      <c r="E165" s="75" t="str">
        <f t="shared" ca="1" si="7"/>
        <v xml:space="preserve"> - </v>
      </c>
      <c r="F165" s="75" t="str">
        <f t="shared" ca="1" si="9"/>
        <v>3100: Salary In-kind0 - PY4</v>
      </c>
      <c r="G165">
        <f ca="1">INDIRECT(_xlfn.CONCAT("'5. Budget Inputs'!H",B165))</f>
        <v>0</v>
      </c>
      <c r="H165">
        <v>250000</v>
      </c>
      <c r="I165">
        <f t="shared" ca="1" si="8"/>
        <v>0</v>
      </c>
      <c r="J165">
        <v>4</v>
      </c>
    </row>
    <row r="166" spans="1:10">
      <c r="A166">
        <v>5</v>
      </c>
      <c r="B166">
        <f>B165</f>
        <v>46</v>
      </c>
      <c r="C166" t="s">
        <v>265</v>
      </c>
      <c r="D166">
        <f t="shared" ca="1" si="6"/>
        <v>0</v>
      </c>
      <c r="E166" s="75" t="str">
        <f t="shared" ca="1" si="7"/>
        <v xml:space="preserve"> - </v>
      </c>
      <c r="F166" s="75" t="str">
        <f t="shared" ca="1" si="9"/>
        <v>3100: Salary In-kind0 - PY5</v>
      </c>
      <c r="G166">
        <f ca="1">INDIRECT(_xlfn.CONCAT("'5. Budget Inputs'!I",B166))</f>
        <v>0</v>
      </c>
      <c r="H166">
        <v>250000</v>
      </c>
      <c r="I166">
        <f t="shared" ca="1" si="8"/>
        <v>0</v>
      </c>
      <c r="J166">
        <v>5</v>
      </c>
    </row>
    <row r="167" spans="1:10">
      <c r="A167">
        <v>1</v>
      </c>
      <c r="B167">
        <f>B166+1</f>
        <v>47</v>
      </c>
      <c r="C167" t="s">
        <v>265</v>
      </c>
      <c r="D167">
        <f t="shared" ca="1" si="6"/>
        <v>0</v>
      </c>
      <c r="E167" s="75" t="str">
        <f t="shared" ca="1" si="7"/>
        <v xml:space="preserve"> - </v>
      </c>
      <c r="F167" s="75" t="str">
        <f t="shared" ca="1" si="9"/>
        <v>3100: Salary In-kind0 - PY1</v>
      </c>
      <c r="G167">
        <f ca="1">INDIRECT(_xlfn.CONCAT("'5. Budget Inputs'!E",B167))</f>
        <v>0</v>
      </c>
      <c r="H167">
        <v>250000</v>
      </c>
      <c r="I167">
        <f t="shared" ca="1" si="8"/>
        <v>0</v>
      </c>
      <c r="J167">
        <v>1</v>
      </c>
    </row>
    <row r="168" spans="1:10">
      <c r="A168">
        <v>2</v>
      </c>
      <c r="B168">
        <f>B167</f>
        <v>47</v>
      </c>
      <c r="C168" t="s">
        <v>265</v>
      </c>
      <c r="D168">
        <f t="shared" ca="1" si="6"/>
        <v>0</v>
      </c>
      <c r="E168" s="75" t="str">
        <f t="shared" ca="1" si="7"/>
        <v xml:space="preserve"> - </v>
      </c>
      <c r="F168" s="75" t="str">
        <f t="shared" ca="1" si="9"/>
        <v>3100: Salary In-kind0 - PY2</v>
      </c>
      <c r="G168">
        <f ca="1">INDIRECT(_xlfn.CONCAT("'5. Budget Inputs'!F",B168))</f>
        <v>0</v>
      </c>
      <c r="H168">
        <v>250000</v>
      </c>
      <c r="I168">
        <f t="shared" ca="1" si="8"/>
        <v>0</v>
      </c>
      <c r="J168">
        <v>2</v>
      </c>
    </row>
    <row r="169" spans="1:10">
      <c r="A169">
        <v>3</v>
      </c>
      <c r="B169">
        <f>B168</f>
        <v>47</v>
      </c>
      <c r="C169" t="s">
        <v>265</v>
      </c>
      <c r="D169">
        <f t="shared" ca="1" si="6"/>
        <v>0</v>
      </c>
      <c r="E169" s="75" t="str">
        <f t="shared" ca="1" si="7"/>
        <v xml:space="preserve"> - </v>
      </c>
      <c r="F169" s="75" t="str">
        <f t="shared" ca="1" si="9"/>
        <v>3100: Salary In-kind0 - PY3</v>
      </c>
      <c r="G169">
        <f ca="1">INDIRECT(_xlfn.CONCAT("'5. Budget Inputs'!G",B169))</f>
        <v>0</v>
      </c>
      <c r="H169">
        <v>250000</v>
      </c>
      <c r="I169">
        <f t="shared" ca="1" si="8"/>
        <v>0</v>
      </c>
      <c r="J169">
        <v>3</v>
      </c>
    </row>
    <row r="170" spans="1:10">
      <c r="A170">
        <v>4</v>
      </c>
      <c r="B170">
        <f>B169</f>
        <v>47</v>
      </c>
      <c r="C170" t="s">
        <v>265</v>
      </c>
      <c r="D170">
        <f t="shared" ca="1" si="6"/>
        <v>0</v>
      </c>
      <c r="E170" s="75" t="str">
        <f t="shared" ca="1" si="7"/>
        <v xml:space="preserve"> - </v>
      </c>
      <c r="F170" s="75" t="str">
        <f t="shared" ca="1" si="9"/>
        <v>3100: Salary In-kind0 - PY4</v>
      </c>
      <c r="G170">
        <f ca="1">INDIRECT(_xlfn.CONCAT("'5. Budget Inputs'!H",B170))</f>
        <v>0</v>
      </c>
      <c r="H170">
        <v>250000</v>
      </c>
      <c r="I170">
        <f t="shared" ca="1" si="8"/>
        <v>0</v>
      </c>
      <c r="J170">
        <v>4</v>
      </c>
    </row>
    <row r="171" spans="1:10">
      <c r="A171">
        <v>5</v>
      </c>
      <c r="B171">
        <f>B170</f>
        <v>47</v>
      </c>
      <c r="C171" t="s">
        <v>265</v>
      </c>
      <c r="D171">
        <f t="shared" ca="1" si="6"/>
        <v>0</v>
      </c>
      <c r="E171" s="75" t="str">
        <f t="shared" ca="1" si="7"/>
        <v xml:space="preserve"> - </v>
      </c>
      <c r="F171" s="75" t="str">
        <f t="shared" ca="1" si="9"/>
        <v>3100: Salary In-kind0 - PY5</v>
      </c>
      <c r="G171">
        <f ca="1">INDIRECT(_xlfn.CONCAT("'5. Budget Inputs'!I",B171))</f>
        <v>0</v>
      </c>
      <c r="H171">
        <v>250000</v>
      </c>
      <c r="I171">
        <f t="shared" ca="1" si="8"/>
        <v>0</v>
      </c>
      <c r="J171">
        <v>5</v>
      </c>
    </row>
    <row r="172" spans="1:10">
      <c r="A172">
        <v>1</v>
      </c>
      <c r="B172">
        <f>B171+1</f>
        <v>48</v>
      </c>
      <c r="C172" t="s">
        <v>265</v>
      </c>
      <c r="D172">
        <f t="shared" ca="1" si="6"/>
        <v>0</v>
      </c>
      <c r="E172" s="75" t="str">
        <f t="shared" ca="1" si="7"/>
        <v xml:space="preserve"> - </v>
      </c>
      <c r="F172" s="75" t="str">
        <f t="shared" ca="1" si="9"/>
        <v>3100: Salary In-kind0 - PY1</v>
      </c>
      <c r="G172">
        <f ca="1">INDIRECT(_xlfn.CONCAT("'5. Budget Inputs'!E",B172))</f>
        <v>0</v>
      </c>
      <c r="H172">
        <v>250000</v>
      </c>
      <c r="I172">
        <f t="shared" ca="1" si="8"/>
        <v>0</v>
      </c>
      <c r="J172">
        <v>1</v>
      </c>
    </row>
    <row r="173" spans="1:10">
      <c r="A173">
        <v>2</v>
      </c>
      <c r="B173">
        <f>B172</f>
        <v>48</v>
      </c>
      <c r="C173" t="s">
        <v>265</v>
      </c>
      <c r="D173">
        <f t="shared" ca="1" si="6"/>
        <v>0</v>
      </c>
      <c r="E173" s="75" t="str">
        <f t="shared" ca="1" si="7"/>
        <v xml:space="preserve"> - </v>
      </c>
      <c r="F173" s="75" t="str">
        <f t="shared" ca="1" si="9"/>
        <v>3100: Salary In-kind0 - PY2</v>
      </c>
      <c r="G173">
        <f ca="1">INDIRECT(_xlfn.CONCAT("'5. Budget Inputs'!F",B173))</f>
        <v>0</v>
      </c>
      <c r="H173">
        <v>250000</v>
      </c>
      <c r="I173">
        <f t="shared" ca="1" si="8"/>
        <v>0</v>
      </c>
      <c r="J173">
        <v>2</v>
      </c>
    </row>
    <row r="174" spans="1:10">
      <c r="A174">
        <v>3</v>
      </c>
      <c r="B174">
        <f>B173</f>
        <v>48</v>
      </c>
      <c r="C174" t="s">
        <v>265</v>
      </c>
      <c r="D174">
        <f t="shared" ca="1" si="6"/>
        <v>0</v>
      </c>
      <c r="E174" s="75" t="str">
        <f t="shared" ca="1" si="7"/>
        <v xml:space="preserve"> - </v>
      </c>
      <c r="F174" s="75" t="str">
        <f t="shared" ca="1" si="9"/>
        <v>3100: Salary In-kind0 - PY3</v>
      </c>
      <c r="G174">
        <f ca="1">INDIRECT(_xlfn.CONCAT("'5. Budget Inputs'!G",B174))</f>
        <v>0</v>
      </c>
      <c r="H174">
        <v>250000</v>
      </c>
      <c r="I174">
        <f t="shared" ca="1" si="8"/>
        <v>0</v>
      </c>
      <c r="J174">
        <v>3</v>
      </c>
    </row>
    <row r="175" spans="1:10">
      <c r="A175">
        <v>4</v>
      </c>
      <c r="B175">
        <f>B174</f>
        <v>48</v>
      </c>
      <c r="C175" t="s">
        <v>265</v>
      </c>
      <c r="D175">
        <f t="shared" ca="1" si="6"/>
        <v>0</v>
      </c>
      <c r="E175" s="75" t="str">
        <f t="shared" ca="1" si="7"/>
        <v xml:space="preserve"> - </v>
      </c>
      <c r="F175" s="75" t="str">
        <f t="shared" ca="1" si="9"/>
        <v>3100: Salary In-kind0 - PY4</v>
      </c>
      <c r="G175">
        <f ca="1">INDIRECT(_xlfn.CONCAT("'5. Budget Inputs'!H",B175))</f>
        <v>0</v>
      </c>
      <c r="H175">
        <v>250000</v>
      </c>
      <c r="I175">
        <f t="shared" ca="1" si="8"/>
        <v>0</v>
      </c>
      <c r="J175">
        <v>4</v>
      </c>
    </row>
    <row r="176" spans="1:10">
      <c r="A176">
        <v>5</v>
      </c>
      <c r="B176">
        <f>B175</f>
        <v>48</v>
      </c>
      <c r="C176" t="s">
        <v>265</v>
      </c>
      <c r="D176">
        <f t="shared" ref="D176:D239" ca="1" si="10">INDIRECT(_xlfn.CONCAT("'5. Budget Inputs'!B",B176))</f>
        <v>0</v>
      </c>
      <c r="E176" s="75" t="str">
        <f t="shared" ref="E176:E201" ca="1" si="11">_xlfn.CONCAT(INDIRECT(_xlfn.CONCAT("'5. Budget Inputs'!C",B176))," - ",INDIRECT(_xlfn.CONCAT("'5. Budget Inputs'!D",B176)))</f>
        <v xml:space="preserve"> - </v>
      </c>
      <c r="F176" s="75" t="str">
        <f t="shared" ca="1" si="9"/>
        <v>3100: Salary In-kind0 - PY5</v>
      </c>
      <c r="G176">
        <f ca="1">INDIRECT(_xlfn.CONCAT("'5. Budget Inputs'!I",B176))</f>
        <v>0</v>
      </c>
      <c r="H176">
        <v>250000</v>
      </c>
      <c r="I176">
        <f t="shared" ref="I176:I201" ca="1" si="12">G176*H176</f>
        <v>0</v>
      </c>
      <c r="J176">
        <v>5</v>
      </c>
    </row>
    <row r="177" spans="1:10">
      <c r="A177">
        <v>1</v>
      </c>
      <c r="B177">
        <f>B176+1</f>
        <v>49</v>
      </c>
      <c r="C177" t="s">
        <v>265</v>
      </c>
      <c r="D177">
        <f t="shared" ca="1" si="10"/>
        <v>0</v>
      </c>
      <c r="E177" s="75" t="str">
        <f t="shared" ca="1" si="11"/>
        <v xml:space="preserve"> - </v>
      </c>
      <c r="F177" s="75" t="str">
        <f t="shared" ca="1" si="9"/>
        <v>3100: Salary In-kind0 - PY1</v>
      </c>
      <c r="G177">
        <f ca="1">INDIRECT(_xlfn.CONCAT("'5. Budget Inputs'!E",B177))</f>
        <v>0</v>
      </c>
      <c r="H177">
        <v>250000</v>
      </c>
      <c r="I177">
        <f t="shared" ca="1" si="12"/>
        <v>0</v>
      </c>
      <c r="J177">
        <v>1</v>
      </c>
    </row>
    <row r="178" spans="1:10">
      <c r="A178">
        <v>2</v>
      </c>
      <c r="B178">
        <f>B177</f>
        <v>49</v>
      </c>
      <c r="C178" t="s">
        <v>265</v>
      </c>
      <c r="D178">
        <f t="shared" ca="1" si="10"/>
        <v>0</v>
      </c>
      <c r="E178" s="75" t="str">
        <f t="shared" ca="1" si="11"/>
        <v xml:space="preserve"> - </v>
      </c>
      <c r="F178" s="75" t="str">
        <f t="shared" ca="1" si="9"/>
        <v>3100: Salary In-kind0 - PY2</v>
      </c>
      <c r="G178">
        <f ca="1">INDIRECT(_xlfn.CONCAT("'5. Budget Inputs'!F",B178))</f>
        <v>0</v>
      </c>
      <c r="H178">
        <v>250000</v>
      </c>
      <c r="I178">
        <f t="shared" ca="1" si="12"/>
        <v>0</v>
      </c>
      <c r="J178">
        <v>2</v>
      </c>
    </row>
    <row r="179" spans="1:10">
      <c r="A179">
        <v>3</v>
      </c>
      <c r="B179">
        <f>B178</f>
        <v>49</v>
      </c>
      <c r="C179" t="s">
        <v>265</v>
      </c>
      <c r="D179">
        <f t="shared" ca="1" si="10"/>
        <v>0</v>
      </c>
      <c r="E179" s="75" t="str">
        <f t="shared" ca="1" si="11"/>
        <v xml:space="preserve"> - </v>
      </c>
      <c r="F179" s="75" t="str">
        <f t="shared" ca="1" si="9"/>
        <v>3100: Salary In-kind0 - PY3</v>
      </c>
      <c r="G179">
        <f ca="1">INDIRECT(_xlfn.CONCAT("'5. Budget Inputs'!G",B179))</f>
        <v>0</v>
      </c>
      <c r="H179">
        <v>250000</v>
      </c>
      <c r="I179">
        <f t="shared" ca="1" si="12"/>
        <v>0</v>
      </c>
      <c r="J179">
        <v>3</v>
      </c>
    </row>
    <row r="180" spans="1:10">
      <c r="A180">
        <v>4</v>
      </c>
      <c r="B180">
        <f>B179</f>
        <v>49</v>
      </c>
      <c r="C180" t="s">
        <v>265</v>
      </c>
      <c r="D180">
        <f t="shared" ca="1" si="10"/>
        <v>0</v>
      </c>
      <c r="E180" s="75" t="str">
        <f t="shared" ca="1" si="11"/>
        <v xml:space="preserve"> - </v>
      </c>
      <c r="F180" s="75" t="str">
        <f t="shared" ca="1" si="9"/>
        <v>3100: Salary In-kind0 - PY4</v>
      </c>
      <c r="G180">
        <f ca="1">INDIRECT(_xlfn.CONCAT("'5. Budget Inputs'!H",B180))</f>
        <v>0</v>
      </c>
      <c r="H180">
        <v>250000</v>
      </c>
      <c r="I180">
        <f t="shared" ca="1" si="12"/>
        <v>0</v>
      </c>
      <c r="J180">
        <v>4</v>
      </c>
    </row>
    <row r="181" spans="1:10">
      <c r="A181">
        <v>5</v>
      </c>
      <c r="B181">
        <f>B180</f>
        <v>49</v>
      </c>
      <c r="C181" t="s">
        <v>265</v>
      </c>
      <c r="D181">
        <f t="shared" ca="1" si="10"/>
        <v>0</v>
      </c>
      <c r="E181" s="75" t="str">
        <f t="shared" ca="1" si="11"/>
        <v xml:space="preserve"> - </v>
      </c>
      <c r="F181" s="75" t="str">
        <f t="shared" ca="1" si="9"/>
        <v>3100: Salary In-kind0 - PY5</v>
      </c>
      <c r="G181">
        <f ca="1">INDIRECT(_xlfn.CONCAT("'5. Budget Inputs'!I",B181))</f>
        <v>0</v>
      </c>
      <c r="H181">
        <v>250000</v>
      </c>
      <c r="I181">
        <f t="shared" ca="1" si="12"/>
        <v>0</v>
      </c>
      <c r="J181">
        <v>5</v>
      </c>
    </row>
    <row r="182" spans="1:10">
      <c r="A182">
        <v>1</v>
      </c>
      <c r="B182">
        <f>B181+1</f>
        <v>50</v>
      </c>
      <c r="C182" t="s">
        <v>265</v>
      </c>
      <c r="D182">
        <f t="shared" ca="1" si="10"/>
        <v>0</v>
      </c>
      <c r="E182" s="75" t="str">
        <f t="shared" ca="1" si="11"/>
        <v xml:space="preserve"> - </v>
      </c>
      <c r="F182" s="75" t="str">
        <f t="shared" ca="1" si="9"/>
        <v>3100: Salary In-kind0 - PY1</v>
      </c>
      <c r="G182">
        <f ca="1">INDIRECT(_xlfn.CONCAT("'5. Budget Inputs'!E",B182))</f>
        <v>0</v>
      </c>
      <c r="H182">
        <v>250000</v>
      </c>
      <c r="I182">
        <f t="shared" ca="1" si="12"/>
        <v>0</v>
      </c>
      <c r="J182">
        <v>1</v>
      </c>
    </row>
    <row r="183" spans="1:10">
      <c r="A183">
        <v>2</v>
      </c>
      <c r="B183">
        <f>B182</f>
        <v>50</v>
      </c>
      <c r="C183" t="s">
        <v>265</v>
      </c>
      <c r="D183">
        <f t="shared" ca="1" si="10"/>
        <v>0</v>
      </c>
      <c r="E183" s="75" t="str">
        <f t="shared" ca="1" si="11"/>
        <v xml:space="preserve"> - </v>
      </c>
      <c r="F183" s="75" t="str">
        <f t="shared" ca="1" si="9"/>
        <v>3100: Salary In-kind0 - PY2</v>
      </c>
      <c r="G183">
        <f ca="1">INDIRECT(_xlfn.CONCAT("'5. Budget Inputs'!F",B183))</f>
        <v>0</v>
      </c>
      <c r="H183">
        <v>250000</v>
      </c>
      <c r="I183">
        <f t="shared" ca="1" si="12"/>
        <v>0</v>
      </c>
      <c r="J183">
        <v>2</v>
      </c>
    </row>
    <row r="184" spans="1:10">
      <c r="A184">
        <v>3</v>
      </c>
      <c r="B184">
        <f>B183</f>
        <v>50</v>
      </c>
      <c r="C184" t="s">
        <v>265</v>
      </c>
      <c r="D184">
        <f t="shared" ca="1" si="10"/>
        <v>0</v>
      </c>
      <c r="E184" s="75" t="str">
        <f t="shared" ca="1" si="11"/>
        <v xml:space="preserve"> - </v>
      </c>
      <c r="F184" s="75" t="str">
        <f t="shared" ca="1" si="9"/>
        <v>3100: Salary In-kind0 - PY3</v>
      </c>
      <c r="G184">
        <f ca="1">INDIRECT(_xlfn.CONCAT("'5. Budget Inputs'!G",B184))</f>
        <v>0</v>
      </c>
      <c r="H184">
        <v>250000</v>
      </c>
      <c r="I184">
        <f t="shared" ca="1" si="12"/>
        <v>0</v>
      </c>
      <c r="J184">
        <v>3</v>
      </c>
    </row>
    <row r="185" spans="1:10">
      <c r="A185">
        <v>4</v>
      </c>
      <c r="B185">
        <f>B184</f>
        <v>50</v>
      </c>
      <c r="C185" t="s">
        <v>265</v>
      </c>
      <c r="D185">
        <f t="shared" ca="1" si="10"/>
        <v>0</v>
      </c>
      <c r="E185" s="75" t="str">
        <f t="shared" ca="1" si="11"/>
        <v xml:space="preserve"> - </v>
      </c>
      <c r="F185" s="75" t="str">
        <f t="shared" ca="1" si="9"/>
        <v>3100: Salary In-kind0 - PY4</v>
      </c>
      <c r="G185">
        <f ca="1">INDIRECT(_xlfn.CONCAT("'5. Budget Inputs'!H",B185))</f>
        <v>0</v>
      </c>
      <c r="H185">
        <v>250000</v>
      </c>
      <c r="I185">
        <f t="shared" ca="1" si="12"/>
        <v>0</v>
      </c>
      <c r="J185">
        <v>4</v>
      </c>
    </row>
    <row r="186" spans="1:10">
      <c r="A186">
        <v>5</v>
      </c>
      <c r="B186">
        <f>B185</f>
        <v>50</v>
      </c>
      <c r="C186" t="s">
        <v>265</v>
      </c>
      <c r="D186">
        <f t="shared" ca="1" si="10"/>
        <v>0</v>
      </c>
      <c r="E186" s="75" t="str">
        <f t="shared" ca="1" si="11"/>
        <v xml:space="preserve"> - </v>
      </c>
      <c r="F186" s="75" t="str">
        <f t="shared" ca="1" si="9"/>
        <v>3100: Salary In-kind0 - PY5</v>
      </c>
      <c r="G186">
        <f ca="1">INDIRECT(_xlfn.CONCAT("'5. Budget Inputs'!I",B186))</f>
        <v>0</v>
      </c>
      <c r="H186">
        <v>250000</v>
      </c>
      <c r="I186">
        <f t="shared" ca="1" si="12"/>
        <v>0</v>
      </c>
      <c r="J186">
        <v>5</v>
      </c>
    </row>
    <row r="187" spans="1:10">
      <c r="A187">
        <v>1</v>
      </c>
      <c r="B187">
        <f>B186+1</f>
        <v>51</v>
      </c>
      <c r="C187" t="s">
        <v>265</v>
      </c>
      <c r="D187">
        <f t="shared" ca="1" si="10"/>
        <v>0</v>
      </c>
      <c r="E187" s="75" t="str">
        <f t="shared" ca="1" si="11"/>
        <v xml:space="preserve"> - </v>
      </c>
      <c r="F187" s="75" t="str">
        <f t="shared" ca="1" si="9"/>
        <v>3100: Salary In-kind0 - PY1</v>
      </c>
      <c r="G187">
        <f ca="1">INDIRECT(_xlfn.CONCAT("'5. Budget Inputs'!E",B187))</f>
        <v>0</v>
      </c>
      <c r="H187">
        <v>250000</v>
      </c>
      <c r="I187">
        <f t="shared" ca="1" si="12"/>
        <v>0</v>
      </c>
      <c r="J187">
        <v>1</v>
      </c>
    </row>
    <row r="188" spans="1:10">
      <c r="A188">
        <v>2</v>
      </c>
      <c r="B188">
        <f>B187</f>
        <v>51</v>
      </c>
      <c r="C188" t="s">
        <v>265</v>
      </c>
      <c r="D188">
        <f t="shared" ca="1" si="10"/>
        <v>0</v>
      </c>
      <c r="E188" s="75" t="str">
        <f t="shared" ca="1" si="11"/>
        <v xml:space="preserve"> - </v>
      </c>
      <c r="F188" s="75" t="str">
        <f t="shared" ca="1" si="9"/>
        <v>3100: Salary In-kind0 - PY2</v>
      </c>
      <c r="G188">
        <f ca="1">INDIRECT(_xlfn.CONCAT("'5. Budget Inputs'!F",B188))</f>
        <v>0</v>
      </c>
      <c r="H188">
        <v>250000</v>
      </c>
      <c r="I188">
        <f t="shared" ca="1" si="12"/>
        <v>0</v>
      </c>
      <c r="J188">
        <v>2</v>
      </c>
    </row>
    <row r="189" spans="1:10">
      <c r="A189">
        <v>3</v>
      </c>
      <c r="B189">
        <f>B188</f>
        <v>51</v>
      </c>
      <c r="C189" t="s">
        <v>265</v>
      </c>
      <c r="D189">
        <f t="shared" ca="1" si="10"/>
        <v>0</v>
      </c>
      <c r="E189" s="75" t="str">
        <f t="shared" ca="1" si="11"/>
        <v xml:space="preserve"> - </v>
      </c>
      <c r="F189" s="75" t="str">
        <f t="shared" ca="1" si="9"/>
        <v>3100: Salary In-kind0 - PY3</v>
      </c>
      <c r="G189">
        <f ca="1">INDIRECT(_xlfn.CONCAT("'5. Budget Inputs'!G",B189))</f>
        <v>0</v>
      </c>
      <c r="H189">
        <v>250000</v>
      </c>
      <c r="I189">
        <f t="shared" ca="1" si="12"/>
        <v>0</v>
      </c>
      <c r="J189">
        <v>3</v>
      </c>
    </row>
    <row r="190" spans="1:10">
      <c r="A190">
        <v>4</v>
      </c>
      <c r="B190">
        <f>B189</f>
        <v>51</v>
      </c>
      <c r="C190" t="s">
        <v>265</v>
      </c>
      <c r="D190">
        <f t="shared" ca="1" si="10"/>
        <v>0</v>
      </c>
      <c r="E190" s="75" t="str">
        <f t="shared" ca="1" si="11"/>
        <v xml:space="preserve"> - </v>
      </c>
      <c r="F190" s="75" t="str">
        <f t="shared" ca="1" si="9"/>
        <v>3100: Salary In-kind0 - PY4</v>
      </c>
      <c r="G190">
        <f ca="1">INDIRECT(_xlfn.CONCAT("'5. Budget Inputs'!H",B190))</f>
        <v>0</v>
      </c>
      <c r="H190">
        <v>250000</v>
      </c>
      <c r="I190">
        <f t="shared" ca="1" si="12"/>
        <v>0</v>
      </c>
      <c r="J190">
        <v>4</v>
      </c>
    </row>
    <row r="191" spans="1:10">
      <c r="A191">
        <v>5</v>
      </c>
      <c r="B191">
        <f>B190</f>
        <v>51</v>
      </c>
      <c r="C191" t="s">
        <v>265</v>
      </c>
      <c r="D191">
        <f t="shared" ca="1" si="10"/>
        <v>0</v>
      </c>
      <c r="E191" s="75" t="str">
        <f t="shared" ca="1" si="11"/>
        <v xml:space="preserve"> - </v>
      </c>
      <c r="F191" s="75" t="str">
        <f t="shared" ca="1" si="9"/>
        <v>3100: Salary In-kind0 - PY5</v>
      </c>
      <c r="G191">
        <f ca="1">INDIRECT(_xlfn.CONCAT("'5. Budget Inputs'!I",B191))</f>
        <v>0</v>
      </c>
      <c r="H191">
        <v>250000</v>
      </c>
      <c r="I191">
        <f t="shared" ca="1" si="12"/>
        <v>0</v>
      </c>
      <c r="J191">
        <v>5</v>
      </c>
    </row>
    <row r="192" spans="1:10">
      <c r="A192">
        <v>1</v>
      </c>
      <c r="B192">
        <f>B191+1</f>
        <v>52</v>
      </c>
      <c r="C192" t="s">
        <v>265</v>
      </c>
      <c r="D192">
        <f t="shared" ca="1" si="10"/>
        <v>0</v>
      </c>
      <c r="E192" s="75" t="str">
        <f t="shared" ca="1" si="11"/>
        <v xml:space="preserve"> - </v>
      </c>
      <c r="F192" s="75" t="str">
        <f t="shared" ca="1" si="9"/>
        <v>3100: Salary In-kind0 - PY1</v>
      </c>
      <c r="G192">
        <f ca="1">INDIRECT(_xlfn.CONCAT("'5. Budget Inputs'!E",B192))</f>
        <v>0</v>
      </c>
      <c r="H192">
        <v>250000</v>
      </c>
      <c r="I192">
        <f t="shared" ca="1" si="12"/>
        <v>0</v>
      </c>
      <c r="J192">
        <v>1</v>
      </c>
    </row>
    <row r="193" spans="1:10">
      <c r="A193">
        <v>2</v>
      </c>
      <c r="B193">
        <f>B192</f>
        <v>52</v>
      </c>
      <c r="C193" t="s">
        <v>265</v>
      </c>
      <c r="D193">
        <f t="shared" ca="1" si="10"/>
        <v>0</v>
      </c>
      <c r="E193" s="75" t="str">
        <f t="shared" ca="1" si="11"/>
        <v xml:space="preserve"> - </v>
      </c>
      <c r="F193" s="75" t="str">
        <f t="shared" ca="1" si="9"/>
        <v>3100: Salary In-kind0 - PY2</v>
      </c>
      <c r="G193">
        <f ca="1">INDIRECT(_xlfn.CONCAT("'5. Budget Inputs'!F",B193))</f>
        <v>0</v>
      </c>
      <c r="H193">
        <v>250000</v>
      </c>
      <c r="I193">
        <f t="shared" ca="1" si="12"/>
        <v>0</v>
      </c>
      <c r="J193">
        <v>2</v>
      </c>
    </row>
    <row r="194" spans="1:10">
      <c r="A194">
        <v>3</v>
      </c>
      <c r="B194">
        <f>B193</f>
        <v>52</v>
      </c>
      <c r="C194" t="s">
        <v>265</v>
      </c>
      <c r="D194">
        <f t="shared" ca="1" si="10"/>
        <v>0</v>
      </c>
      <c r="E194" s="75" t="str">
        <f t="shared" ca="1" si="11"/>
        <v xml:space="preserve"> - </v>
      </c>
      <c r="F194" s="75" t="str">
        <f t="shared" ca="1" si="9"/>
        <v>3100: Salary In-kind0 - PY3</v>
      </c>
      <c r="G194">
        <f ca="1">INDIRECT(_xlfn.CONCAT("'5. Budget Inputs'!G",B194))</f>
        <v>0</v>
      </c>
      <c r="H194">
        <v>250000</v>
      </c>
      <c r="I194">
        <f t="shared" ca="1" si="12"/>
        <v>0</v>
      </c>
      <c r="J194">
        <v>3</v>
      </c>
    </row>
    <row r="195" spans="1:10">
      <c r="A195">
        <v>4</v>
      </c>
      <c r="B195">
        <f>B194</f>
        <v>52</v>
      </c>
      <c r="C195" t="s">
        <v>265</v>
      </c>
      <c r="D195">
        <f t="shared" ca="1" si="10"/>
        <v>0</v>
      </c>
      <c r="E195" s="75" t="str">
        <f t="shared" ca="1" si="11"/>
        <v xml:space="preserve"> - </v>
      </c>
      <c r="F195" s="75" t="str">
        <f t="shared" ref="F195:F258" ca="1" si="13">_xlfn.CONCAT(C195,D195,E195,"PY",A195)</f>
        <v>3100: Salary In-kind0 - PY4</v>
      </c>
      <c r="G195">
        <f ca="1">INDIRECT(_xlfn.CONCAT("'5. Budget Inputs'!H",B195))</f>
        <v>0</v>
      </c>
      <c r="H195">
        <v>250000</v>
      </c>
      <c r="I195">
        <f t="shared" ca="1" si="12"/>
        <v>0</v>
      </c>
      <c r="J195">
        <v>4</v>
      </c>
    </row>
    <row r="196" spans="1:10">
      <c r="A196">
        <v>5</v>
      </c>
      <c r="B196">
        <f>B195</f>
        <v>52</v>
      </c>
      <c r="C196" t="s">
        <v>265</v>
      </c>
      <c r="D196">
        <f t="shared" ca="1" si="10"/>
        <v>0</v>
      </c>
      <c r="E196" s="75" t="str">
        <f t="shared" ca="1" si="11"/>
        <v xml:space="preserve"> - </v>
      </c>
      <c r="F196" s="75" t="str">
        <f t="shared" ca="1" si="13"/>
        <v>3100: Salary In-kind0 - PY5</v>
      </c>
      <c r="G196">
        <f ca="1">INDIRECT(_xlfn.CONCAT("'5. Budget Inputs'!I",B196))</f>
        <v>0</v>
      </c>
      <c r="H196">
        <v>250000</v>
      </c>
      <c r="I196">
        <f t="shared" ca="1" si="12"/>
        <v>0</v>
      </c>
      <c r="J196">
        <v>5</v>
      </c>
    </row>
    <row r="197" spans="1:10">
      <c r="A197">
        <v>1</v>
      </c>
      <c r="B197">
        <f>B196+1</f>
        <v>53</v>
      </c>
      <c r="C197" t="s">
        <v>265</v>
      </c>
      <c r="D197">
        <f t="shared" ca="1" si="10"/>
        <v>0</v>
      </c>
      <c r="E197" s="75" t="str">
        <f t="shared" ca="1" si="11"/>
        <v xml:space="preserve"> - </v>
      </c>
      <c r="F197" s="75" t="str">
        <f t="shared" ca="1" si="13"/>
        <v>3100: Salary In-kind0 - PY1</v>
      </c>
      <c r="G197">
        <f ca="1">INDIRECT(_xlfn.CONCAT("'5. Budget Inputs'!E",B197))</f>
        <v>0</v>
      </c>
      <c r="H197">
        <v>250000</v>
      </c>
      <c r="I197">
        <f t="shared" ca="1" si="12"/>
        <v>0</v>
      </c>
      <c r="J197">
        <v>1</v>
      </c>
    </row>
    <row r="198" spans="1:10">
      <c r="A198">
        <v>2</v>
      </c>
      <c r="B198">
        <f>B197</f>
        <v>53</v>
      </c>
      <c r="C198" t="s">
        <v>265</v>
      </c>
      <c r="D198">
        <f t="shared" ca="1" si="10"/>
        <v>0</v>
      </c>
      <c r="E198" s="75" t="str">
        <f t="shared" ca="1" si="11"/>
        <v xml:space="preserve"> - </v>
      </c>
      <c r="F198" s="75" t="str">
        <f t="shared" ca="1" si="13"/>
        <v>3100: Salary In-kind0 - PY2</v>
      </c>
      <c r="G198">
        <f ca="1">INDIRECT(_xlfn.CONCAT("'5. Budget Inputs'!F",B198))</f>
        <v>0</v>
      </c>
      <c r="H198">
        <v>250000</v>
      </c>
      <c r="I198">
        <f t="shared" ca="1" si="12"/>
        <v>0</v>
      </c>
      <c r="J198">
        <v>2</v>
      </c>
    </row>
    <row r="199" spans="1:10">
      <c r="A199">
        <v>3</v>
      </c>
      <c r="B199">
        <f>B198</f>
        <v>53</v>
      </c>
      <c r="C199" t="s">
        <v>265</v>
      </c>
      <c r="D199">
        <f t="shared" ca="1" si="10"/>
        <v>0</v>
      </c>
      <c r="E199" s="75" t="str">
        <f t="shared" ca="1" si="11"/>
        <v xml:space="preserve"> - </v>
      </c>
      <c r="F199" s="75" t="str">
        <f t="shared" ca="1" si="13"/>
        <v>3100: Salary In-kind0 - PY3</v>
      </c>
      <c r="G199">
        <f ca="1">INDIRECT(_xlfn.CONCAT("'5. Budget Inputs'!G",B199))</f>
        <v>0</v>
      </c>
      <c r="H199">
        <v>250000</v>
      </c>
      <c r="I199">
        <f t="shared" ca="1" si="12"/>
        <v>0</v>
      </c>
      <c r="J199">
        <v>3</v>
      </c>
    </row>
    <row r="200" spans="1:10">
      <c r="A200">
        <v>4</v>
      </c>
      <c r="B200">
        <f>B199</f>
        <v>53</v>
      </c>
      <c r="C200" t="s">
        <v>265</v>
      </c>
      <c r="D200">
        <f t="shared" ca="1" si="10"/>
        <v>0</v>
      </c>
      <c r="E200" s="75" t="str">
        <f t="shared" ca="1" si="11"/>
        <v xml:space="preserve"> - </v>
      </c>
      <c r="F200" s="75" t="str">
        <f t="shared" ca="1" si="13"/>
        <v>3100: Salary In-kind0 - PY4</v>
      </c>
      <c r="G200">
        <f ca="1">INDIRECT(_xlfn.CONCAT("'5. Budget Inputs'!H",B200))</f>
        <v>0</v>
      </c>
      <c r="H200">
        <v>250000</v>
      </c>
      <c r="I200">
        <f t="shared" ca="1" si="12"/>
        <v>0</v>
      </c>
      <c r="J200">
        <v>4</v>
      </c>
    </row>
    <row r="201" spans="1:10">
      <c r="A201">
        <v>5</v>
      </c>
      <c r="B201">
        <f>B200</f>
        <v>53</v>
      </c>
      <c r="C201" t="s">
        <v>265</v>
      </c>
      <c r="D201">
        <f t="shared" ca="1" si="10"/>
        <v>0</v>
      </c>
      <c r="E201" s="75" t="str">
        <f t="shared" ca="1" si="11"/>
        <v xml:space="preserve"> - </v>
      </c>
      <c r="F201" s="75" t="str">
        <f t="shared" ca="1" si="13"/>
        <v>3100: Salary In-kind0 - PY5</v>
      </c>
      <c r="G201">
        <f ca="1">INDIRECT(_xlfn.CONCAT("'5. Budget Inputs'!I",B201))</f>
        <v>0</v>
      </c>
      <c r="H201">
        <v>250000</v>
      </c>
      <c r="I201">
        <f t="shared" ca="1" si="12"/>
        <v>0</v>
      </c>
      <c r="J201">
        <v>5</v>
      </c>
    </row>
    <row r="202" spans="1:10">
      <c r="A202">
        <v>1</v>
      </c>
      <c r="B202">
        <v>59</v>
      </c>
      <c r="C202" t="s">
        <v>266</v>
      </c>
      <c r="D202">
        <f t="shared" ca="1" si="10"/>
        <v>0</v>
      </c>
      <c r="E202" s="75">
        <f ca="1">INDIRECT(_xlfn.CONCAT("'5. Budget Inputs'!C",B202))</f>
        <v>0</v>
      </c>
      <c r="F202" s="75" t="str">
        <f t="shared" ca="1" si="13"/>
        <v>3210: Regular In-kind00PY1</v>
      </c>
      <c r="I202">
        <f ca="1">INDIRECT(_xlfn.CONCAT("'5. Budget Inputs'!E",B202))</f>
        <v>0</v>
      </c>
      <c r="J202">
        <v>1</v>
      </c>
    </row>
    <row r="203" spans="1:10">
      <c r="A203">
        <v>2</v>
      </c>
      <c r="B203">
        <v>59</v>
      </c>
      <c r="C203" t="s">
        <v>266</v>
      </c>
      <c r="D203">
        <f t="shared" ca="1" si="10"/>
        <v>0</v>
      </c>
      <c r="E203" s="75">
        <f t="shared" ref="E203:E266" ca="1" si="14">INDIRECT(_xlfn.CONCAT("'5. Budget Inputs'!C",B203))</f>
        <v>0</v>
      </c>
      <c r="F203" s="75" t="str">
        <f t="shared" ca="1" si="13"/>
        <v>3210: Regular In-kind00PY2</v>
      </c>
      <c r="I203">
        <f ca="1">INDIRECT(_xlfn.CONCAT("'5. Budget Inputs'!F",B203))</f>
        <v>0</v>
      </c>
      <c r="J203">
        <v>2</v>
      </c>
    </row>
    <row r="204" spans="1:10">
      <c r="A204">
        <v>3</v>
      </c>
      <c r="B204">
        <v>59</v>
      </c>
      <c r="C204" t="s">
        <v>266</v>
      </c>
      <c r="D204">
        <f t="shared" ca="1" si="10"/>
        <v>0</v>
      </c>
      <c r="E204" s="75">
        <f t="shared" ca="1" si="14"/>
        <v>0</v>
      </c>
      <c r="F204" s="75" t="str">
        <f t="shared" ca="1" si="13"/>
        <v>3210: Regular In-kind00PY3</v>
      </c>
      <c r="I204">
        <f ca="1">INDIRECT(_xlfn.CONCAT("'5. Budget Inputs'!G",B204))</f>
        <v>0</v>
      </c>
      <c r="J204">
        <v>3</v>
      </c>
    </row>
    <row r="205" spans="1:10">
      <c r="A205">
        <v>4</v>
      </c>
      <c r="B205">
        <v>59</v>
      </c>
      <c r="C205" t="s">
        <v>266</v>
      </c>
      <c r="D205">
        <f t="shared" ca="1" si="10"/>
        <v>0</v>
      </c>
      <c r="E205" s="75">
        <f t="shared" ca="1" si="14"/>
        <v>0</v>
      </c>
      <c r="F205" s="75" t="str">
        <f t="shared" ca="1" si="13"/>
        <v>3210: Regular In-kind00PY4</v>
      </c>
      <c r="I205">
        <f ca="1">INDIRECT(_xlfn.CONCAT("'5. Budget Inputs'!H",B205))</f>
        <v>0</v>
      </c>
      <c r="J205">
        <v>4</v>
      </c>
    </row>
    <row r="206" spans="1:10">
      <c r="A206">
        <v>5</v>
      </c>
      <c r="B206">
        <v>59</v>
      </c>
      <c r="C206" t="s">
        <v>266</v>
      </c>
      <c r="D206">
        <f t="shared" ca="1" si="10"/>
        <v>0</v>
      </c>
      <c r="E206" s="75">
        <f t="shared" ca="1" si="14"/>
        <v>0</v>
      </c>
      <c r="F206" s="75" t="str">
        <f t="shared" ca="1" si="13"/>
        <v>3210: Regular In-kind00PY5</v>
      </c>
      <c r="I206">
        <f ca="1">INDIRECT(_xlfn.CONCAT("'5. Budget Inputs'!I",B206))</f>
        <v>0</v>
      </c>
      <c r="J206">
        <v>5</v>
      </c>
    </row>
    <row r="207" spans="1:10">
      <c r="A207">
        <v>1</v>
      </c>
      <c r="B207">
        <v>60</v>
      </c>
      <c r="C207" t="s">
        <v>266</v>
      </c>
      <c r="D207">
        <f t="shared" ca="1" si="10"/>
        <v>0</v>
      </c>
      <c r="E207" s="75">
        <f t="shared" ca="1" si="14"/>
        <v>0</v>
      </c>
      <c r="F207" s="75" t="str">
        <f t="shared" ca="1" si="13"/>
        <v>3210: Regular In-kind00PY1</v>
      </c>
      <c r="I207">
        <f ca="1">INDIRECT(_xlfn.CONCAT("'5. Budget Inputs'!E",B207))</f>
        <v>0</v>
      </c>
      <c r="J207">
        <v>1</v>
      </c>
    </row>
    <row r="208" spans="1:10">
      <c r="A208">
        <v>2</v>
      </c>
      <c r="B208">
        <v>60</v>
      </c>
      <c r="C208" t="s">
        <v>266</v>
      </c>
      <c r="D208">
        <f t="shared" ca="1" si="10"/>
        <v>0</v>
      </c>
      <c r="E208" s="75">
        <f t="shared" ca="1" si="14"/>
        <v>0</v>
      </c>
      <c r="F208" s="75" t="str">
        <f t="shared" ca="1" si="13"/>
        <v>3210: Regular In-kind00PY2</v>
      </c>
      <c r="I208">
        <f ca="1">INDIRECT(_xlfn.CONCAT("'5. Budget Inputs'!F",B208))</f>
        <v>0</v>
      </c>
      <c r="J208">
        <v>2</v>
      </c>
    </row>
    <row r="209" spans="1:10">
      <c r="A209">
        <v>3</v>
      </c>
      <c r="B209">
        <v>60</v>
      </c>
      <c r="C209" t="s">
        <v>266</v>
      </c>
      <c r="D209">
        <f t="shared" ca="1" si="10"/>
        <v>0</v>
      </c>
      <c r="E209" s="75">
        <f t="shared" ca="1" si="14"/>
        <v>0</v>
      </c>
      <c r="F209" s="75" t="str">
        <f t="shared" ca="1" si="13"/>
        <v>3210: Regular In-kind00PY3</v>
      </c>
      <c r="I209">
        <f ca="1">INDIRECT(_xlfn.CONCAT("'5. Budget Inputs'!G",B209))</f>
        <v>0</v>
      </c>
      <c r="J209">
        <v>3</v>
      </c>
    </row>
    <row r="210" spans="1:10">
      <c r="A210">
        <v>4</v>
      </c>
      <c r="B210">
        <v>60</v>
      </c>
      <c r="C210" t="s">
        <v>266</v>
      </c>
      <c r="D210">
        <f t="shared" ca="1" si="10"/>
        <v>0</v>
      </c>
      <c r="E210" s="75">
        <f t="shared" ca="1" si="14"/>
        <v>0</v>
      </c>
      <c r="F210" s="75" t="str">
        <f t="shared" ca="1" si="13"/>
        <v>3210: Regular In-kind00PY4</v>
      </c>
      <c r="I210">
        <f ca="1">INDIRECT(_xlfn.CONCAT("'5. Budget Inputs'!H",B210))</f>
        <v>0</v>
      </c>
      <c r="J210">
        <v>4</v>
      </c>
    </row>
    <row r="211" spans="1:10">
      <c r="A211">
        <v>5</v>
      </c>
      <c r="B211">
        <v>60</v>
      </c>
      <c r="C211" t="s">
        <v>266</v>
      </c>
      <c r="D211">
        <f t="shared" ca="1" si="10"/>
        <v>0</v>
      </c>
      <c r="E211" s="75">
        <f t="shared" ca="1" si="14"/>
        <v>0</v>
      </c>
      <c r="F211" s="75" t="str">
        <f t="shared" ca="1" si="13"/>
        <v>3210: Regular In-kind00PY5</v>
      </c>
      <c r="I211">
        <f ca="1">INDIRECT(_xlfn.CONCAT("'5. Budget Inputs'!I",B211))</f>
        <v>0</v>
      </c>
      <c r="J211">
        <v>5</v>
      </c>
    </row>
    <row r="212" spans="1:10">
      <c r="A212">
        <v>1</v>
      </c>
      <c r="B212">
        <f>B211+1</f>
        <v>61</v>
      </c>
      <c r="C212" t="s">
        <v>266</v>
      </c>
      <c r="D212">
        <f t="shared" ca="1" si="10"/>
        <v>0</v>
      </c>
      <c r="E212" s="75">
        <f t="shared" ca="1" si="14"/>
        <v>0</v>
      </c>
      <c r="F212" s="75" t="str">
        <f t="shared" ca="1" si="13"/>
        <v>3210: Regular In-kind00PY1</v>
      </c>
      <c r="I212">
        <f ca="1">INDIRECT(_xlfn.CONCAT("'5. Budget Inputs'!E",B212))</f>
        <v>0</v>
      </c>
      <c r="J212">
        <v>1</v>
      </c>
    </row>
    <row r="213" spans="1:10">
      <c r="A213">
        <v>2</v>
      </c>
      <c r="B213">
        <f>B212</f>
        <v>61</v>
      </c>
      <c r="C213" t="s">
        <v>266</v>
      </c>
      <c r="D213">
        <f t="shared" ca="1" si="10"/>
        <v>0</v>
      </c>
      <c r="E213" s="75">
        <f t="shared" ca="1" si="14"/>
        <v>0</v>
      </c>
      <c r="F213" s="75" t="str">
        <f t="shared" ca="1" si="13"/>
        <v>3210: Regular In-kind00PY2</v>
      </c>
      <c r="I213">
        <f ca="1">INDIRECT(_xlfn.CONCAT("'5. Budget Inputs'!F",B213))</f>
        <v>0</v>
      </c>
      <c r="J213">
        <v>2</v>
      </c>
    </row>
    <row r="214" spans="1:10">
      <c r="A214">
        <v>3</v>
      </c>
      <c r="B214">
        <f>B213</f>
        <v>61</v>
      </c>
      <c r="C214" t="s">
        <v>266</v>
      </c>
      <c r="D214">
        <f t="shared" ca="1" si="10"/>
        <v>0</v>
      </c>
      <c r="E214" s="75">
        <f t="shared" ca="1" si="14"/>
        <v>0</v>
      </c>
      <c r="F214" s="75" t="str">
        <f t="shared" ca="1" si="13"/>
        <v>3210: Regular In-kind00PY3</v>
      </c>
      <c r="I214">
        <f ca="1">INDIRECT(_xlfn.CONCAT("'5. Budget Inputs'!G",B214))</f>
        <v>0</v>
      </c>
      <c r="J214">
        <v>3</v>
      </c>
    </row>
    <row r="215" spans="1:10">
      <c r="A215">
        <v>4</v>
      </c>
      <c r="B215">
        <f>B214</f>
        <v>61</v>
      </c>
      <c r="C215" t="s">
        <v>266</v>
      </c>
      <c r="D215">
        <f t="shared" ca="1" si="10"/>
        <v>0</v>
      </c>
      <c r="E215" s="75">
        <f t="shared" ca="1" si="14"/>
        <v>0</v>
      </c>
      <c r="F215" s="75" t="str">
        <f t="shared" ca="1" si="13"/>
        <v>3210: Regular In-kind00PY4</v>
      </c>
      <c r="I215">
        <f ca="1">INDIRECT(_xlfn.CONCAT("'5. Budget Inputs'!H",B215))</f>
        <v>0</v>
      </c>
      <c r="J215">
        <v>4</v>
      </c>
    </row>
    <row r="216" spans="1:10">
      <c r="A216">
        <v>5</v>
      </c>
      <c r="B216">
        <f>B215</f>
        <v>61</v>
      </c>
      <c r="C216" t="s">
        <v>266</v>
      </c>
      <c r="D216">
        <f t="shared" ca="1" si="10"/>
        <v>0</v>
      </c>
      <c r="E216" s="75">
        <f t="shared" ca="1" si="14"/>
        <v>0</v>
      </c>
      <c r="F216" s="75" t="str">
        <f t="shared" ca="1" si="13"/>
        <v>3210: Regular In-kind00PY5</v>
      </c>
      <c r="I216">
        <f ca="1">INDIRECT(_xlfn.CONCAT("'5. Budget Inputs'!I",B216))</f>
        <v>0</v>
      </c>
      <c r="J216">
        <v>5</v>
      </c>
    </row>
    <row r="217" spans="1:10">
      <c r="A217">
        <v>1</v>
      </c>
      <c r="B217">
        <f>B216+1</f>
        <v>62</v>
      </c>
      <c r="C217" t="s">
        <v>266</v>
      </c>
      <c r="D217">
        <f t="shared" ca="1" si="10"/>
        <v>0</v>
      </c>
      <c r="E217" s="75">
        <f t="shared" ca="1" si="14"/>
        <v>0</v>
      </c>
      <c r="F217" s="75" t="str">
        <f t="shared" ca="1" si="13"/>
        <v>3210: Regular In-kind00PY1</v>
      </c>
      <c r="I217">
        <f ca="1">INDIRECT(_xlfn.CONCAT("'5. Budget Inputs'!E",B217))</f>
        <v>0</v>
      </c>
      <c r="J217">
        <v>1</v>
      </c>
    </row>
    <row r="218" spans="1:10">
      <c r="A218">
        <v>2</v>
      </c>
      <c r="B218">
        <f>B217</f>
        <v>62</v>
      </c>
      <c r="C218" t="s">
        <v>266</v>
      </c>
      <c r="D218">
        <f t="shared" ca="1" si="10"/>
        <v>0</v>
      </c>
      <c r="E218" s="75">
        <f t="shared" ca="1" si="14"/>
        <v>0</v>
      </c>
      <c r="F218" s="75" t="str">
        <f t="shared" ca="1" si="13"/>
        <v>3210: Regular In-kind00PY2</v>
      </c>
      <c r="I218">
        <f ca="1">INDIRECT(_xlfn.CONCAT("'5. Budget Inputs'!F",B218))</f>
        <v>0</v>
      </c>
      <c r="J218">
        <v>2</v>
      </c>
    </row>
    <row r="219" spans="1:10">
      <c r="A219">
        <v>3</v>
      </c>
      <c r="B219">
        <f>B218</f>
        <v>62</v>
      </c>
      <c r="C219" t="s">
        <v>266</v>
      </c>
      <c r="D219">
        <f t="shared" ca="1" si="10"/>
        <v>0</v>
      </c>
      <c r="E219" s="75">
        <f t="shared" ca="1" si="14"/>
        <v>0</v>
      </c>
      <c r="F219" s="75" t="str">
        <f t="shared" ca="1" si="13"/>
        <v>3210: Regular In-kind00PY3</v>
      </c>
      <c r="I219">
        <f ca="1">INDIRECT(_xlfn.CONCAT("'5. Budget Inputs'!G",B219))</f>
        <v>0</v>
      </c>
      <c r="J219">
        <v>3</v>
      </c>
    </row>
    <row r="220" spans="1:10">
      <c r="A220">
        <v>4</v>
      </c>
      <c r="B220">
        <f>B219</f>
        <v>62</v>
      </c>
      <c r="C220" t="s">
        <v>266</v>
      </c>
      <c r="D220">
        <f t="shared" ca="1" si="10"/>
        <v>0</v>
      </c>
      <c r="E220" s="75">
        <f t="shared" ca="1" si="14"/>
        <v>0</v>
      </c>
      <c r="F220" s="75" t="str">
        <f t="shared" ca="1" si="13"/>
        <v>3210: Regular In-kind00PY4</v>
      </c>
      <c r="I220">
        <f ca="1">INDIRECT(_xlfn.CONCAT("'5. Budget Inputs'!H",B220))</f>
        <v>0</v>
      </c>
      <c r="J220">
        <v>4</v>
      </c>
    </row>
    <row r="221" spans="1:10">
      <c r="A221">
        <v>5</v>
      </c>
      <c r="B221">
        <f>B220</f>
        <v>62</v>
      </c>
      <c r="C221" t="s">
        <v>266</v>
      </c>
      <c r="D221">
        <f t="shared" ca="1" si="10"/>
        <v>0</v>
      </c>
      <c r="E221" s="75">
        <f t="shared" ca="1" si="14"/>
        <v>0</v>
      </c>
      <c r="F221" s="75" t="str">
        <f t="shared" ca="1" si="13"/>
        <v>3210: Regular In-kind00PY5</v>
      </c>
      <c r="I221">
        <f ca="1">INDIRECT(_xlfn.CONCAT("'5. Budget Inputs'!I",B221))</f>
        <v>0</v>
      </c>
      <c r="J221">
        <v>5</v>
      </c>
    </row>
    <row r="222" spans="1:10">
      <c r="A222">
        <v>1</v>
      </c>
      <c r="B222">
        <f>B221+1</f>
        <v>63</v>
      </c>
      <c r="C222" t="s">
        <v>266</v>
      </c>
      <c r="D222">
        <f t="shared" ca="1" si="10"/>
        <v>0</v>
      </c>
      <c r="E222" s="75">
        <f t="shared" ca="1" si="14"/>
        <v>0</v>
      </c>
      <c r="F222" s="75" t="str">
        <f t="shared" ca="1" si="13"/>
        <v>3210: Regular In-kind00PY1</v>
      </c>
      <c r="I222">
        <f ca="1">INDIRECT(_xlfn.CONCAT("'5. Budget Inputs'!E",B222))</f>
        <v>0</v>
      </c>
      <c r="J222">
        <v>1</v>
      </c>
    </row>
    <row r="223" spans="1:10">
      <c r="A223">
        <v>2</v>
      </c>
      <c r="B223">
        <f>B222</f>
        <v>63</v>
      </c>
      <c r="C223" t="s">
        <v>266</v>
      </c>
      <c r="D223">
        <f t="shared" ca="1" si="10"/>
        <v>0</v>
      </c>
      <c r="E223" s="75">
        <f t="shared" ca="1" si="14"/>
        <v>0</v>
      </c>
      <c r="F223" s="75" t="str">
        <f t="shared" ca="1" si="13"/>
        <v>3210: Regular In-kind00PY2</v>
      </c>
      <c r="I223">
        <f ca="1">INDIRECT(_xlfn.CONCAT("'5. Budget Inputs'!F",B223))</f>
        <v>0</v>
      </c>
      <c r="J223">
        <v>2</v>
      </c>
    </row>
    <row r="224" spans="1:10">
      <c r="A224">
        <v>3</v>
      </c>
      <c r="B224">
        <f>B223</f>
        <v>63</v>
      </c>
      <c r="C224" t="s">
        <v>266</v>
      </c>
      <c r="D224">
        <f t="shared" ca="1" si="10"/>
        <v>0</v>
      </c>
      <c r="E224" s="75">
        <f t="shared" ca="1" si="14"/>
        <v>0</v>
      </c>
      <c r="F224" s="75" t="str">
        <f t="shared" ca="1" si="13"/>
        <v>3210: Regular In-kind00PY3</v>
      </c>
      <c r="I224">
        <f ca="1">INDIRECT(_xlfn.CONCAT("'5. Budget Inputs'!G",B224))</f>
        <v>0</v>
      </c>
      <c r="J224">
        <v>3</v>
      </c>
    </row>
    <row r="225" spans="1:10">
      <c r="A225">
        <v>4</v>
      </c>
      <c r="B225">
        <f>B224</f>
        <v>63</v>
      </c>
      <c r="C225" t="s">
        <v>266</v>
      </c>
      <c r="D225">
        <f t="shared" ca="1" si="10"/>
        <v>0</v>
      </c>
      <c r="E225" s="75">
        <f t="shared" ca="1" si="14"/>
        <v>0</v>
      </c>
      <c r="F225" s="75" t="str">
        <f t="shared" ca="1" si="13"/>
        <v>3210: Regular In-kind00PY4</v>
      </c>
      <c r="I225">
        <f ca="1">INDIRECT(_xlfn.CONCAT("'5. Budget Inputs'!H",B225))</f>
        <v>0</v>
      </c>
      <c r="J225">
        <v>4</v>
      </c>
    </row>
    <row r="226" spans="1:10">
      <c r="A226">
        <v>5</v>
      </c>
      <c r="B226">
        <f>B225</f>
        <v>63</v>
      </c>
      <c r="C226" t="s">
        <v>266</v>
      </c>
      <c r="D226">
        <f t="shared" ca="1" si="10"/>
        <v>0</v>
      </c>
      <c r="E226" s="75">
        <f t="shared" ca="1" si="14"/>
        <v>0</v>
      </c>
      <c r="F226" s="75" t="str">
        <f t="shared" ca="1" si="13"/>
        <v>3210: Regular In-kind00PY5</v>
      </c>
      <c r="I226">
        <f ca="1">INDIRECT(_xlfn.CONCAT("'5. Budget Inputs'!I",B226))</f>
        <v>0</v>
      </c>
      <c r="J226">
        <v>5</v>
      </c>
    </row>
    <row r="227" spans="1:10">
      <c r="A227">
        <v>1</v>
      </c>
      <c r="B227">
        <f>B226+1</f>
        <v>64</v>
      </c>
      <c r="C227" t="s">
        <v>266</v>
      </c>
      <c r="D227">
        <f t="shared" ca="1" si="10"/>
        <v>0</v>
      </c>
      <c r="E227" s="75">
        <f t="shared" ca="1" si="14"/>
        <v>0</v>
      </c>
      <c r="F227" s="75" t="str">
        <f t="shared" ca="1" si="13"/>
        <v>3210: Regular In-kind00PY1</v>
      </c>
      <c r="I227">
        <f ca="1">INDIRECT(_xlfn.CONCAT("'5. Budget Inputs'!E",B227))</f>
        <v>0</v>
      </c>
      <c r="J227">
        <v>1</v>
      </c>
    </row>
    <row r="228" spans="1:10">
      <c r="A228">
        <v>2</v>
      </c>
      <c r="B228">
        <f>B227</f>
        <v>64</v>
      </c>
      <c r="C228" t="s">
        <v>266</v>
      </c>
      <c r="D228">
        <f t="shared" ca="1" si="10"/>
        <v>0</v>
      </c>
      <c r="E228" s="75">
        <f t="shared" ca="1" si="14"/>
        <v>0</v>
      </c>
      <c r="F228" s="75" t="str">
        <f t="shared" ca="1" si="13"/>
        <v>3210: Regular In-kind00PY2</v>
      </c>
      <c r="I228">
        <f ca="1">INDIRECT(_xlfn.CONCAT("'5. Budget Inputs'!F",B228))</f>
        <v>0</v>
      </c>
      <c r="J228">
        <v>2</v>
      </c>
    </row>
    <row r="229" spans="1:10">
      <c r="A229">
        <v>3</v>
      </c>
      <c r="B229">
        <f>B228</f>
        <v>64</v>
      </c>
      <c r="C229" t="s">
        <v>266</v>
      </c>
      <c r="D229">
        <f t="shared" ca="1" si="10"/>
        <v>0</v>
      </c>
      <c r="E229" s="75">
        <f t="shared" ca="1" si="14"/>
        <v>0</v>
      </c>
      <c r="F229" s="75" t="str">
        <f t="shared" ca="1" si="13"/>
        <v>3210: Regular In-kind00PY3</v>
      </c>
      <c r="I229">
        <f ca="1">INDIRECT(_xlfn.CONCAT("'5. Budget Inputs'!G",B229))</f>
        <v>0</v>
      </c>
      <c r="J229">
        <v>3</v>
      </c>
    </row>
    <row r="230" spans="1:10">
      <c r="A230">
        <v>4</v>
      </c>
      <c r="B230">
        <f>B229</f>
        <v>64</v>
      </c>
      <c r="C230" t="s">
        <v>266</v>
      </c>
      <c r="D230">
        <f t="shared" ca="1" si="10"/>
        <v>0</v>
      </c>
      <c r="E230" s="75">
        <f t="shared" ca="1" si="14"/>
        <v>0</v>
      </c>
      <c r="F230" s="75" t="str">
        <f t="shared" ca="1" si="13"/>
        <v>3210: Regular In-kind00PY4</v>
      </c>
      <c r="I230">
        <f ca="1">INDIRECT(_xlfn.CONCAT("'5. Budget Inputs'!H",B230))</f>
        <v>0</v>
      </c>
      <c r="J230">
        <v>4</v>
      </c>
    </row>
    <row r="231" spans="1:10">
      <c r="A231">
        <v>5</v>
      </c>
      <c r="B231">
        <f>B230</f>
        <v>64</v>
      </c>
      <c r="C231" t="s">
        <v>266</v>
      </c>
      <c r="D231">
        <f t="shared" ca="1" si="10"/>
        <v>0</v>
      </c>
      <c r="E231" s="75">
        <f t="shared" ca="1" si="14"/>
        <v>0</v>
      </c>
      <c r="F231" s="75" t="str">
        <f t="shared" ca="1" si="13"/>
        <v>3210: Regular In-kind00PY5</v>
      </c>
      <c r="I231">
        <f ca="1">INDIRECT(_xlfn.CONCAT("'5. Budget Inputs'!I",B231))</f>
        <v>0</v>
      </c>
      <c r="J231">
        <v>5</v>
      </c>
    </row>
    <row r="232" spans="1:10">
      <c r="A232">
        <v>1</v>
      </c>
      <c r="B232">
        <f>B231+1</f>
        <v>65</v>
      </c>
      <c r="C232" t="s">
        <v>266</v>
      </c>
      <c r="D232">
        <f t="shared" ca="1" si="10"/>
        <v>0</v>
      </c>
      <c r="E232" s="75">
        <f t="shared" ca="1" si="14"/>
        <v>0</v>
      </c>
      <c r="F232" s="75" t="str">
        <f t="shared" ca="1" si="13"/>
        <v>3210: Regular In-kind00PY1</v>
      </c>
      <c r="I232">
        <f ca="1">INDIRECT(_xlfn.CONCAT("'5. Budget Inputs'!E",B232))</f>
        <v>0</v>
      </c>
      <c r="J232">
        <v>1</v>
      </c>
    </row>
    <row r="233" spans="1:10">
      <c r="A233">
        <v>2</v>
      </c>
      <c r="B233">
        <f>B232</f>
        <v>65</v>
      </c>
      <c r="C233" t="s">
        <v>266</v>
      </c>
      <c r="D233">
        <f t="shared" ca="1" si="10"/>
        <v>0</v>
      </c>
      <c r="E233" s="75">
        <f t="shared" ca="1" si="14"/>
        <v>0</v>
      </c>
      <c r="F233" s="75" t="str">
        <f t="shared" ca="1" si="13"/>
        <v>3210: Regular In-kind00PY2</v>
      </c>
      <c r="I233">
        <f ca="1">INDIRECT(_xlfn.CONCAT("'5. Budget Inputs'!F",B233))</f>
        <v>0</v>
      </c>
      <c r="J233">
        <v>2</v>
      </c>
    </row>
    <row r="234" spans="1:10">
      <c r="A234">
        <v>3</v>
      </c>
      <c r="B234">
        <f>B233</f>
        <v>65</v>
      </c>
      <c r="C234" t="s">
        <v>266</v>
      </c>
      <c r="D234">
        <f t="shared" ca="1" si="10"/>
        <v>0</v>
      </c>
      <c r="E234" s="75">
        <f t="shared" ca="1" si="14"/>
        <v>0</v>
      </c>
      <c r="F234" s="75" t="str">
        <f t="shared" ca="1" si="13"/>
        <v>3210: Regular In-kind00PY3</v>
      </c>
      <c r="I234">
        <f ca="1">INDIRECT(_xlfn.CONCAT("'5. Budget Inputs'!G",B234))</f>
        <v>0</v>
      </c>
      <c r="J234">
        <v>3</v>
      </c>
    </row>
    <row r="235" spans="1:10">
      <c r="A235">
        <v>4</v>
      </c>
      <c r="B235">
        <f>B234</f>
        <v>65</v>
      </c>
      <c r="C235" t="s">
        <v>266</v>
      </c>
      <c r="D235">
        <f t="shared" ca="1" si="10"/>
        <v>0</v>
      </c>
      <c r="E235" s="75">
        <f t="shared" ca="1" si="14"/>
        <v>0</v>
      </c>
      <c r="F235" s="75" t="str">
        <f t="shared" ca="1" si="13"/>
        <v>3210: Regular In-kind00PY4</v>
      </c>
      <c r="I235">
        <f ca="1">INDIRECT(_xlfn.CONCAT("'5. Budget Inputs'!H",B235))</f>
        <v>0</v>
      </c>
      <c r="J235">
        <v>4</v>
      </c>
    </row>
    <row r="236" spans="1:10">
      <c r="A236">
        <v>5</v>
      </c>
      <c r="B236">
        <f>B235</f>
        <v>65</v>
      </c>
      <c r="C236" t="s">
        <v>266</v>
      </c>
      <c r="D236">
        <f t="shared" ca="1" si="10"/>
        <v>0</v>
      </c>
      <c r="E236" s="75">
        <f t="shared" ca="1" si="14"/>
        <v>0</v>
      </c>
      <c r="F236" s="75" t="str">
        <f t="shared" ca="1" si="13"/>
        <v>3210: Regular In-kind00PY5</v>
      </c>
      <c r="I236">
        <f ca="1">INDIRECT(_xlfn.CONCAT("'5. Budget Inputs'!I",B236))</f>
        <v>0</v>
      </c>
      <c r="J236">
        <v>5</v>
      </c>
    </row>
    <row r="237" spans="1:10">
      <c r="A237">
        <v>1</v>
      </c>
      <c r="B237">
        <f>B236+1</f>
        <v>66</v>
      </c>
      <c r="C237" t="s">
        <v>266</v>
      </c>
      <c r="D237">
        <f t="shared" ca="1" si="10"/>
        <v>0</v>
      </c>
      <c r="E237" s="75">
        <f t="shared" ca="1" si="14"/>
        <v>0</v>
      </c>
      <c r="F237" s="75" t="str">
        <f t="shared" ca="1" si="13"/>
        <v>3210: Regular In-kind00PY1</v>
      </c>
      <c r="I237">
        <f ca="1">INDIRECT(_xlfn.CONCAT("'5. Budget Inputs'!E",B237))</f>
        <v>0</v>
      </c>
      <c r="J237">
        <v>1</v>
      </c>
    </row>
    <row r="238" spans="1:10">
      <c r="A238">
        <v>2</v>
      </c>
      <c r="B238">
        <f>B237</f>
        <v>66</v>
      </c>
      <c r="C238" t="s">
        <v>266</v>
      </c>
      <c r="D238">
        <f t="shared" ca="1" si="10"/>
        <v>0</v>
      </c>
      <c r="E238" s="75">
        <f t="shared" ca="1" si="14"/>
        <v>0</v>
      </c>
      <c r="F238" s="75" t="str">
        <f t="shared" ca="1" si="13"/>
        <v>3210: Regular In-kind00PY2</v>
      </c>
      <c r="I238">
        <f ca="1">INDIRECT(_xlfn.CONCAT("'5. Budget Inputs'!F",B238))</f>
        <v>0</v>
      </c>
      <c r="J238">
        <v>2</v>
      </c>
    </row>
    <row r="239" spans="1:10">
      <c r="A239">
        <v>3</v>
      </c>
      <c r="B239">
        <f>B238</f>
        <v>66</v>
      </c>
      <c r="C239" t="s">
        <v>266</v>
      </c>
      <c r="D239">
        <f t="shared" ca="1" si="10"/>
        <v>0</v>
      </c>
      <c r="E239" s="75">
        <f t="shared" ca="1" si="14"/>
        <v>0</v>
      </c>
      <c r="F239" s="75" t="str">
        <f t="shared" ca="1" si="13"/>
        <v>3210: Regular In-kind00PY3</v>
      </c>
      <c r="I239">
        <f ca="1">INDIRECT(_xlfn.CONCAT("'5. Budget Inputs'!G",B239))</f>
        <v>0</v>
      </c>
      <c r="J239">
        <v>3</v>
      </c>
    </row>
    <row r="240" spans="1:10">
      <c r="A240">
        <v>4</v>
      </c>
      <c r="B240">
        <f>B239</f>
        <v>66</v>
      </c>
      <c r="C240" t="s">
        <v>266</v>
      </c>
      <c r="D240">
        <f t="shared" ref="D240:D303" ca="1" si="15">INDIRECT(_xlfn.CONCAT("'5. Budget Inputs'!B",B240))</f>
        <v>0</v>
      </c>
      <c r="E240" s="75">
        <f t="shared" ca="1" si="14"/>
        <v>0</v>
      </c>
      <c r="F240" s="75" t="str">
        <f t="shared" ca="1" si="13"/>
        <v>3210: Regular In-kind00PY4</v>
      </c>
      <c r="I240">
        <f ca="1">INDIRECT(_xlfn.CONCAT("'5. Budget Inputs'!H",B240))</f>
        <v>0</v>
      </c>
      <c r="J240">
        <v>4</v>
      </c>
    </row>
    <row r="241" spans="1:10">
      <c r="A241">
        <v>5</v>
      </c>
      <c r="B241">
        <f>B240</f>
        <v>66</v>
      </c>
      <c r="C241" t="s">
        <v>266</v>
      </c>
      <c r="D241">
        <f t="shared" ca="1" si="15"/>
        <v>0</v>
      </c>
      <c r="E241" s="75">
        <f t="shared" ca="1" si="14"/>
        <v>0</v>
      </c>
      <c r="F241" s="75" t="str">
        <f t="shared" ca="1" si="13"/>
        <v>3210: Regular In-kind00PY5</v>
      </c>
      <c r="I241">
        <f ca="1">INDIRECT(_xlfn.CONCAT("'5. Budget Inputs'!I",B241))</f>
        <v>0</v>
      </c>
      <c r="J241">
        <v>5</v>
      </c>
    </row>
    <row r="242" spans="1:10">
      <c r="A242">
        <v>1</v>
      </c>
      <c r="B242">
        <f>B241+1</f>
        <v>67</v>
      </c>
      <c r="C242" t="s">
        <v>266</v>
      </c>
      <c r="D242">
        <f t="shared" ca="1" si="15"/>
        <v>0</v>
      </c>
      <c r="E242" s="75">
        <f t="shared" ca="1" si="14"/>
        <v>0</v>
      </c>
      <c r="F242" s="75" t="str">
        <f t="shared" ca="1" si="13"/>
        <v>3210: Regular In-kind00PY1</v>
      </c>
      <c r="I242">
        <f ca="1">INDIRECT(_xlfn.CONCAT("'5. Budget Inputs'!E",B242))</f>
        <v>0</v>
      </c>
      <c r="J242">
        <v>1</v>
      </c>
    </row>
    <row r="243" spans="1:10">
      <c r="A243">
        <v>2</v>
      </c>
      <c r="B243">
        <f>B242</f>
        <v>67</v>
      </c>
      <c r="C243" t="s">
        <v>266</v>
      </c>
      <c r="D243">
        <f t="shared" ca="1" si="15"/>
        <v>0</v>
      </c>
      <c r="E243" s="75">
        <f t="shared" ca="1" si="14"/>
        <v>0</v>
      </c>
      <c r="F243" s="75" t="str">
        <f t="shared" ca="1" si="13"/>
        <v>3210: Regular In-kind00PY2</v>
      </c>
      <c r="I243">
        <f ca="1">INDIRECT(_xlfn.CONCAT("'5. Budget Inputs'!F",B243))</f>
        <v>0</v>
      </c>
      <c r="J243">
        <v>2</v>
      </c>
    </row>
    <row r="244" spans="1:10">
      <c r="A244">
        <v>3</v>
      </c>
      <c r="B244">
        <f>B243</f>
        <v>67</v>
      </c>
      <c r="C244" t="s">
        <v>266</v>
      </c>
      <c r="D244">
        <f t="shared" ca="1" si="15"/>
        <v>0</v>
      </c>
      <c r="E244" s="75">
        <f t="shared" ca="1" si="14"/>
        <v>0</v>
      </c>
      <c r="F244" s="75" t="str">
        <f t="shared" ca="1" si="13"/>
        <v>3210: Regular In-kind00PY3</v>
      </c>
      <c r="I244">
        <f ca="1">INDIRECT(_xlfn.CONCAT("'5. Budget Inputs'!G",B244))</f>
        <v>0</v>
      </c>
      <c r="J244">
        <v>3</v>
      </c>
    </row>
    <row r="245" spans="1:10">
      <c r="A245">
        <v>4</v>
      </c>
      <c r="B245">
        <f>B244</f>
        <v>67</v>
      </c>
      <c r="C245" t="s">
        <v>266</v>
      </c>
      <c r="D245">
        <f t="shared" ca="1" si="15"/>
        <v>0</v>
      </c>
      <c r="E245" s="75">
        <f t="shared" ca="1" si="14"/>
        <v>0</v>
      </c>
      <c r="F245" s="75" t="str">
        <f t="shared" ca="1" si="13"/>
        <v>3210: Regular In-kind00PY4</v>
      </c>
      <c r="I245">
        <f ca="1">INDIRECT(_xlfn.CONCAT("'5. Budget Inputs'!H",B245))</f>
        <v>0</v>
      </c>
      <c r="J245">
        <v>4</v>
      </c>
    </row>
    <row r="246" spans="1:10">
      <c r="A246">
        <v>5</v>
      </c>
      <c r="B246">
        <f>B245</f>
        <v>67</v>
      </c>
      <c r="C246" t="s">
        <v>266</v>
      </c>
      <c r="D246">
        <f t="shared" ca="1" si="15"/>
        <v>0</v>
      </c>
      <c r="E246" s="75">
        <f t="shared" ca="1" si="14"/>
        <v>0</v>
      </c>
      <c r="F246" s="75" t="str">
        <f t="shared" ca="1" si="13"/>
        <v>3210: Regular In-kind00PY5</v>
      </c>
      <c r="I246">
        <f ca="1">INDIRECT(_xlfn.CONCAT("'5. Budget Inputs'!I",B246))</f>
        <v>0</v>
      </c>
      <c r="J246">
        <v>5</v>
      </c>
    </row>
    <row r="247" spans="1:10">
      <c r="A247">
        <v>1</v>
      </c>
      <c r="B247">
        <f>B246+1</f>
        <v>68</v>
      </c>
      <c r="C247" t="s">
        <v>266</v>
      </c>
      <c r="D247">
        <f t="shared" ca="1" si="15"/>
        <v>0</v>
      </c>
      <c r="E247" s="75">
        <f t="shared" ca="1" si="14"/>
        <v>0</v>
      </c>
      <c r="F247" s="75" t="str">
        <f t="shared" ca="1" si="13"/>
        <v>3210: Regular In-kind00PY1</v>
      </c>
      <c r="I247">
        <f ca="1">INDIRECT(_xlfn.CONCAT("'5. Budget Inputs'!E",B247))</f>
        <v>0</v>
      </c>
      <c r="J247">
        <v>1</v>
      </c>
    </row>
    <row r="248" spans="1:10">
      <c r="A248">
        <v>2</v>
      </c>
      <c r="B248">
        <f>B247</f>
        <v>68</v>
      </c>
      <c r="C248" t="s">
        <v>266</v>
      </c>
      <c r="D248">
        <f t="shared" ca="1" si="15"/>
        <v>0</v>
      </c>
      <c r="E248" s="75">
        <f t="shared" ca="1" si="14"/>
        <v>0</v>
      </c>
      <c r="F248" s="75" t="str">
        <f t="shared" ca="1" si="13"/>
        <v>3210: Regular In-kind00PY2</v>
      </c>
      <c r="I248">
        <f ca="1">INDIRECT(_xlfn.CONCAT("'5. Budget Inputs'!F",B248))</f>
        <v>0</v>
      </c>
      <c r="J248">
        <v>2</v>
      </c>
    </row>
    <row r="249" spans="1:10">
      <c r="A249">
        <v>3</v>
      </c>
      <c r="B249">
        <f>B248</f>
        <v>68</v>
      </c>
      <c r="C249" t="s">
        <v>266</v>
      </c>
      <c r="D249">
        <f t="shared" ca="1" si="15"/>
        <v>0</v>
      </c>
      <c r="E249" s="75">
        <f t="shared" ca="1" si="14"/>
        <v>0</v>
      </c>
      <c r="F249" s="75" t="str">
        <f t="shared" ca="1" si="13"/>
        <v>3210: Regular In-kind00PY3</v>
      </c>
      <c r="I249">
        <f ca="1">INDIRECT(_xlfn.CONCAT("'5. Budget Inputs'!G",B249))</f>
        <v>0</v>
      </c>
      <c r="J249">
        <v>3</v>
      </c>
    </row>
    <row r="250" spans="1:10">
      <c r="A250">
        <v>4</v>
      </c>
      <c r="B250">
        <f>B249</f>
        <v>68</v>
      </c>
      <c r="C250" t="s">
        <v>266</v>
      </c>
      <c r="D250">
        <f t="shared" ca="1" si="15"/>
        <v>0</v>
      </c>
      <c r="E250" s="75">
        <f t="shared" ca="1" si="14"/>
        <v>0</v>
      </c>
      <c r="F250" s="75" t="str">
        <f t="shared" ca="1" si="13"/>
        <v>3210: Regular In-kind00PY4</v>
      </c>
      <c r="I250">
        <f ca="1">INDIRECT(_xlfn.CONCAT("'5. Budget Inputs'!H",B250))</f>
        <v>0</v>
      </c>
      <c r="J250">
        <v>4</v>
      </c>
    </row>
    <row r="251" spans="1:10">
      <c r="A251">
        <v>5</v>
      </c>
      <c r="B251">
        <f>B250</f>
        <v>68</v>
      </c>
      <c r="C251" t="s">
        <v>266</v>
      </c>
      <c r="D251">
        <f t="shared" ca="1" si="15"/>
        <v>0</v>
      </c>
      <c r="E251" s="75">
        <f t="shared" ca="1" si="14"/>
        <v>0</v>
      </c>
      <c r="F251" s="75" t="str">
        <f t="shared" ca="1" si="13"/>
        <v>3210: Regular In-kind00PY5</v>
      </c>
      <c r="I251">
        <f ca="1">INDIRECT(_xlfn.CONCAT("'5. Budget Inputs'!I",B251))</f>
        <v>0</v>
      </c>
      <c r="J251">
        <v>5</v>
      </c>
    </row>
    <row r="252" spans="1:10">
      <c r="A252">
        <v>1</v>
      </c>
      <c r="B252">
        <f>B251+1</f>
        <v>69</v>
      </c>
      <c r="C252" t="s">
        <v>266</v>
      </c>
      <c r="D252">
        <f t="shared" ca="1" si="15"/>
        <v>0</v>
      </c>
      <c r="E252" s="75">
        <f t="shared" ca="1" si="14"/>
        <v>0</v>
      </c>
      <c r="F252" s="75" t="str">
        <f t="shared" ca="1" si="13"/>
        <v>3210: Regular In-kind00PY1</v>
      </c>
      <c r="I252">
        <f ca="1">INDIRECT(_xlfn.CONCAT("'5. Budget Inputs'!E",B252))</f>
        <v>0</v>
      </c>
      <c r="J252">
        <v>1</v>
      </c>
    </row>
    <row r="253" spans="1:10">
      <c r="A253">
        <v>2</v>
      </c>
      <c r="B253">
        <f>B252</f>
        <v>69</v>
      </c>
      <c r="C253" t="s">
        <v>266</v>
      </c>
      <c r="D253">
        <f t="shared" ca="1" si="15"/>
        <v>0</v>
      </c>
      <c r="E253" s="75">
        <f t="shared" ca="1" si="14"/>
        <v>0</v>
      </c>
      <c r="F253" s="75" t="str">
        <f t="shared" ca="1" si="13"/>
        <v>3210: Regular In-kind00PY2</v>
      </c>
      <c r="I253">
        <f ca="1">INDIRECT(_xlfn.CONCAT("'5. Budget Inputs'!F",B253))</f>
        <v>0</v>
      </c>
      <c r="J253">
        <v>2</v>
      </c>
    </row>
    <row r="254" spans="1:10">
      <c r="A254">
        <v>3</v>
      </c>
      <c r="B254">
        <f>B253</f>
        <v>69</v>
      </c>
      <c r="C254" t="s">
        <v>266</v>
      </c>
      <c r="D254">
        <f t="shared" ca="1" si="15"/>
        <v>0</v>
      </c>
      <c r="E254" s="75">
        <f t="shared" ca="1" si="14"/>
        <v>0</v>
      </c>
      <c r="F254" s="75" t="str">
        <f t="shared" ca="1" si="13"/>
        <v>3210: Regular In-kind00PY3</v>
      </c>
      <c r="I254">
        <f ca="1">INDIRECT(_xlfn.CONCAT("'5. Budget Inputs'!G",B254))</f>
        <v>0</v>
      </c>
      <c r="J254">
        <v>3</v>
      </c>
    </row>
    <row r="255" spans="1:10">
      <c r="A255">
        <v>4</v>
      </c>
      <c r="B255">
        <f>B254</f>
        <v>69</v>
      </c>
      <c r="C255" t="s">
        <v>266</v>
      </c>
      <c r="D255">
        <f t="shared" ca="1" si="15"/>
        <v>0</v>
      </c>
      <c r="E255" s="75">
        <f t="shared" ca="1" si="14"/>
        <v>0</v>
      </c>
      <c r="F255" s="75" t="str">
        <f t="shared" ca="1" si="13"/>
        <v>3210: Regular In-kind00PY4</v>
      </c>
      <c r="I255">
        <f ca="1">INDIRECT(_xlfn.CONCAT("'5. Budget Inputs'!H",B255))</f>
        <v>0</v>
      </c>
      <c r="J255">
        <v>4</v>
      </c>
    </row>
    <row r="256" spans="1:10">
      <c r="A256">
        <v>5</v>
      </c>
      <c r="B256">
        <f>B255</f>
        <v>69</v>
      </c>
      <c r="C256" t="s">
        <v>266</v>
      </c>
      <c r="D256">
        <f t="shared" ca="1" si="15"/>
        <v>0</v>
      </c>
      <c r="E256" s="75">
        <f t="shared" ca="1" si="14"/>
        <v>0</v>
      </c>
      <c r="F256" s="75" t="str">
        <f t="shared" ca="1" si="13"/>
        <v>3210: Regular In-kind00PY5</v>
      </c>
      <c r="I256">
        <f ca="1">INDIRECT(_xlfn.CONCAT("'5. Budget Inputs'!I",B256))</f>
        <v>0</v>
      </c>
      <c r="J256">
        <v>5</v>
      </c>
    </row>
    <row r="257" spans="1:10">
      <c r="A257">
        <v>1</v>
      </c>
      <c r="B257">
        <f>B256+1</f>
        <v>70</v>
      </c>
      <c r="C257" t="s">
        <v>266</v>
      </c>
      <c r="D257">
        <f t="shared" ca="1" si="15"/>
        <v>0</v>
      </c>
      <c r="E257" s="75">
        <f t="shared" ca="1" si="14"/>
        <v>0</v>
      </c>
      <c r="F257" s="75" t="str">
        <f t="shared" ca="1" si="13"/>
        <v>3210: Regular In-kind00PY1</v>
      </c>
      <c r="I257">
        <f ca="1">INDIRECT(_xlfn.CONCAT("'5. Budget Inputs'!E",B257))</f>
        <v>0</v>
      </c>
      <c r="J257">
        <v>1</v>
      </c>
    </row>
    <row r="258" spans="1:10">
      <c r="A258">
        <v>2</v>
      </c>
      <c r="B258">
        <f>B257</f>
        <v>70</v>
      </c>
      <c r="C258" t="s">
        <v>266</v>
      </c>
      <c r="D258">
        <f t="shared" ca="1" si="15"/>
        <v>0</v>
      </c>
      <c r="E258" s="75">
        <f t="shared" ca="1" si="14"/>
        <v>0</v>
      </c>
      <c r="F258" s="75" t="str">
        <f t="shared" ca="1" si="13"/>
        <v>3210: Regular In-kind00PY2</v>
      </c>
      <c r="I258">
        <f ca="1">INDIRECT(_xlfn.CONCAT("'5. Budget Inputs'!F",B258))</f>
        <v>0</v>
      </c>
      <c r="J258">
        <v>2</v>
      </c>
    </row>
    <row r="259" spans="1:10">
      <c r="A259">
        <v>3</v>
      </c>
      <c r="B259">
        <f>B258</f>
        <v>70</v>
      </c>
      <c r="C259" t="s">
        <v>266</v>
      </c>
      <c r="D259">
        <f t="shared" ca="1" si="15"/>
        <v>0</v>
      </c>
      <c r="E259" s="75">
        <f t="shared" ca="1" si="14"/>
        <v>0</v>
      </c>
      <c r="F259" s="75" t="str">
        <f t="shared" ref="F259:F322" ca="1" si="16">_xlfn.CONCAT(C259,D259,E259,"PY",A259)</f>
        <v>3210: Regular In-kind00PY3</v>
      </c>
      <c r="I259">
        <f ca="1">INDIRECT(_xlfn.CONCAT("'5. Budget Inputs'!G",B259))</f>
        <v>0</v>
      </c>
      <c r="J259">
        <v>3</v>
      </c>
    </row>
    <row r="260" spans="1:10">
      <c r="A260">
        <v>4</v>
      </c>
      <c r="B260">
        <f>B259</f>
        <v>70</v>
      </c>
      <c r="C260" t="s">
        <v>266</v>
      </c>
      <c r="D260">
        <f t="shared" ca="1" si="15"/>
        <v>0</v>
      </c>
      <c r="E260" s="75">
        <f t="shared" ca="1" si="14"/>
        <v>0</v>
      </c>
      <c r="F260" s="75" t="str">
        <f t="shared" ca="1" si="16"/>
        <v>3210: Regular In-kind00PY4</v>
      </c>
      <c r="I260">
        <f ca="1">INDIRECT(_xlfn.CONCAT("'5. Budget Inputs'!H",B260))</f>
        <v>0</v>
      </c>
      <c r="J260">
        <v>4</v>
      </c>
    </row>
    <row r="261" spans="1:10">
      <c r="A261">
        <v>5</v>
      </c>
      <c r="B261">
        <f>B260</f>
        <v>70</v>
      </c>
      <c r="C261" t="s">
        <v>266</v>
      </c>
      <c r="D261">
        <f t="shared" ca="1" si="15"/>
        <v>0</v>
      </c>
      <c r="E261" s="75">
        <f t="shared" ca="1" si="14"/>
        <v>0</v>
      </c>
      <c r="F261" s="75" t="str">
        <f t="shared" ca="1" si="16"/>
        <v>3210: Regular In-kind00PY5</v>
      </c>
      <c r="I261">
        <f ca="1">INDIRECT(_xlfn.CONCAT("'5. Budget Inputs'!I",B261))</f>
        <v>0</v>
      </c>
      <c r="J261">
        <v>5</v>
      </c>
    </row>
    <row r="262" spans="1:10">
      <c r="A262">
        <v>1</v>
      </c>
      <c r="B262">
        <f>B261+1</f>
        <v>71</v>
      </c>
      <c r="C262" t="s">
        <v>266</v>
      </c>
      <c r="D262">
        <f t="shared" ca="1" si="15"/>
        <v>0</v>
      </c>
      <c r="E262" s="75">
        <f t="shared" ca="1" si="14"/>
        <v>0</v>
      </c>
      <c r="F262" s="75" t="str">
        <f t="shared" ca="1" si="16"/>
        <v>3210: Regular In-kind00PY1</v>
      </c>
      <c r="I262">
        <f ca="1">INDIRECT(_xlfn.CONCAT("'5. Budget Inputs'!E",B262))</f>
        <v>0</v>
      </c>
      <c r="J262">
        <v>1</v>
      </c>
    </row>
    <row r="263" spans="1:10">
      <c r="A263">
        <v>2</v>
      </c>
      <c r="B263">
        <f>B262</f>
        <v>71</v>
      </c>
      <c r="C263" t="s">
        <v>266</v>
      </c>
      <c r="D263">
        <f t="shared" ca="1" si="15"/>
        <v>0</v>
      </c>
      <c r="E263" s="75">
        <f t="shared" ca="1" si="14"/>
        <v>0</v>
      </c>
      <c r="F263" s="75" t="str">
        <f t="shared" ca="1" si="16"/>
        <v>3210: Regular In-kind00PY2</v>
      </c>
      <c r="I263">
        <f ca="1">INDIRECT(_xlfn.CONCAT("'5. Budget Inputs'!F",B263))</f>
        <v>0</v>
      </c>
      <c r="J263">
        <v>2</v>
      </c>
    </row>
    <row r="264" spans="1:10">
      <c r="A264">
        <v>3</v>
      </c>
      <c r="B264">
        <f>B263</f>
        <v>71</v>
      </c>
      <c r="C264" t="s">
        <v>266</v>
      </c>
      <c r="D264">
        <f t="shared" ca="1" si="15"/>
        <v>0</v>
      </c>
      <c r="E264" s="75">
        <f t="shared" ca="1" si="14"/>
        <v>0</v>
      </c>
      <c r="F264" s="75" t="str">
        <f t="shared" ca="1" si="16"/>
        <v>3210: Regular In-kind00PY3</v>
      </c>
      <c r="I264">
        <f ca="1">INDIRECT(_xlfn.CONCAT("'5. Budget Inputs'!G",B264))</f>
        <v>0</v>
      </c>
      <c r="J264">
        <v>3</v>
      </c>
    </row>
    <row r="265" spans="1:10">
      <c r="A265">
        <v>4</v>
      </c>
      <c r="B265">
        <f>B264</f>
        <v>71</v>
      </c>
      <c r="C265" t="s">
        <v>266</v>
      </c>
      <c r="D265">
        <f t="shared" ca="1" si="15"/>
        <v>0</v>
      </c>
      <c r="E265" s="75">
        <f t="shared" ca="1" si="14"/>
        <v>0</v>
      </c>
      <c r="F265" s="75" t="str">
        <f t="shared" ca="1" si="16"/>
        <v>3210: Regular In-kind00PY4</v>
      </c>
      <c r="I265">
        <f ca="1">INDIRECT(_xlfn.CONCAT("'5. Budget Inputs'!H",B265))</f>
        <v>0</v>
      </c>
      <c r="J265">
        <v>4</v>
      </c>
    </row>
    <row r="266" spans="1:10">
      <c r="A266">
        <v>5</v>
      </c>
      <c r="B266">
        <f>B265</f>
        <v>71</v>
      </c>
      <c r="C266" t="s">
        <v>266</v>
      </c>
      <c r="D266">
        <f t="shared" ca="1" si="15"/>
        <v>0</v>
      </c>
      <c r="E266" s="75">
        <f t="shared" ca="1" si="14"/>
        <v>0</v>
      </c>
      <c r="F266" s="75" t="str">
        <f t="shared" ca="1" si="16"/>
        <v>3210: Regular In-kind00PY5</v>
      </c>
      <c r="I266">
        <f ca="1">INDIRECT(_xlfn.CONCAT("'5. Budget Inputs'!I",B266))</f>
        <v>0</v>
      </c>
      <c r="J266">
        <v>5</v>
      </c>
    </row>
    <row r="267" spans="1:10">
      <c r="A267">
        <v>1</v>
      </c>
      <c r="B267">
        <f>B266+1</f>
        <v>72</v>
      </c>
      <c r="C267" t="s">
        <v>266</v>
      </c>
      <c r="D267">
        <f t="shared" ca="1" si="15"/>
        <v>0</v>
      </c>
      <c r="E267" s="75">
        <f t="shared" ref="E267:E330" ca="1" si="17">INDIRECT(_xlfn.CONCAT("'5. Budget Inputs'!C",B267))</f>
        <v>0</v>
      </c>
      <c r="F267" s="75" t="str">
        <f t="shared" ca="1" si="16"/>
        <v>3210: Regular In-kind00PY1</v>
      </c>
      <c r="I267">
        <f ca="1">INDIRECT(_xlfn.CONCAT("'5. Budget Inputs'!E",B267))</f>
        <v>0</v>
      </c>
      <c r="J267">
        <v>1</v>
      </c>
    </row>
    <row r="268" spans="1:10">
      <c r="A268">
        <v>2</v>
      </c>
      <c r="B268">
        <f>B267</f>
        <v>72</v>
      </c>
      <c r="C268" t="s">
        <v>266</v>
      </c>
      <c r="D268">
        <f t="shared" ca="1" si="15"/>
        <v>0</v>
      </c>
      <c r="E268" s="75">
        <f t="shared" ca="1" si="17"/>
        <v>0</v>
      </c>
      <c r="F268" s="75" t="str">
        <f t="shared" ca="1" si="16"/>
        <v>3210: Regular In-kind00PY2</v>
      </c>
      <c r="I268">
        <f ca="1">INDIRECT(_xlfn.CONCAT("'5. Budget Inputs'!F",B268))</f>
        <v>0</v>
      </c>
      <c r="J268">
        <v>2</v>
      </c>
    </row>
    <row r="269" spans="1:10">
      <c r="A269">
        <v>3</v>
      </c>
      <c r="B269">
        <f>B268</f>
        <v>72</v>
      </c>
      <c r="C269" t="s">
        <v>266</v>
      </c>
      <c r="D269">
        <f t="shared" ca="1" si="15"/>
        <v>0</v>
      </c>
      <c r="E269" s="75">
        <f t="shared" ca="1" si="17"/>
        <v>0</v>
      </c>
      <c r="F269" s="75" t="str">
        <f t="shared" ca="1" si="16"/>
        <v>3210: Regular In-kind00PY3</v>
      </c>
      <c r="I269">
        <f ca="1">INDIRECT(_xlfn.CONCAT("'5. Budget Inputs'!G",B269))</f>
        <v>0</v>
      </c>
      <c r="J269">
        <v>3</v>
      </c>
    </row>
    <row r="270" spans="1:10">
      <c r="A270">
        <v>4</v>
      </c>
      <c r="B270">
        <f>B269</f>
        <v>72</v>
      </c>
      <c r="C270" t="s">
        <v>266</v>
      </c>
      <c r="D270">
        <f t="shared" ca="1" si="15"/>
        <v>0</v>
      </c>
      <c r="E270" s="75">
        <f t="shared" ca="1" si="17"/>
        <v>0</v>
      </c>
      <c r="F270" s="75" t="str">
        <f t="shared" ca="1" si="16"/>
        <v>3210: Regular In-kind00PY4</v>
      </c>
      <c r="I270">
        <f ca="1">INDIRECT(_xlfn.CONCAT("'5. Budget Inputs'!H",B270))</f>
        <v>0</v>
      </c>
      <c r="J270">
        <v>4</v>
      </c>
    </row>
    <row r="271" spans="1:10">
      <c r="A271">
        <v>5</v>
      </c>
      <c r="B271">
        <f>B270</f>
        <v>72</v>
      </c>
      <c r="C271" t="s">
        <v>266</v>
      </c>
      <c r="D271">
        <f t="shared" ca="1" si="15"/>
        <v>0</v>
      </c>
      <c r="E271" s="75">
        <f t="shared" ca="1" si="17"/>
        <v>0</v>
      </c>
      <c r="F271" s="75" t="str">
        <f t="shared" ca="1" si="16"/>
        <v>3210: Regular In-kind00PY5</v>
      </c>
      <c r="I271">
        <f ca="1">INDIRECT(_xlfn.CONCAT("'5. Budget Inputs'!I",B271))</f>
        <v>0</v>
      </c>
      <c r="J271">
        <v>5</v>
      </c>
    </row>
    <row r="272" spans="1:10">
      <c r="A272">
        <v>1</v>
      </c>
      <c r="B272">
        <f>B271+1</f>
        <v>73</v>
      </c>
      <c r="C272" t="s">
        <v>266</v>
      </c>
      <c r="D272">
        <f t="shared" ca="1" si="15"/>
        <v>0</v>
      </c>
      <c r="E272" s="75">
        <f t="shared" ca="1" si="17"/>
        <v>0</v>
      </c>
      <c r="F272" s="75" t="str">
        <f t="shared" ca="1" si="16"/>
        <v>3210: Regular In-kind00PY1</v>
      </c>
      <c r="I272">
        <f ca="1">INDIRECT(_xlfn.CONCAT("'5. Budget Inputs'!E",B272))</f>
        <v>0</v>
      </c>
      <c r="J272">
        <v>1</v>
      </c>
    </row>
    <row r="273" spans="1:10">
      <c r="A273">
        <v>2</v>
      </c>
      <c r="B273">
        <f>B272</f>
        <v>73</v>
      </c>
      <c r="C273" t="s">
        <v>266</v>
      </c>
      <c r="D273">
        <f t="shared" ca="1" si="15"/>
        <v>0</v>
      </c>
      <c r="E273" s="75">
        <f t="shared" ca="1" si="17"/>
        <v>0</v>
      </c>
      <c r="F273" s="75" t="str">
        <f t="shared" ca="1" si="16"/>
        <v>3210: Regular In-kind00PY2</v>
      </c>
      <c r="I273">
        <f ca="1">INDIRECT(_xlfn.CONCAT("'5. Budget Inputs'!F",B273))</f>
        <v>0</v>
      </c>
      <c r="J273">
        <v>2</v>
      </c>
    </row>
    <row r="274" spans="1:10">
      <c r="A274">
        <v>3</v>
      </c>
      <c r="B274">
        <f>B273</f>
        <v>73</v>
      </c>
      <c r="C274" t="s">
        <v>266</v>
      </c>
      <c r="D274">
        <f t="shared" ca="1" si="15"/>
        <v>0</v>
      </c>
      <c r="E274" s="75">
        <f t="shared" ca="1" si="17"/>
        <v>0</v>
      </c>
      <c r="F274" s="75" t="str">
        <f t="shared" ca="1" si="16"/>
        <v>3210: Regular In-kind00PY3</v>
      </c>
      <c r="I274">
        <f ca="1">INDIRECT(_xlfn.CONCAT("'5. Budget Inputs'!G",B274))</f>
        <v>0</v>
      </c>
      <c r="J274">
        <v>3</v>
      </c>
    </row>
    <row r="275" spans="1:10">
      <c r="A275">
        <v>4</v>
      </c>
      <c r="B275">
        <f>B274</f>
        <v>73</v>
      </c>
      <c r="C275" t="s">
        <v>266</v>
      </c>
      <c r="D275">
        <f t="shared" ca="1" si="15"/>
        <v>0</v>
      </c>
      <c r="E275" s="75">
        <f t="shared" ca="1" si="17"/>
        <v>0</v>
      </c>
      <c r="F275" s="75" t="str">
        <f t="shared" ca="1" si="16"/>
        <v>3210: Regular In-kind00PY4</v>
      </c>
      <c r="I275">
        <f ca="1">INDIRECT(_xlfn.CONCAT("'5. Budget Inputs'!H",B275))</f>
        <v>0</v>
      </c>
      <c r="J275">
        <v>4</v>
      </c>
    </row>
    <row r="276" spans="1:10">
      <c r="A276">
        <v>5</v>
      </c>
      <c r="B276">
        <f>B275</f>
        <v>73</v>
      </c>
      <c r="C276" t="s">
        <v>266</v>
      </c>
      <c r="D276">
        <f t="shared" ca="1" si="15"/>
        <v>0</v>
      </c>
      <c r="E276" s="75">
        <f t="shared" ca="1" si="17"/>
        <v>0</v>
      </c>
      <c r="F276" s="75" t="str">
        <f t="shared" ca="1" si="16"/>
        <v>3210: Regular In-kind00PY5</v>
      </c>
      <c r="I276">
        <f ca="1">INDIRECT(_xlfn.CONCAT("'5. Budget Inputs'!I",B276))</f>
        <v>0</v>
      </c>
      <c r="J276">
        <v>5</v>
      </c>
    </row>
    <row r="277" spans="1:10">
      <c r="A277">
        <v>1</v>
      </c>
      <c r="B277">
        <f>B276+1</f>
        <v>74</v>
      </c>
      <c r="C277" t="s">
        <v>266</v>
      </c>
      <c r="D277">
        <f t="shared" ca="1" si="15"/>
        <v>0</v>
      </c>
      <c r="E277" s="75">
        <f t="shared" ca="1" si="17"/>
        <v>0</v>
      </c>
      <c r="F277" s="75" t="str">
        <f t="shared" ca="1" si="16"/>
        <v>3210: Regular In-kind00PY1</v>
      </c>
      <c r="I277">
        <f ca="1">INDIRECT(_xlfn.CONCAT("'5. Budget Inputs'!E",B277))</f>
        <v>0</v>
      </c>
      <c r="J277">
        <v>1</v>
      </c>
    </row>
    <row r="278" spans="1:10">
      <c r="A278">
        <v>2</v>
      </c>
      <c r="B278">
        <f>B277</f>
        <v>74</v>
      </c>
      <c r="C278" t="s">
        <v>266</v>
      </c>
      <c r="D278">
        <f t="shared" ca="1" si="15"/>
        <v>0</v>
      </c>
      <c r="E278" s="75">
        <f t="shared" ca="1" si="17"/>
        <v>0</v>
      </c>
      <c r="F278" s="75" t="str">
        <f t="shared" ca="1" si="16"/>
        <v>3210: Regular In-kind00PY2</v>
      </c>
      <c r="I278">
        <f ca="1">INDIRECT(_xlfn.CONCAT("'5. Budget Inputs'!F",B278))</f>
        <v>0</v>
      </c>
      <c r="J278">
        <v>2</v>
      </c>
    </row>
    <row r="279" spans="1:10">
      <c r="A279">
        <v>3</v>
      </c>
      <c r="B279">
        <f>B278</f>
        <v>74</v>
      </c>
      <c r="C279" t="s">
        <v>266</v>
      </c>
      <c r="D279">
        <f t="shared" ca="1" si="15"/>
        <v>0</v>
      </c>
      <c r="E279" s="75">
        <f t="shared" ca="1" si="17"/>
        <v>0</v>
      </c>
      <c r="F279" s="75" t="str">
        <f t="shared" ca="1" si="16"/>
        <v>3210: Regular In-kind00PY3</v>
      </c>
      <c r="I279">
        <f ca="1">INDIRECT(_xlfn.CONCAT("'5. Budget Inputs'!G",B279))</f>
        <v>0</v>
      </c>
      <c r="J279">
        <v>3</v>
      </c>
    </row>
    <row r="280" spans="1:10">
      <c r="A280">
        <v>4</v>
      </c>
      <c r="B280">
        <f>B279</f>
        <v>74</v>
      </c>
      <c r="C280" t="s">
        <v>266</v>
      </c>
      <c r="D280">
        <f t="shared" ca="1" si="15"/>
        <v>0</v>
      </c>
      <c r="E280" s="75">
        <f t="shared" ca="1" si="17"/>
        <v>0</v>
      </c>
      <c r="F280" s="75" t="str">
        <f t="shared" ca="1" si="16"/>
        <v>3210: Regular In-kind00PY4</v>
      </c>
      <c r="I280">
        <f ca="1">INDIRECT(_xlfn.CONCAT("'5. Budget Inputs'!H",B280))</f>
        <v>0</v>
      </c>
      <c r="J280">
        <v>4</v>
      </c>
    </row>
    <row r="281" spans="1:10">
      <c r="A281">
        <v>5</v>
      </c>
      <c r="B281">
        <f>B280</f>
        <v>74</v>
      </c>
      <c r="C281" t="s">
        <v>266</v>
      </c>
      <c r="D281">
        <f t="shared" ca="1" si="15"/>
        <v>0</v>
      </c>
      <c r="E281" s="75">
        <f t="shared" ca="1" si="17"/>
        <v>0</v>
      </c>
      <c r="F281" s="75" t="str">
        <f t="shared" ca="1" si="16"/>
        <v>3210: Regular In-kind00PY5</v>
      </c>
      <c r="I281">
        <f ca="1">INDIRECT(_xlfn.CONCAT("'5. Budget Inputs'!I",B281))</f>
        <v>0</v>
      </c>
      <c r="J281">
        <v>5</v>
      </c>
    </row>
    <row r="282" spans="1:10">
      <c r="A282">
        <v>1</v>
      </c>
      <c r="B282">
        <f>B281+1</f>
        <v>75</v>
      </c>
      <c r="C282" t="s">
        <v>266</v>
      </c>
      <c r="D282">
        <f t="shared" ca="1" si="15"/>
        <v>0</v>
      </c>
      <c r="E282" s="75">
        <f t="shared" ca="1" si="17"/>
        <v>0</v>
      </c>
      <c r="F282" s="75" t="str">
        <f t="shared" ca="1" si="16"/>
        <v>3210: Regular In-kind00PY1</v>
      </c>
      <c r="I282">
        <f ca="1">INDIRECT(_xlfn.CONCAT("'5. Budget Inputs'!E",B282))</f>
        <v>0</v>
      </c>
      <c r="J282">
        <v>1</v>
      </c>
    </row>
    <row r="283" spans="1:10">
      <c r="A283">
        <v>2</v>
      </c>
      <c r="B283">
        <f>B282</f>
        <v>75</v>
      </c>
      <c r="C283" t="s">
        <v>266</v>
      </c>
      <c r="D283">
        <f t="shared" ca="1" si="15"/>
        <v>0</v>
      </c>
      <c r="E283" s="75">
        <f t="shared" ca="1" si="17"/>
        <v>0</v>
      </c>
      <c r="F283" s="75" t="str">
        <f t="shared" ca="1" si="16"/>
        <v>3210: Regular In-kind00PY2</v>
      </c>
      <c r="I283">
        <f ca="1">INDIRECT(_xlfn.CONCAT("'5. Budget Inputs'!F",B283))</f>
        <v>0</v>
      </c>
      <c r="J283">
        <v>2</v>
      </c>
    </row>
    <row r="284" spans="1:10">
      <c r="A284">
        <v>3</v>
      </c>
      <c r="B284">
        <f>B283</f>
        <v>75</v>
      </c>
      <c r="C284" t="s">
        <v>266</v>
      </c>
      <c r="D284">
        <f t="shared" ca="1" si="15"/>
        <v>0</v>
      </c>
      <c r="E284" s="75">
        <f t="shared" ca="1" si="17"/>
        <v>0</v>
      </c>
      <c r="F284" s="75" t="str">
        <f t="shared" ca="1" si="16"/>
        <v>3210: Regular In-kind00PY3</v>
      </c>
      <c r="I284">
        <f ca="1">INDIRECT(_xlfn.CONCAT("'5. Budget Inputs'!G",B284))</f>
        <v>0</v>
      </c>
      <c r="J284">
        <v>3</v>
      </c>
    </row>
    <row r="285" spans="1:10">
      <c r="A285">
        <v>4</v>
      </c>
      <c r="B285">
        <f>B284</f>
        <v>75</v>
      </c>
      <c r="C285" t="s">
        <v>266</v>
      </c>
      <c r="D285">
        <f t="shared" ca="1" si="15"/>
        <v>0</v>
      </c>
      <c r="E285" s="75">
        <f t="shared" ca="1" si="17"/>
        <v>0</v>
      </c>
      <c r="F285" s="75" t="str">
        <f t="shared" ca="1" si="16"/>
        <v>3210: Regular In-kind00PY4</v>
      </c>
      <c r="I285">
        <f ca="1">INDIRECT(_xlfn.CONCAT("'5. Budget Inputs'!H",B285))</f>
        <v>0</v>
      </c>
      <c r="J285">
        <v>4</v>
      </c>
    </row>
    <row r="286" spans="1:10">
      <c r="A286">
        <v>5</v>
      </c>
      <c r="B286">
        <f>B285</f>
        <v>75</v>
      </c>
      <c r="C286" t="s">
        <v>266</v>
      </c>
      <c r="D286">
        <f t="shared" ca="1" si="15"/>
        <v>0</v>
      </c>
      <c r="E286" s="75">
        <f t="shared" ca="1" si="17"/>
        <v>0</v>
      </c>
      <c r="F286" s="75" t="str">
        <f t="shared" ca="1" si="16"/>
        <v>3210: Regular In-kind00PY5</v>
      </c>
      <c r="I286">
        <f ca="1">INDIRECT(_xlfn.CONCAT("'5. Budget Inputs'!I",B286))</f>
        <v>0</v>
      </c>
      <c r="J286">
        <v>5</v>
      </c>
    </row>
    <row r="287" spans="1:10">
      <c r="A287">
        <v>1</v>
      </c>
      <c r="B287">
        <f>B286+1</f>
        <v>76</v>
      </c>
      <c r="C287" t="s">
        <v>266</v>
      </c>
      <c r="D287">
        <f t="shared" ca="1" si="15"/>
        <v>0</v>
      </c>
      <c r="E287" s="75">
        <f t="shared" ca="1" si="17"/>
        <v>0</v>
      </c>
      <c r="F287" s="75" t="str">
        <f t="shared" ca="1" si="16"/>
        <v>3210: Regular In-kind00PY1</v>
      </c>
      <c r="I287">
        <f ca="1">INDIRECT(_xlfn.CONCAT("'5. Budget Inputs'!E",B287))</f>
        <v>0</v>
      </c>
      <c r="J287">
        <v>1</v>
      </c>
    </row>
    <row r="288" spans="1:10">
      <c r="A288">
        <v>2</v>
      </c>
      <c r="B288">
        <f>B287</f>
        <v>76</v>
      </c>
      <c r="C288" t="s">
        <v>266</v>
      </c>
      <c r="D288">
        <f t="shared" ca="1" si="15"/>
        <v>0</v>
      </c>
      <c r="E288" s="75">
        <f t="shared" ca="1" si="17"/>
        <v>0</v>
      </c>
      <c r="F288" s="75" t="str">
        <f t="shared" ca="1" si="16"/>
        <v>3210: Regular In-kind00PY2</v>
      </c>
      <c r="I288">
        <f ca="1">INDIRECT(_xlfn.CONCAT("'5. Budget Inputs'!F",B288))</f>
        <v>0</v>
      </c>
      <c r="J288">
        <v>2</v>
      </c>
    </row>
    <row r="289" spans="1:10">
      <c r="A289">
        <v>3</v>
      </c>
      <c r="B289">
        <f>B288</f>
        <v>76</v>
      </c>
      <c r="C289" t="s">
        <v>266</v>
      </c>
      <c r="D289">
        <f t="shared" ca="1" si="15"/>
        <v>0</v>
      </c>
      <c r="E289" s="75">
        <f t="shared" ca="1" si="17"/>
        <v>0</v>
      </c>
      <c r="F289" s="75" t="str">
        <f t="shared" ca="1" si="16"/>
        <v>3210: Regular In-kind00PY3</v>
      </c>
      <c r="I289">
        <f ca="1">INDIRECT(_xlfn.CONCAT("'5. Budget Inputs'!G",B289))</f>
        <v>0</v>
      </c>
      <c r="J289">
        <v>3</v>
      </c>
    </row>
    <row r="290" spans="1:10">
      <c r="A290">
        <v>4</v>
      </c>
      <c r="B290">
        <f>B289</f>
        <v>76</v>
      </c>
      <c r="C290" t="s">
        <v>266</v>
      </c>
      <c r="D290">
        <f t="shared" ca="1" si="15"/>
        <v>0</v>
      </c>
      <c r="E290" s="75">
        <f t="shared" ca="1" si="17"/>
        <v>0</v>
      </c>
      <c r="F290" s="75" t="str">
        <f t="shared" ca="1" si="16"/>
        <v>3210: Regular In-kind00PY4</v>
      </c>
      <c r="I290">
        <f ca="1">INDIRECT(_xlfn.CONCAT("'5. Budget Inputs'!H",B290))</f>
        <v>0</v>
      </c>
      <c r="J290">
        <v>4</v>
      </c>
    </row>
    <row r="291" spans="1:10">
      <c r="A291">
        <v>5</v>
      </c>
      <c r="B291">
        <f>B290</f>
        <v>76</v>
      </c>
      <c r="C291" t="s">
        <v>266</v>
      </c>
      <c r="D291">
        <f t="shared" ca="1" si="15"/>
        <v>0</v>
      </c>
      <c r="E291" s="75">
        <f t="shared" ca="1" si="17"/>
        <v>0</v>
      </c>
      <c r="F291" s="75" t="str">
        <f t="shared" ca="1" si="16"/>
        <v>3210: Regular In-kind00PY5</v>
      </c>
      <c r="I291">
        <f ca="1">INDIRECT(_xlfn.CONCAT("'5. Budget Inputs'!I",B291))</f>
        <v>0</v>
      </c>
      <c r="J291">
        <v>5</v>
      </c>
    </row>
    <row r="292" spans="1:10">
      <c r="A292">
        <v>1</v>
      </c>
      <c r="B292">
        <f>B291+1</f>
        <v>77</v>
      </c>
      <c r="C292" t="s">
        <v>266</v>
      </c>
      <c r="D292">
        <f t="shared" ca="1" si="15"/>
        <v>0</v>
      </c>
      <c r="E292" s="75">
        <f t="shared" ca="1" si="17"/>
        <v>0</v>
      </c>
      <c r="F292" s="75" t="str">
        <f t="shared" ca="1" si="16"/>
        <v>3210: Regular In-kind00PY1</v>
      </c>
      <c r="I292">
        <f ca="1">INDIRECT(_xlfn.CONCAT("'5. Budget Inputs'!E",B292))</f>
        <v>0</v>
      </c>
      <c r="J292">
        <v>1</v>
      </c>
    </row>
    <row r="293" spans="1:10">
      <c r="A293">
        <v>2</v>
      </c>
      <c r="B293">
        <f>B292</f>
        <v>77</v>
      </c>
      <c r="C293" t="s">
        <v>266</v>
      </c>
      <c r="D293">
        <f t="shared" ca="1" si="15"/>
        <v>0</v>
      </c>
      <c r="E293" s="75">
        <f t="shared" ca="1" si="17"/>
        <v>0</v>
      </c>
      <c r="F293" s="75" t="str">
        <f t="shared" ca="1" si="16"/>
        <v>3210: Regular In-kind00PY2</v>
      </c>
      <c r="I293">
        <f ca="1">INDIRECT(_xlfn.CONCAT("'5. Budget Inputs'!F",B293))</f>
        <v>0</v>
      </c>
      <c r="J293">
        <v>2</v>
      </c>
    </row>
    <row r="294" spans="1:10">
      <c r="A294">
        <v>3</v>
      </c>
      <c r="B294">
        <f>B293</f>
        <v>77</v>
      </c>
      <c r="C294" t="s">
        <v>266</v>
      </c>
      <c r="D294">
        <f t="shared" ca="1" si="15"/>
        <v>0</v>
      </c>
      <c r="E294" s="75">
        <f t="shared" ca="1" si="17"/>
        <v>0</v>
      </c>
      <c r="F294" s="75" t="str">
        <f t="shared" ca="1" si="16"/>
        <v>3210: Regular In-kind00PY3</v>
      </c>
      <c r="I294">
        <f ca="1">INDIRECT(_xlfn.CONCAT("'5. Budget Inputs'!G",B294))</f>
        <v>0</v>
      </c>
      <c r="J294">
        <v>3</v>
      </c>
    </row>
    <row r="295" spans="1:10">
      <c r="A295">
        <v>4</v>
      </c>
      <c r="B295">
        <f>B294</f>
        <v>77</v>
      </c>
      <c r="C295" t="s">
        <v>266</v>
      </c>
      <c r="D295">
        <f t="shared" ca="1" si="15"/>
        <v>0</v>
      </c>
      <c r="E295" s="75">
        <f t="shared" ca="1" si="17"/>
        <v>0</v>
      </c>
      <c r="F295" s="75" t="str">
        <f t="shared" ca="1" si="16"/>
        <v>3210: Regular In-kind00PY4</v>
      </c>
      <c r="I295">
        <f ca="1">INDIRECT(_xlfn.CONCAT("'5. Budget Inputs'!H",B295))</f>
        <v>0</v>
      </c>
      <c r="J295">
        <v>4</v>
      </c>
    </row>
    <row r="296" spans="1:10">
      <c r="A296">
        <v>5</v>
      </c>
      <c r="B296">
        <f>B295</f>
        <v>77</v>
      </c>
      <c r="C296" t="s">
        <v>266</v>
      </c>
      <c r="D296">
        <f t="shared" ca="1" si="15"/>
        <v>0</v>
      </c>
      <c r="E296" s="75">
        <f t="shared" ca="1" si="17"/>
        <v>0</v>
      </c>
      <c r="F296" s="75" t="str">
        <f t="shared" ca="1" si="16"/>
        <v>3210: Regular In-kind00PY5</v>
      </c>
      <c r="I296">
        <f ca="1">INDIRECT(_xlfn.CONCAT("'5. Budget Inputs'!I",B296))</f>
        <v>0</v>
      </c>
      <c r="J296">
        <v>5</v>
      </c>
    </row>
    <row r="297" spans="1:10">
      <c r="A297">
        <v>1</v>
      </c>
      <c r="B297">
        <f>B296+1</f>
        <v>78</v>
      </c>
      <c r="C297" t="s">
        <v>266</v>
      </c>
      <c r="D297">
        <f t="shared" ca="1" si="15"/>
        <v>0</v>
      </c>
      <c r="E297" s="75">
        <f t="shared" ca="1" si="17"/>
        <v>0</v>
      </c>
      <c r="F297" s="75" t="str">
        <f t="shared" ca="1" si="16"/>
        <v>3210: Regular In-kind00PY1</v>
      </c>
      <c r="I297">
        <f ca="1">INDIRECT(_xlfn.CONCAT("'5. Budget Inputs'!E",B297))</f>
        <v>0</v>
      </c>
      <c r="J297">
        <v>1</v>
      </c>
    </row>
    <row r="298" spans="1:10">
      <c r="A298">
        <v>2</v>
      </c>
      <c r="B298">
        <f>B297</f>
        <v>78</v>
      </c>
      <c r="C298" t="s">
        <v>266</v>
      </c>
      <c r="D298">
        <f t="shared" ca="1" si="15"/>
        <v>0</v>
      </c>
      <c r="E298" s="75">
        <f t="shared" ca="1" si="17"/>
        <v>0</v>
      </c>
      <c r="F298" s="75" t="str">
        <f t="shared" ca="1" si="16"/>
        <v>3210: Regular In-kind00PY2</v>
      </c>
      <c r="I298">
        <f ca="1">INDIRECT(_xlfn.CONCAT("'5. Budget Inputs'!F",B298))</f>
        <v>0</v>
      </c>
      <c r="J298">
        <v>2</v>
      </c>
    </row>
    <row r="299" spans="1:10">
      <c r="A299">
        <v>3</v>
      </c>
      <c r="B299">
        <f>B298</f>
        <v>78</v>
      </c>
      <c r="C299" t="s">
        <v>266</v>
      </c>
      <c r="D299">
        <f t="shared" ca="1" si="15"/>
        <v>0</v>
      </c>
      <c r="E299" s="75">
        <f t="shared" ca="1" si="17"/>
        <v>0</v>
      </c>
      <c r="F299" s="75" t="str">
        <f t="shared" ca="1" si="16"/>
        <v>3210: Regular In-kind00PY3</v>
      </c>
      <c r="I299">
        <f ca="1">INDIRECT(_xlfn.CONCAT("'5. Budget Inputs'!G",B299))</f>
        <v>0</v>
      </c>
      <c r="J299">
        <v>3</v>
      </c>
    </row>
    <row r="300" spans="1:10">
      <c r="A300">
        <v>4</v>
      </c>
      <c r="B300">
        <f>B299</f>
        <v>78</v>
      </c>
      <c r="C300" t="s">
        <v>266</v>
      </c>
      <c r="D300">
        <f t="shared" ca="1" si="15"/>
        <v>0</v>
      </c>
      <c r="E300" s="75">
        <f t="shared" ca="1" si="17"/>
        <v>0</v>
      </c>
      <c r="F300" s="75" t="str">
        <f t="shared" ca="1" si="16"/>
        <v>3210: Regular In-kind00PY4</v>
      </c>
      <c r="I300">
        <f ca="1">INDIRECT(_xlfn.CONCAT("'5. Budget Inputs'!H",B300))</f>
        <v>0</v>
      </c>
      <c r="J300">
        <v>4</v>
      </c>
    </row>
    <row r="301" spans="1:10">
      <c r="A301">
        <v>5</v>
      </c>
      <c r="B301">
        <f>B300</f>
        <v>78</v>
      </c>
      <c r="C301" t="s">
        <v>266</v>
      </c>
      <c r="D301">
        <f t="shared" ca="1" si="15"/>
        <v>0</v>
      </c>
      <c r="E301" s="75">
        <f t="shared" ca="1" si="17"/>
        <v>0</v>
      </c>
      <c r="F301" s="75" t="str">
        <f t="shared" ca="1" si="16"/>
        <v>3210: Regular In-kind00PY5</v>
      </c>
      <c r="I301">
        <f ca="1">INDIRECT(_xlfn.CONCAT("'5. Budget Inputs'!I",B301))</f>
        <v>0</v>
      </c>
      <c r="J301">
        <v>5</v>
      </c>
    </row>
    <row r="302" spans="1:10">
      <c r="A302">
        <v>1</v>
      </c>
      <c r="B302">
        <f>B301+1</f>
        <v>79</v>
      </c>
      <c r="C302" t="s">
        <v>266</v>
      </c>
      <c r="D302">
        <f t="shared" ca="1" si="15"/>
        <v>0</v>
      </c>
      <c r="E302" s="75">
        <f t="shared" ca="1" si="17"/>
        <v>0</v>
      </c>
      <c r="F302" s="75" t="str">
        <f t="shared" ca="1" si="16"/>
        <v>3210: Regular In-kind00PY1</v>
      </c>
      <c r="I302">
        <f ca="1">INDIRECT(_xlfn.CONCAT("'5. Budget Inputs'!E",B302))</f>
        <v>0</v>
      </c>
      <c r="J302">
        <v>1</v>
      </c>
    </row>
    <row r="303" spans="1:10">
      <c r="A303">
        <v>2</v>
      </c>
      <c r="B303">
        <f>B302</f>
        <v>79</v>
      </c>
      <c r="C303" t="s">
        <v>266</v>
      </c>
      <c r="D303">
        <f t="shared" ca="1" si="15"/>
        <v>0</v>
      </c>
      <c r="E303" s="75">
        <f t="shared" ca="1" si="17"/>
        <v>0</v>
      </c>
      <c r="F303" s="75" t="str">
        <f t="shared" ca="1" si="16"/>
        <v>3210: Regular In-kind00PY2</v>
      </c>
      <c r="I303">
        <f ca="1">INDIRECT(_xlfn.CONCAT("'5. Budget Inputs'!F",B303))</f>
        <v>0</v>
      </c>
      <c r="J303">
        <v>2</v>
      </c>
    </row>
    <row r="304" spans="1:10">
      <c r="A304">
        <v>3</v>
      </c>
      <c r="B304">
        <f>B303</f>
        <v>79</v>
      </c>
      <c r="C304" t="s">
        <v>266</v>
      </c>
      <c r="D304">
        <f t="shared" ref="D304:D356" ca="1" si="18">INDIRECT(_xlfn.CONCAT("'5. Budget Inputs'!B",B304))</f>
        <v>0</v>
      </c>
      <c r="E304" s="75">
        <f t="shared" ca="1" si="17"/>
        <v>0</v>
      </c>
      <c r="F304" s="75" t="str">
        <f t="shared" ca="1" si="16"/>
        <v>3210: Regular In-kind00PY3</v>
      </c>
      <c r="I304">
        <f ca="1">INDIRECT(_xlfn.CONCAT("'5. Budget Inputs'!G",B304))</f>
        <v>0</v>
      </c>
      <c r="J304">
        <v>3</v>
      </c>
    </row>
    <row r="305" spans="1:10">
      <c r="A305">
        <v>4</v>
      </c>
      <c r="B305">
        <f>B304</f>
        <v>79</v>
      </c>
      <c r="C305" t="s">
        <v>266</v>
      </c>
      <c r="D305">
        <f t="shared" ca="1" si="18"/>
        <v>0</v>
      </c>
      <c r="E305" s="75">
        <f t="shared" ca="1" si="17"/>
        <v>0</v>
      </c>
      <c r="F305" s="75" t="str">
        <f t="shared" ca="1" si="16"/>
        <v>3210: Regular In-kind00PY4</v>
      </c>
      <c r="I305">
        <f ca="1">INDIRECT(_xlfn.CONCAT("'5. Budget Inputs'!H",B305))</f>
        <v>0</v>
      </c>
      <c r="J305">
        <v>4</v>
      </c>
    </row>
    <row r="306" spans="1:10">
      <c r="A306">
        <v>5</v>
      </c>
      <c r="B306">
        <f>B305</f>
        <v>79</v>
      </c>
      <c r="C306" t="s">
        <v>266</v>
      </c>
      <c r="D306">
        <f t="shared" ca="1" si="18"/>
        <v>0</v>
      </c>
      <c r="E306" s="75">
        <f t="shared" ca="1" si="17"/>
        <v>0</v>
      </c>
      <c r="F306" s="75" t="str">
        <f t="shared" ca="1" si="16"/>
        <v>3210: Regular In-kind00PY5</v>
      </c>
      <c r="I306">
        <f ca="1">INDIRECT(_xlfn.CONCAT("'5. Budget Inputs'!I",B306))</f>
        <v>0</v>
      </c>
      <c r="J306">
        <v>5</v>
      </c>
    </row>
    <row r="307" spans="1:10">
      <c r="A307">
        <v>1</v>
      </c>
      <c r="B307">
        <f>B306+1</f>
        <v>80</v>
      </c>
      <c r="C307" t="s">
        <v>266</v>
      </c>
      <c r="D307">
        <f t="shared" ca="1" si="18"/>
        <v>0</v>
      </c>
      <c r="E307" s="75">
        <f t="shared" ca="1" si="17"/>
        <v>0</v>
      </c>
      <c r="F307" s="75" t="str">
        <f t="shared" ca="1" si="16"/>
        <v>3210: Regular In-kind00PY1</v>
      </c>
      <c r="I307">
        <f ca="1">INDIRECT(_xlfn.CONCAT("'5. Budget Inputs'!E",B307))</f>
        <v>0</v>
      </c>
      <c r="J307">
        <v>1</v>
      </c>
    </row>
    <row r="308" spans="1:10">
      <c r="A308">
        <v>2</v>
      </c>
      <c r="B308">
        <f>B307</f>
        <v>80</v>
      </c>
      <c r="C308" t="s">
        <v>266</v>
      </c>
      <c r="D308">
        <f t="shared" ca="1" si="18"/>
        <v>0</v>
      </c>
      <c r="E308" s="75">
        <f t="shared" ca="1" si="17"/>
        <v>0</v>
      </c>
      <c r="F308" s="75" t="str">
        <f t="shared" ca="1" si="16"/>
        <v>3210: Regular In-kind00PY2</v>
      </c>
      <c r="I308">
        <f ca="1">INDIRECT(_xlfn.CONCAT("'5. Budget Inputs'!F",B308))</f>
        <v>0</v>
      </c>
      <c r="J308">
        <v>2</v>
      </c>
    </row>
    <row r="309" spans="1:10">
      <c r="A309">
        <v>3</v>
      </c>
      <c r="B309">
        <f>B308</f>
        <v>80</v>
      </c>
      <c r="C309" t="s">
        <v>266</v>
      </c>
      <c r="D309">
        <f t="shared" ca="1" si="18"/>
        <v>0</v>
      </c>
      <c r="E309" s="75">
        <f t="shared" ca="1" si="17"/>
        <v>0</v>
      </c>
      <c r="F309" s="75" t="str">
        <f t="shared" ca="1" si="16"/>
        <v>3210: Regular In-kind00PY3</v>
      </c>
      <c r="I309">
        <f ca="1">INDIRECT(_xlfn.CONCAT("'5. Budget Inputs'!G",B309))</f>
        <v>0</v>
      </c>
      <c r="J309">
        <v>3</v>
      </c>
    </row>
    <row r="310" spans="1:10">
      <c r="A310">
        <v>4</v>
      </c>
      <c r="B310">
        <f>B309</f>
        <v>80</v>
      </c>
      <c r="C310" t="s">
        <v>266</v>
      </c>
      <c r="D310">
        <f t="shared" ca="1" si="18"/>
        <v>0</v>
      </c>
      <c r="E310" s="75">
        <f t="shared" ca="1" si="17"/>
        <v>0</v>
      </c>
      <c r="F310" s="75" t="str">
        <f t="shared" ca="1" si="16"/>
        <v>3210: Regular In-kind00PY4</v>
      </c>
      <c r="I310">
        <f ca="1">INDIRECT(_xlfn.CONCAT("'5. Budget Inputs'!H",B310))</f>
        <v>0</v>
      </c>
      <c r="J310">
        <v>4</v>
      </c>
    </row>
    <row r="311" spans="1:10">
      <c r="A311">
        <v>5</v>
      </c>
      <c r="B311">
        <f>B310</f>
        <v>80</v>
      </c>
      <c r="C311" t="s">
        <v>266</v>
      </c>
      <c r="D311">
        <f t="shared" ca="1" si="18"/>
        <v>0</v>
      </c>
      <c r="E311" s="75">
        <f t="shared" ca="1" si="17"/>
        <v>0</v>
      </c>
      <c r="F311" s="75" t="str">
        <f t="shared" ca="1" si="16"/>
        <v>3210: Regular In-kind00PY5</v>
      </c>
      <c r="I311">
        <f ca="1">INDIRECT(_xlfn.CONCAT("'5. Budget Inputs'!I",B311))</f>
        <v>0</v>
      </c>
      <c r="J311">
        <v>5</v>
      </c>
    </row>
    <row r="312" spans="1:10">
      <c r="A312">
        <v>1</v>
      </c>
      <c r="B312">
        <f>B311+1</f>
        <v>81</v>
      </c>
      <c r="C312" t="s">
        <v>266</v>
      </c>
      <c r="D312">
        <f t="shared" ca="1" si="18"/>
        <v>0</v>
      </c>
      <c r="E312" s="75">
        <f t="shared" ca="1" si="17"/>
        <v>0</v>
      </c>
      <c r="F312" s="75" t="str">
        <f t="shared" ca="1" si="16"/>
        <v>3210: Regular In-kind00PY1</v>
      </c>
      <c r="I312">
        <f ca="1">INDIRECT(_xlfn.CONCAT("'5. Budget Inputs'!E",B312))</f>
        <v>0</v>
      </c>
      <c r="J312">
        <v>1</v>
      </c>
    </row>
    <row r="313" spans="1:10">
      <c r="A313">
        <v>2</v>
      </c>
      <c r="B313">
        <f>B312</f>
        <v>81</v>
      </c>
      <c r="C313" t="s">
        <v>266</v>
      </c>
      <c r="D313">
        <f t="shared" ca="1" si="18"/>
        <v>0</v>
      </c>
      <c r="E313" s="75">
        <f t="shared" ca="1" si="17"/>
        <v>0</v>
      </c>
      <c r="F313" s="75" t="str">
        <f t="shared" ca="1" si="16"/>
        <v>3210: Regular In-kind00PY2</v>
      </c>
      <c r="I313">
        <f ca="1">INDIRECT(_xlfn.CONCAT("'5. Budget Inputs'!F",B313))</f>
        <v>0</v>
      </c>
      <c r="J313">
        <v>2</v>
      </c>
    </row>
    <row r="314" spans="1:10">
      <c r="A314">
        <v>3</v>
      </c>
      <c r="B314">
        <f>B313</f>
        <v>81</v>
      </c>
      <c r="C314" t="s">
        <v>266</v>
      </c>
      <c r="D314">
        <f t="shared" ca="1" si="18"/>
        <v>0</v>
      </c>
      <c r="E314" s="75">
        <f t="shared" ca="1" si="17"/>
        <v>0</v>
      </c>
      <c r="F314" s="75" t="str">
        <f t="shared" ca="1" si="16"/>
        <v>3210: Regular In-kind00PY3</v>
      </c>
      <c r="I314">
        <f ca="1">INDIRECT(_xlfn.CONCAT("'5. Budget Inputs'!G",B314))</f>
        <v>0</v>
      </c>
      <c r="J314">
        <v>3</v>
      </c>
    </row>
    <row r="315" spans="1:10">
      <c r="A315">
        <v>4</v>
      </c>
      <c r="B315">
        <f>B314</f>
        <v>81</v>
      </c>
      <c r="C315" t="s">
        <v>266</v>
      </c>
      <c r="D315">
        <f t="shared" ca="1" si="18"/>
        <v>0</v>
      </c>
      <c r="E315" s="75">
        <f t="shared" ca="1" si="17"/>
        <v>0</v>
      </c>
      <c r="F315" s="75" t="str">
        <f t="shared" ca="1" si="16"/>
        <v>3210: Regular In-kind00PY4</v>
      </c>
      <c r="I315">
        <f ca="1">INDIRECT(_xlfn.CONCAT("'5. Budget Inputs'!H",B315))</f>
        <v>0</v>
      </c>
      <c r="J315">
        <v>4</v>
      </c>
    </row>
    <row r="316" spans="1:10">
      <c r="A316">
        <v>5</v>
      </c>
      <c r="B316">
        <f>B315</f>
        <v>81</v>
      </c>
      <c r="C316" t="s">
        <v>266</v>
      </c>
      <c r="D316">
        <f t="shared" ca="1" si="18"/>
        <v>0</v>
      </c>
      <c r="E316" s="75">
        <f t="shared" ca="1" si="17"/>
        <v>0</v>
      </c>
      <c r="F316" s="75" t="str">
        <f t="shared" ca="1" si="16"/>
        <v>3210: Regular In-kind00PY5</v>
      </c>
      <c r="I316">
        <f ca="1">INDIRECT(_xlfn.CONCAT("'5. Budget Inputs'!I",B316))</f>
        <v>0</v>
      </c>
      <c r="J316">
        <v>5</v>
      </c>
    </row>
    <row r="317" spans="1:10">
      <c r="A317">
        <v>1</v>
      </c>
      <c r="B317">
        <f>B316+1</f>
        <v>82</v>
      </c>
      <c r="C317" t="s">
        <v>266</v>
      </c>
      <c r="D317">
        <f t="shared" ca="1" si="18"/>
        <v>0</v>
      </c>
      <c r="E317" s="75">
        <f t="shared" ca="1" si="17"/>
        <v>0</v>
      </c>
      <c r="F317" s="75" t="str">
        <f t="shared" ca="1" si="16"/>
        <v>3210: Regular In-kind00PY1</v>
      </c>
      <c r="I317">
        <f ca="1">INDIRECT(_xlfn.CONCAT("'5. Budget Inputs'!E",B317))</f>
        <v>0</v>
      </c>
      <c r="J317">
        <v>1</v>
      </c>
    </row>
    <row r="318" spans="1:10">
      <c r="A318">
        <v>2</v>
      </c>
      <c r="B318">
        <f>B317</f>
        <v>82</v>
      </c>
      <c r="C318" t="s">
        <v>266</v>
      </c>
      <c r="D318">
        <f t="shared" ca="1" si="18"/>
        <v>0</v>
      </c>
      <c r="E318" s="75">
        <f t="shared" ca="1" si="17"/>
        <v>0</v>
      </c>
      <c r="F318" s="75" t="str">
        <f t="shared" ca="1" si="16"/>
        <v>3210: Regular In-kind00PY2</v>
      </c>
      <c r="I318">
        <f ca="1">INDIRECT(_xlfn.CONCAT("'5. Budget Inputs'!F",B318))</f>
        <v>0</v>
      </c>
      <c r="J318">
        <v>2</v>
      </c>
    </row>
    <row r="319" spans="1:10">
      <c r="A319">
        <v>3</v>
      </c>
      <c r="B319">
        <f>B318</f>
        <v>82</v>
      </c>
      <c r="C319" t="s">
        <v>266</v>
      </c>
      <c r="D319">
        <f t="shared" ca="1" si="18"/>
        <v>0</v>
      </c>
      <c r="E319" s="75">
        <f t="shared" ca="1" si="17"/>
        <v>0</v>
      </c>
      <c r="F319" s="75" t="str">
        <f t="shared" ca="1" si="16"/>
        <v>3210: Regular In-kind00PY3</v>
      </c>
      <c r="I319">
        <f ca="1">INDIRECT(_xlfn.CONCAT("'5. Budget Inputs'!G",B319))</f>
        <v>0</v>
      </c>
      <c r="J319">
        <v>3</v>
      </c>
    </row>
    <row r="320" spans="1:10">
      <c r="A320">
        <v>4</v>
      </c>
      <c r="B320">
        <f>B319</f>
        <v>82</v>
      </c>
      <c r="C320" t="s">
        <v>266</v>
      </c>
      <c r="D320">
        <f t="shared" ca="1" si="18"/>
        <v>0</v>
      </c>
      <c r="E320" s="75">
        <f t="shared" ca="1" si="17"/>
        <v>0</v>
      </c>
      <c r="F320" s="75" t="str">
        <f t="shared" ca="1" si="16"/>
        <v>3210: Regular In-kind00PY4</v>
      </c>
      <c r="I320">
        <f ca="1">INDIRECT(_xlfn.CONCAT("'5. Budget Inputs'!H",B320))</f>
        <v>0</v>
      </c>
      <c r="J320">
        <v>4</v>
      </c>
    </row>
    <row r="321" spans="1:10">
      <c r="A321">
        <v>5</v>
      </c>
      <c r="B321">
        <f>B320</f>
        <v>82</v>
      </c>
      <c r="C321" t="s">
        <v>266</v>
      </c>
      <c r="D321">
        <f t="shared" ca="1" si="18"/>
        <v>0</v>
      </c>
      <c r="E321" s="75">
        <f t="shared" ca="1" si="17"/>
        <v>0</v>
      </c>
      <c r="F321" s="75" t="str">
        <f t="shared" ca="1" si="16"/>
        <v>3210: Regular In-kind00PY5</v>
      </c>
      <c r="I321">
        <f ca="1">INDIRECT(_xlfn.CONCAT("'5. Budget Inputs'!I",B321))</f>
        <v>0</v>
      </c>
      <c r="J321">
        <v>5</v>
      </c>
    </row>
    <row r="322" spans="1:10">
      <c r="A322">
        <v>1</v>
      </c>
      <c r="B322">
        <f>B321+1</f>
        <v>83</v>
      </c>
      <c r="C322" t="s">
        <v>266</v>
      </c>
      <c r="D322">
        <f t="shared" ca="1" si="18"/>
        <v>0</v>
      </c>
      <c r="E322" s="75">
        <f t="shared" ca="1" si="17"/>
        <v>0</v>
      </c>
      <c r="F322" s="75" t="str">
        <f t="shared" ca="1" si="16"/>
        <v>3210: Regular In-kind00PY1</v>
      </c>
      <c r="I322">
        <f ca="1">INDIRECT(_xlfn.CONCAT("'5. Budget Inputs'!E",B322))</f>
        <v>0</v>
      </c>
      <c r="J322">
        <v>1</v>
      </c>
    </row>
    <row r="323" spans="1:10">
      <c r="A323">
        <v>2</v>
      </c>
      <c r="B323">
        <f>B322</f>
        <v>83</v>
      </c>
      <c r="C323" t="s">
        <v>266</v>
      </c>
      <c r="D323">
        <f t="shared" ca="1" si="18"/>
        <v>0</v>
      </c>
      <c r="E323" s="75">
        <f t="shared" ca="1" si="17"/>
        <v>0</v>
      </c>
      <c r="F323" s="75" t="str">
        <f t="shared" ref="F323:F386" ca="1" si="19">_xlfn.CONCAT(C323,D323,E323,"PY",A323)</f>
        <v>3210: Regular In-kind00PY2</v>
      </c>
      <c r="I323">
        <f ca="1">INDIRECT(_xlfn.CONCAT("'5. Budget Inputs'!F",B323))</f>
        <v>0</v>
      </c>
      <c r="J323">
        <v>2</v>
      </c>
    </row>
    <row r="324" spans="1:10">
      <c r="A324">
        <v>3</v>
      </c>
      <c r="B324">
        <f>B323</f>
        <v>83</v>
      </c>
      <c r="C324" t="s">
        <v>266</v>
      </c>
      <c r="D324">
        <f t="shared" ca="1" si="18"/>
        <v>0</v>
      </c>
      <c r="E324" s="75">
        <f t="shared" ca="1" si="17"/>
        <v>0</v>
      </c>
      <c r="F324" s="75" t="str">
        <f t="shared" ca="1" si="19"/>
        <v>3210: Regular In-kind00PY3</v>
      </c>
      <c r="I324">
        <f ca="1">INDIRECT(_xlfn.CONCAT("'5. Budget Inputs'!G",B324))</f>
        <v>0</v>
      </c>
      <c r="J324">
        <v>3</v>
      </c>
    </row>
    <row r="325" spans="1:10">
      <c r="A325">
        <v>4</v>
      </c>
      <c r="B325">
        <f>B324</f>
        <v>83</v>
      </c>
      <c r="C325" t="s">
        <v>266</v>
      </c>
      <c r="D325">
        <f t="shared" ca="1" si="18"/>
        <v>0</v>
      </c>
      <c r="E325" s="75">
        <f t="shared" ca="1" si="17"/>
        <v>0</v>
      </c>
      <c r="F325" s="75" t="str">
        <f t="shared" ca="1" si="19"/>
        <v>3210: Regular In-kind00PY4</v>
      </c>
      <c r="I325">
        <f ca="1">INDIRECT(_xlfn.CONCAT("'5. Budget Inputs'!H",B325))</f>
        <v>0</v>
      </c>
      <c r="J325">
        <v>4</v>
      </c>
    </row>
    <row r="326" spans="1:10">
      <c r="A326">
        <v>5</v>
      </c>
      <c r="B326">
        <f>B325</f>
        <v>83</v>
      </c>
      <c r="C326" t="s">
        <v>266</v>
      </c>
      <c r="D326">
        <f t="shared" ca="1" si="18"/>
        <v>0</v>
      </c>
      <c r="E326" s="75">
        <f t="shared" ca="1" si="17"/>
        <v>0</v>
      </c>
      <c r="F326" s="75" t="str">
        <f t="shared" ca="1" si="19"/>
        <v>3210: Regular In-kind00PY5</v>
      </c>
      <c r="I326">
        <f ca="1">INDIRECT(_xlfn.CONCAT("'5. Budget Inputs'!I",B326))</f>
        <v>0</v>
      </c>
      <c r="J326">
        <v>5</v>
      </c>
    </row>
    <row r="327" spans="1:10">
      <c r="A327">
        <v>1</v>
      </c>
      <c r="B327">
        <f>B326+1</f>
        <v>84</v>
      </c>
      <c r="C327" t="s">
        <v>266</v>
      </c>
      <c r="D327">
        <f t="shared" ca="1" si="18"/>
        <v>0</v>
      </c>
      <c r="E327" s="75">
        <f t="shared" ca="1" si="17"/>
        <v>0</v>
      </c>
      <c r="F327" s="75" t="str">
        <f t="shared" ca="1" si="19"/>
        <v>3210: Regular In-kind00PY1</v>
      </c>
      <c r="I327">
        <f ca="1">INDIRECT(_xlfn.CONCAT("'5. Budget Inputs'!E",B327))</f>
        <v>0</v>
      </c>
      <c r="J327">
        <v>1</v>
      </c>
    </row>
    <row r="328" spans="1:10">
      <c r="A328">
        <v>2</v>
      </c>
      <c r="B328">
        <f>B327</f>
        <v>84</v>
      </c>
      <c r="C328" t="s">
        <v>266</v>
      </c>
      <c r="D328">
        <f t="shared" ca="1" si="18"/>
        <v>0</v>
      </c>
      <c r="E328" s="75">
        <f t="shared" ca="1" si="17"/>
        <v>0</v>
      </c>
      <c r="F328" s="75" t="str">
        <f t="shared" ca="1" si="19"/>
        <v>3210: Regular In-kind00PY2</v>
      </c>
      <c r="I328">
        <f ca="1">INDIRECT(_xlfn.CONCAT("'5. Budget Inputs'!F",B328))</f>
        <v>0</v>
      </c>
      <c r="J328">
        <v>2</v>
      </c>
    </row>
    <row r="329" spans="1:10">
      <c r="A329">
        <v>3</v>
      </c>
      <c r="B329">
        <f>B328</f>
        <v>84</v>
      </c>
      <c r="C329" t="s">
        <v>266</v>
      </c>
      <c r="D329">
        <f t="shared" ca="1" si="18"/>
        <v>0</v>
      </c>
      <c r="E329" s="75">
        <f t="shared" ca="1" si="17"/>
        <v>0</v>
      </c>
      <c r="F329" s="75" t="str">
        <f t="shared" ca="1" si="19"/>
        <v>3210: Regular In-kind00PY3</v>
      </c>
      <c r="I329">
        <f ca="1">INDIRECT(_xlfn.CONCAT("'5. Budget Inputs'!G",B329))</f>
        <v>0</v>
      </c>
      <c r="J329">
        <v>3</v>
      </c>
    </row>
    <row r="330" spans="1:10">
      <c r="A330">
        <v>4</v>
      </c>
      <c r="B330">
        <f>B329</f>
        <v>84</v>
      </c>
      <c r="C330" t="s">
        <v>266</v>
      </c>
      <c r="D330">
        <f t="shared" ca="1" si="18"/>
        <v>0</v>
      </c>
      <c r="E330" s="75">
        <f t="shared" ca="1" si="17"/>
        <v>0</v>
      </c>
      <c r="F330" s="75" t="str">
        <f t="shared" ca="1" si="19"/>
        <v>3210: Regular In-kind00PY4</v>
      </c>
      <c r="I330">
        <f ca="1">INDIRECT(_xlfn.CONCAT("'5. Budget Inputs'!H",B330))</f>
        <v>0</v>
      </c>
      <c r="J330">
        <v>4</v>
      </c>
    </row>
    <row r="331" spans="1:10">
      <c r="A331">
        <v>5</v>
      </c>
      <c r="B331">
        <f>B330</f>
        <v>84</v>
      </c>
      <c r="C331" t="s">
        <v>266</v>
      </c>
      <c r="D331">
        <f t="shared" ca="1" si="18"/>
        <v>0</v>
      </c>
      <c r="E331" s="75">
        <f t="shared" ref="E331:E356" ca="1" si="20">INDIRECT(_xlfn.CONCAT("'5. Budget Inputs'!C",B331))</f>
        <v>0</v>
      </c>
      <c r="F331" s="75" t="str">
        <f t="shared" ca="1" si="19"/>
        <v>3210: Regular In-kind00PY5</v>
      </c>
      <c r="I331">
        <f ca="1">INDIRECT(_xlfn.CONCAT("'5. Budget Inputs'!I",B331))</f>
        <v>0</v>
      </c>
      <c r="J331">
        <v>5</v>
      </c>
    </row>
    <row r="332" spans="1:10">
      <c r="A332">
        <v>1</v>
      </c>
      <c r="B332">
        <f>B331+1</f>
        <v>85</v>
      </c>
      <c r="C332" t="s">
        <v>266</v>
      </c>
      <c r="D332">
        <f t="shared" ca="1" si="18"/>
        <v>0</v>
      </c>
      <c r="E332" s="75">
        <f t="shared" ca="1" si="20"/>
        <v>0</v>
      </c>
      <c r="F332" s="75" t="str">
        <f t="shared" ca="1" si="19"/>
        <v>3210: Regular In-kind00PY1</v>
      </c>
      <c r="I332">
        <f ca="1">INDIRECT(_xlfn.CONCAT("'5. Budget Inputs'!E",B332))</f>
        <v>0</v>
      </c>
      <c r="J332">
        <v>1</v>
      </c>
    </row>
    <row r="333" spans="1:10">
      <c r="A333">
        <v>2</v>
      </c>
      <c r="B333">
        <f>B332</f>
        <v>85</v>
      </c>
      <c r="C333" t="s">
        <v>266</v>
      </c>
      <c r="D333">
        <f t="shared" ca="1" si="18"/>
        <v>0</v>
      </c>
      <c r="E333" s="75">
        <f t="shared" ca="1" si="20"/>
        <v>0</v>
      </c>
      <c r="F333" s="75" t="str">
        <f t="shared" ca="1" si="19"/>
        <v>3210: Regular In-kind00PY2</v>
      </c>
      <c r="I333">
        <f ca="1">INDIRECT(_xlfn.CONCAT("'5. Budget Inputs'!F",B333))</f>
        <v>0</v>
      </c>
      <c r="J333">
        <v>2</v>
      </c>
    </row>
    <row r="334" spans="1:10">
      <c r="A334">
        <v>3</v>
      </c>
      <c r="B334">
        <f>B333</f>
        <v>85</v>
      </c>
      <c r="C334" t="s">
        <v>266</v>
      </c>
      <c r="D334">
        <f t="shared" ca="1" si="18"/>
        <v>0</v>
      </c>
      <c r="E334" s="75">
        <f t="shared" ca="1" si="20"/>
        <v>0</v>
      </c>
      <c r="F334" s="75" t="str">
        <f t="shared" ca="1" si="19"/>
        <v>3210: Regular In-kind00PY3</v>
      </c>
      <c r="I334">
        <f ca="1">INDIRECT(_xlfn.CONCAT("'5. Budget Inputs'!G",B334))</f>
        <v>0</v>
      </c>
      <c r="J334">
        <v>3</v>
      </c>
    </row>
    <row r="335" spans="1:10">
      <c r="A335">
        <v>4</v>
      </c>
      <c r="B335">
        <f>B334</f>
        <v>85</v>
      </c>
      <c r="C335" t="s">
        <v>266</v>
      </c>
      <c r="D335">
        <f t="shared" ca="1" si="18"/>
        <v>0</v>
      </c>
      <c r="E335" s="75">
        <f t="shared" ca="1" si="20"/>
        <v>0</v>
      </c>
      <c r="F335" s="75" t="str">
        <f t="shared" ca="1" si="19"/>
        <v>3210: Regular In-kind00PY4</v>
      </c>
      <c r="I335">
        <f ca="1">INDIRECT(_xlfn.CONCAT("'5. Budget Inputs'!H",B335))</f>
        <v>0</v>
      </c>
      <c r="J335">
        <v>4</v>
      </c>
    </row>
    <row r="336" spans="1:10">
      <c r="A336">
        <v>5</v>
      </c>
      <c r="B336">
        <f>B335</f>
        <v>85</v>
      </c>
      <c r="C336" t="s">
        <v>266</v>
      </c>
      <c r="D336">
        <f t="shared" ca="1" si="18"/>
        <v>0</v>
      </c>
      <c r="E336" s="75">
        <f t="shared" ca="1" si="20"/>
        <v>0</v>
      </c>
      <c r="F336" s="75" t="str">
        <f t="shared" ca="1" si="19"/>
        <v>3210: Regular In-kind00PY5</v>
      </c>
      <c r="I336">
        <f ca="1">INDIRECT(_xlfn.CONCAT("'5. Budget Inputs'!I",B336))</f>
        <v>0</v>
      </c>
      <c r="J336">
        <v>5</v>
      </c>
    </row>
    <row r="337" spans="1:10">
      <c r="A337">
        <v>1</v>
      </c>
      <c r="B337">
        <f>B336+1</f>
        <v>86</v>
      </c>
      <c r="C337" t="s">
        <v>266</v>
      </c>
      <c r="D337">
        <f t="shared" ca="1" si="18"/>
        <v>0</v>
      </c>
      <c r="E337" s="75">
        <f t="shared" ca="1" si="20"/>
        <v>0</v>
      </c>
      <c r="F337" s="75" t="str">
        <f t="shared" ca="1" si="19"/>
        <v>3210: Regular In-kind00PY1</v>
      </c>
      <c r="I337">
        <f ca="1">INDIRECT(_xlfn.CONCAT("'5. Budget Inputs'!E",B337))</f>
        <v>0</v>
      </c>
      <c r="J337">
        <v>1</v>
      </c>
    </row>
    <row r="338" spans="1:10">
      <c r="A338">
        <v>2</v>
      </c>
      <c r="B338">
        <f>B337</f>
        <v>86</v>
      </c>
      <c r="C338" t="s">
        <v>266</v>
      </c>
      <c r="D338">
        <f t="shared" ca="1" si="18"/>
        <v>0</v>
      </c>
      <c r="E338" s="75">
        <f t="shared" ca="1" si="20"/>
        <v>0</v>
      </c>
      <c r="F338" s="75" t="str">
        <f t="shared" ca="1" si="19"/>
        <v>3210: Regular In-kind00PY2</v>
      </c>
      <c r="I338">
        <f ca="1">INDIRECT(_xlfn.CONCAT("'5. Budget Inputs'!F",B338))</f>
        <v>0</v>
      </c>
      <c r="J338">
        <v>2</v>
      </c>
    </row>
    <row r="339" spans="1:10">
      <c r="A339">
        <v>3</v>
      </c>
      <c r="B339">
        <f>B338</f>
        <v>86</v>
      </c>
      <c r="C339" t="s">
        <v>266</v>
      </c>
      <c r="D339">
        <f t="shared" ca="1" si="18"/>
        <v>0</v>
      </c>
      <c r="E339" s="75">
        <f t="shared" ca="1" si="20"/>
        <v>0</v>
      </c>
      <c r="F339" s="75" t="str">
        <f t="shared" ca="1" si="19"/>
        <v>3210: Regular In-kind00PY3</v>
      </c>
      <c r="I339">
        <f ca="1">INDIRECT(_xlfn.CONCAT("'5. Budget Inputs'!G",B339))</f>
        <v>0</v>
      </c>
      <c r="J339">
        <v>3</v>
      </c>
    </row>
    <row r="340" spans="1:10">
      <c r="A340">
        <v>4</v>
      </c>
      <c r="B340">
        <f>B339</f>
        <v>86</v>
      </c>
      <c r="C340" t="s">
        <v>266</v>
      </c>
      <c r="D340">
        <f t="shared" ca="1" si="18"/>
        <v>0</v>
      </c>
      <c r="E340" s="75">
        <f t="shared" ca="1" si="20"/>
        <v>0</v>
      </c>
      <c r="F340" s="75" t="str">
        <f t="shared" ca="1" si="19"/>
        <v>3210: Regular In-kind00PY4</v>
      </c>
      <c r="I340">
        <f ca="1">INDIRECT(_xlfn.CONCAT("'5. Budget Inputs'!H",B340))</f>
        <v>0</v>
      </c>
      <c r="J340">
        <v>4</v>
      </c>
    </row>
    <row r="341" spans="1:10">
      <c r="A341">
        <v>5</v>
      </c>
      <c r="B341">
        <f>B340</f>
        <v>86</v>
      </c>
      <c r="C341" t="s">
        <v>266</v>
      </c>
      <c r="D341">
        <f t="shared" ca="1" si="18"/>
        <v>0</v>
      </c>
      <c r="E341" s="75">
        <f t="shared" ca="1" si="20"/>
        <v>0</v>
      </c>
      <c r="F341" s="75" t="str">
        <f t="shared" ca="1" si="19"/>
        <v>3210: Regular In-kind00PY5</v>
      </c>
      <c r="I341">
        <f ca="1">INDIRECT(_xlfn.CONCAT("'5. Budget Inputs'!I",B341))</f>
        <v>0</v>
      </c>
      <c r="J341">
        <v>5</v>
      </c>
    </row>
    <row r="342" spans="1:10">
      <c r="A342">
        <v>1</v>
      </c>
      <c r="B342">
        <f>B341+1</f>
        <v>87</v>
      </c>
      <c r="C342" t="s">
        <v>266</v>
      </c>
      <c r="D342">
        <f t="shared" ca="1" si="18"/>
        <v>0</v>
      </c>
      <c r="E342" s="75">
        <f t="shared" ca="1" si="20"/>
        <v>0</v>
      </c>
      <c r="F342" s="75" t="str">
        <f t="shared" ca="1" si="19"/>
        <v>3210: Regular In-kind00PY1</v>
      </c>
      <c r="I342">
        <f ca="1">INDIRECT(_xlfn.CONCAT("'5. Budget Inputs'!E",B342))</f>
        <v>0</v>
      </c>
      <c r="J342">
        <v>1</v>
      </c>
    </row>
    <row r="343" spans="1:10">
      <c r="A343">
        <v>2</v>
      </c>
      <c r="B343">
        <f>B342</f>
        <v>87</v>
      </c>
      <c r="C343" t="s">
        <v>266</v>
      </c>
      <c r="D343">
        <f t="shared" ca="1" si="18"/>
        <v>0</v>
      </c>
      <c r="E343" s="75">
        <f t="shared" ca="1" si="20"/>
        <v>0</v>
      </c>
      <c r="F343" s="75" t="str">
        <f t="shared" ca="1" si="19"/>
        <v>3210: Regular In-kind00PY2</v>
      </c>
      <c r="I343">
        <f ca="1">INDIRECT(_xlfn.CONCAT("'5. Budget Inputs'!F",B343))</f>
        <v>0</v>
      </c>
      <c r="J343">
        <v>2</v>
      </c>
    </row>
    <row r="344" spans="1:10">
      <c r="A344">
        <v>3</v>
      </c>
      <c r="B344">
        <f>B343</f>
        <v>87</v>
      </c>
      <c r="C344" t="s">
        <v>266</v>
      </c>
      <c r="D344">
        <f t="shared" ca="1" si="18"/>
        <v>0</v>
      </c>
      <c r="E344" s="75">
        <f t="shared" ca="1" si="20"/>
        <v>0</v>
      </c>
      <c r="F344" s="75" t="str">
        <f t="shared" ca="1" si="19"/>
        <v>3210: Regular In-kind00PY3</v>
      </c>
      <c r="I344">
        <f ca="1">INDIRECT(_xlfn.CONCAT("'5. Budget Inputs'!G",B344))</f>
        <v>0</v>
      </c>
      <c r="J344">
        <v>3</v>
      </c>
    </row>
    <row r="345" spans="1:10">
      <c r="A345">
        <v>4</v>
      </c>
      <c r="B345">
        <f>B344</f>
        <v>87</v>
      </c>
      <c r="C345" t="s">
        <v>266</v>
      </c>
      <c r="D345">
        <f t="shared" ca="1" si="18"/>
        <v>0</v>
      </c>
      <c r="E345" s="75">
        <f t="shared" ca="1" si="20"/>
        <v>0</v>
      </c>
      <c r="F345" s="75" t="str">
        <f t="shared" ca="1" si="19"/>
        <v>3210: Regular In-kind00PY4</v>
      </c>
      <c r="I345">
        <f ca="1">INDIRECT(_xlfn.CONCAT("'5. Budget Inputs'!H",B345))</f>
        <v>0</v>
      </c>
      <c r="J345">
        <v>4</v>
      </c>
    </row>
    <row r="346" spans="1:10">
      <c r="A346">
        <v>5</v>
      </c>
      <c r="B346">
        <f>B345</f>
        <v>87</v>
      </c>
      <c r="C346" t="s">
        <v>266</v>
      </c>
      <c r="D346">
        <f t="shared" ca="1" si="18"/>
        <v>0</v>
      </c>
      <c r="E346" s="75">
        <f t="shared" ca="1" si="20"/>
        <v>0</v>
      </c>
      <c r="F346" s="75" t="str">
        <f t="shared" ca="1" si="19"/>
        <v>3210: Regular In-kind00PY5</v>
      </c>
      <c r="I346">
        <f ca="1">INDIRECT(_xlfn.CONCAT("'5. Budget Inputs'!I",B346))</f>
        <v>0</v>
      </c>
      <c r="J346">
        <v>5</v>
      </c>
    </row>
    <row r="347" spans="1:10">
      <c r="A347">
        <v>1</v>
      </c>
      <c r="B347">
        <f>B346+1</f>
        <v>88</v>
      </c>
      <c r="C347" t="s">
        <v>266</v>
      </c>
      <c r="D347">
        <f t="shared" ca="1" si="18"/>
        <v>0</v>
      </c>
      <c r="E347" s="75">
        <f t="shared" ca="1" si="20"/>
        <v>0</v>
      </c>
      <c r="F347" s="75" t="str">
        <f t="shared" ca="1" si="19"/>
        <v>3210: Regular In-kind00PY1</v>
      </c>
      <c r="I347">
        <f ca="1">INDIRECT(_xlfn.CONCAT("'5. Budget Inputs'!E",B347))</f>
        <v>0</v>
      </c>
      <c r="J347">
        <v>1</v>
      </c>
    </row>
    <row r="348" spans="1:10">
      <c r="A348">
        <v>2</v>
      </c>
      <c r="B348">
        <f>B347</f>
        <v>88</v>
      </c>
      <c r="C348" t="s">
        <v>266</v>
      </c>
      <c r="D348">
        <f t="shared" ca="1" si="18"/>
        <v>0</v>
      </c>
      <c r="E348" s="75">
        <f t="shared" ca="1" si="20"/>
        <v>0</v>
      </c>
      <c r="F348" s="75" t="str">
        <f t="shared" ca="1" si="19"/>
        <v>3210: Regular In-kind00PY2</v>
      </c>
      <c r="I348">
        <f ca="1">INDIRECT(_xlfn.CONCAT("'5. Budget Inputs'!F",B348))</f>
        <v>0</v>
      </c>
      <c r="J348">
        <v>2</v>
      </c>
    </row>
    <row r="349" spans="1:10">
      <c r="A349">
        <v>3</v>
      </c>
      <c r="B349">
        <f>B348</f>
        <v>88</v>
      </c>
      <c r="C349" t="s">
        <v>266</v>
      </c>
      <c r="D349">
        <f t="shared" ca="1" si="18"/>
        <v>0</v>
      </c>
      <c r="E349" s="75">
        <f t="shared" ca="1" si="20"/>
        <v>0</v>
      </c>
      <c r="F349" s="75" t="str">
        <f t="shared" ca="1" si="19"/>
        <v>3210: Regular In-kind00PY3</v>
      </c>
      <c r="I349">
        <f ca="1">INDIRECT(_xlfn.CONCAT("'5. Budget Inputs'!G",B349))</f>
        <v>0</v>
      </c>
      <c r="J349">
        <v>3</v>
      </c>
    </row>
    <row r="350" spans="1:10">
      <c r="A350">
        <v>4</v>
      </c>
      <c r="B350">
        <f>B349</f>
        <v>88</v>
      </c>
      <c r="C350" t="s">
        <v>266</v>
      </c>
      <c r="D350">
        <f t="shared" ca="1" si="18"/>
        <v>0</v>
      </c>
      <c r="E350" s="75">
        <f t="shared" ca="1" si="20"/>
        <v>0</v>
      </c>
      <c r="F350" s="75" t="str">
        <f t="shared" ca="1" si="19"/>
        <v>3210: Regular In-kind00PY4</v>
      </c>
      <c r="I350">
        <f ca="1">INDIRECT(_xlfn.CONCAT("'5. Budget Inputs'!H",B350))</f>
        <v>0</v>
      </c>
      <c r="J350">
        <v>4</v>
      </c>
    </row>
    <row r="351" spans="1:10">
      <c r="A351">
        <v>5</v>
      </c>
      <c r="B351">
        <f>B350</f>
        <v>88</v>
      </c>
      <c r="C351" t="s">
        <v>266</v>
      </c>
      <c r="D351">
        <f t="shared" ca="1" si="18"/>
        <v>0</v>
      </c>
      <c r="E351" s="75">
        <f t="shared" ca="1" si="20"/>
        <v>0</v>
      </c>
      <c r="F351" s="75" t="str">
        <f t="shared" ca="1" si="19"/>
        <v>3210: Regular In-kind00PY5</v>
      </c>
      <c r="I351">
        <f ca="1">INDIRECT(_xlfn.CONCAT("'5. Budget Inputs'!I",B351))</f>
        <v>0</v>
      </c>
      <c r="J351">
        <v>5</v>
      </c>
    </row>
    <row r="352" spans="1:10">
      <c r="A352">
        <v>1</v>
      </c>
      <c r="B352">
        <f>B351+1</f>
        <v>89</v>
      </c>
      <c r="C352" t="s">
        <v>266</v>
      </c>
      <c r="D352">
        <f t="shared" ca="1" si="18"/>
        <v>0</v>
      </c>
      <c r="E352" s="75">
        <f t="shared" ca="1" si="20"/>
        <v>0</v>
      </c>
      <c r="F352" s="75" t="str">
        <f t="shared" ca="1" si="19"/>
        <v>3210: Regular In-kind00PY1</v>
      </c>
      <c r="I352">
        <f ca="1">INDIRECT(_xlfn.CONCAT("'5. Budget Inputs'!E",B352))</f>
        <v>0</v>
      </c>
      <c r="J352">
        <v>1</v>
      </c>
    </row>
    <row r="353" spans="1:10">
      <c r="A353">
        <v>2</v>
      </c>
      <c r="B353">
        <f>B352</f>
        <v>89</v>
      </c>
      <c r="C353" t="s">
        <v>266</v>
      </c>
      <c r="D353">
        <f t="shared" ca="1" si="18"/>
        <v>0</v>
      </c>
      <c r="E353" s="75">
        <f t="shared" ca="1" si="20"/>
        <v>0</v>
      </c>
      <c r="F353" s="75" t="str">
        <f t="shared" ca="1" si="19"/>
        <v>3210: Regular In-kind00PY2</v>
      </c>
      <c r="I353">
        <f ca="1">INDIRECT(_xlfn.CONCAT("'5. Budget Inputs'!F",B353))</f>
        <v>0</v>
      </c>
      <c r="J353">
        <v>2</v>
      </c>
    </row>
    <row r="354" spans="1:10">
      <c r="A354">
        <v>3</v>
      </c>
      <c r="B354">
        <f>B353</f>
        <v>89</v>
      </c>
      <c r="C354" t="s">
        <v>266</v>
      </c>
      <c r="D354">
        <f t="shared" ca="1" si="18"/>
        <v>0</v>
      </c>
      <c r="E354" s="75">
        <f t="shared" ca="1" si="20"/>
        <v>0</v>
      </c>
      <c r="F354" s="75" t="str">
        <f t="shared" ca="1" si="19"/>
        <v>3210: Regular In-kind00PY3</v>
      </c>
      <c r="I354">
        <f ca="1">INDIRECT(_xlfn.CONCAT("'5. Budget Inputs'!G",B354))</f>
        <v>0</v>
      </c>
      <c r="J354">
        <v>3</v>
      </c>
    </row>
    <row r="355" spans="1:10">
      <c r="A355">
        <v>4</v>
      </c>
      <c r="B355">
        <f>B354</f>
        <v>89</v>
      </c>
      <c r="C355" t="s">
        <v>266</v>
      </c>
      <c r="D355">
        <f t="shared" ca="1" si="18"/>
        <v>0</v>
      </c>
      <c r="E355" s="75">
        <f t="shared" ca="1" si="20"/>
        <v>0</v>
      </c>
      <c r="F355" s="75" t="str">
        <f t="shared" ca="1" si="19"/>
        <v>3210: Regular In-kind00PY4</v>
      </c>
      <c r="I355">
        <f ca="1">INDIRECT(_xlfn.CONCAT("'5. Budget Inputs'!H",B355))</f>
        <v>0</v>
      </c>
      <c r="J355">
        <v>4</v>
      </c>
    </row>
    <row r="356" spans="1:10">
      <c r="A356">
        <v>5</v>
      </c>
      <c r="B356">
        <f>B355</f>
        <v>89</v>
      </c>
      <c r="C356" t="s">
        <v>266</v>
      </c>
      <c r="D356">
        <f t="shared" ca="1" si="18"/>
        <v>0</v>
      </c>
      <c r="E356" s="75">
        <f t="shared" ca="1" si="20"/>
        <v>0</v>
      </c>
      <c r="F356" s="75" t="str">
        <f t="shared" ca="1" si="19"/>
        <v>3210: Regular In-kind00PY5</v>
      </c>
      <c r="I356">
        <f ca="1">INDIRECT(_xlfn.CONCAT("'5. Budget Inputs'!I",B356))</f>
        <v>0</v>
      </c>
      <c r="J356">
        <v>5</v>
      </c>
    </row>
    <row r="357" spans="1:10">
      <c r="A357">
        <v>1</v>
      </c>
      <c r="B357">
        <v>6</v>
      </c>
      <c r="C357" t="s">
        <v>267</v>
      </c>
      <c r="D357">
        <f ca="1">INDIRECT(_xlfn.CONCAT("'6. Budget Expenditure'!B",B357))</f>
        <v>0</v>
      </c>
      <c r="E357" s="75" t="str">
        <f ca="1">_xlfn.CONCAT(INDIRECT(_xlfn.CONCAT("'6. Budget Expenditure'!C",B357))," - ",INDIRECT(_xlfn.CONCAT("'6. Budget Expenditure'!D",B357)))</f>
        <v xml:space="preserve"> - </v>
      </c>
      <c r="F357" s="75" t="str">
        <f t="shared" ca="1" si="19"/>
        <v>2111: Salaries0 - PY1</v>
      </c>
      <c r="G357">
        <f ca="1">INDIRECT(_xlfn.CONCAT("'6. Budget Expenditure'!E",B357))</f>
        <v>0</v>
      </c>
      <c r="H357">
        <f ca="1">INDIRECT(_xlfn.CONCAT("'6. Budget Expenditure'!F",B357))</f>
        <v>0</v>
      </c>
      <c r="I357">
        <f ca="1">INDIRECT(_xlfn.CONCAT("'6. Budget Expenditure'!G",B357))</f>
        <v>0</v>
      </c>
      <c r="J357">
        <v>1</v>
      </c>
    </row>
    <row r="358" spans="1:10">
      <c r="A358">
        <v>2</v>
      </c>
      <c r="B358">
        <v>6</v>
      </c>
      <c r="C358" t="s">
        <v>267</v>
      </c>
      <c r="D358">
        <f t="shared" ref="D358:D421" ca="1" si="21">INDIRECT(_xlfn.CONCAT("'6. Budget Expenditure'!B",B358))</f>
        <v>0</v>
      </c>
      <c r="E358" s="75" t="str">
        <f t="shared" ref="E358:E406" ca="1" si="22">_xlfn.CONCAT(INDIRECT(_xlfn.CONCAT("'6. Budget Expenditure'!C",B358))," - ",INDIRECT(_xlfn.CONCAT("'6. Budget Expenditure'!D",B358)))</f>
        <v xml:space="preserve"> - </v>
      </c>
      <c r="F358" s="75" t="str">
        <f t="shared" ca="1" si="19"/>
        <v>2111: Salaries0 - PY2</v>
      </c>
      <c r="G358">
        <f ca="1">INDIRECT(_xlfn.CONCAT("'6. Budget Expenditure'!H",B358))</f>
        <v>0</v>
      </c>
      <c r="H358">
        <f ca="1">INDIRECT(_xlfn.CONCAT("'6. Budget Expenditure'!I",B358))</f>
        <v>0</v>
      </c>
      <c r="I358">
        <f ca="1">INDIRECT(_xlfn.CONCAT("'6. Budget Expenditure'!J",B358))</f>
        <v>0</v>
      </c>
      <c r="J358">
        <v>2</v>
      </c>
    </row>
    <row r="359" spans="1:10">
      <c r="A359">
        <v>3</v>
      </c>
      <c r="B359">
        <v>6</v>
      </c>
      <c r="C359" t="s">
        <v>267</v>
      </c>
      <c r="D359">
        <f t="shared" ca="1" si="21"/>
        <v>0</v>
      </c>
      <c r="E359" s="75" t="str">
        <f t="shared" ca="1" si="22"/>
        <v xml:space="preserve"> - </v>
      </c>
      <c r="F359" s="75" t="str">
        <f t="shared" ca="1" si="19"/>
        <v>2111: Salaries0 - PY3</v>
      </c>
      <c r="G359">
        <f ca="1">INDIRECT(_xlfn.CONCAT("'6. Budget Expenditure'!K",B359))</f>
        <v>0</v>
      </c>
      <c r="H359">
        <f ca="1">INDIRECT(_xlfn.CONCAT("'6. Budget Expenditure'!L",B359))</f>
        <v>0</v>
      </c>
      <c r="I359">
        <f ca="1">INDIRECT(_xlfn.CONCAT("'6. Budget Expenditure'!M",B359))</f>
        <v>0</v>
      </c>
      <c r="J359">
        <v>3</v>
      </c>
    </row>
    <row r="360" spans="1:10">
      <c r="A360">
        <v>4</v>
      </c>
      <c r="B360">
        <v>6</v>
      </c>
      <c r="C360" t="s">
        <v>267</v>
      </c>
      <c r="D360">
        <f t="shared" ca="1" si="21"/>
        <v>0</v>
      </c>
      <c r="E360" s="75" t="str">
        <f t="shared" ca="1" si="22"/>
        <v xml:space="preserve"> - </v>
      </c>
      <c r="F360" s="75" t="str">
        <f t="shared" ca="1" si="19"/>
        <v>2111: Salaries0 - PY4</v>
      </c>
      <c r="G360">
        <f ca="1">INDIRECT(_xlfn.CONCAT("'6. Budget Expenditure'!N",B360))</f>
        <v>0</v>
      </c>
      <c r="H360">
        <f ca="1">INDIRECT(_xlfn.CONCAT("'6. Budget Expenditure'!O",B360))</f>
        <v>0</v>
      </c>
      <c r="I360">
        <f ca="1">INDIRECT(_xlfn.CONCAT("'6. Budget Expenditure'!P",B360))</f>
        <v>0</v>
      </c>
      <c r="J360">
        <v>4</v>
      </c>
    </row>
    <row r="361" spans="1:10">
      <c r="A361">
        <v>5</v>
      </c>
      <c r="B361">
        <v>6</v>
      </c>
      <c r="C361" t="s">
        <v>267</v>
      </c>
      <c r="D361">
        <f t="shared" ca="1" si="21"/>
        <v>0</v>
      </c>
      <c r="E361" s="75" t="str">
        <f t="shared" ca="1" si="22"/>
        <v xml:space="preserve"> - </v>
      </c>
      <c r="F361" s="75" t="str">
        <f t="shared" ca="1" si="19"/>
        <v>2111: Salaries0 - PY5</v>
      </c>
      <c r="G361">
        <f ca="1">INDIRECT(_xlfn.CONCAT("'6. Budget Expenditure'!Q",B361))</f>
        <v>0</v>
      </c>
      <c r="H361">
        <f ca="1">INDIRECT(_xlfn.CONCAT("'6. Budget Expenditure'!R",B361))</f>
        <v>0</v>
      </c>
      <c r="I361">
        <f ca="1">INDIRECT(_xlfn.CONCAT("'6. Budget Expenditure'!S",B361))</f>
        <v>0</v>
      </c>
      <c r="J361">
        <v>5</v>
      </c>
    </row>
    <row r="362" spans="1:10">
      <c r="A362">
        <v>1</v>
      </c>
      <c r="B362">
        <f>B361+1</f>
        <v>7</v>
      </c>
      <c r="C362" t="s">
        <v>267</v>
      </c>
      <c r="D362">
        <f t="shared" ca="1" si="21"/>
        <v>0</v>
      </c>
      <c r="E362" s="75" t="str">
        <f t="shared" ca="1" si="22"/>
        <v xml:space="preserve"> - </v>
      </c>
      <c r="F362" s="75" t="str">
        <f t="shared" ca="1" si="19"/>
        <v>2111: Salaries0 - PY1</v>
      </c>
      <c r="G362">
        <f ca="1">INDIRECT(_xlfn.CONCAT("'6. Budget Expenditure'!E",B362))</f>
        <v>0</v>
      </c>
      <c r="H362">
        <f ca="1">INDIRECT(_xlfn.CONCAT("'6. Budget Expenditure'!F",B362))</f>
        <v>0</v>
      </c>
      <c r="I362">
        <f ca="1">INDIRECT(_xlfn.CONCAT("'6. Budget Expenditure'!G",B362))</f>
        <v>0</v>
      </c>
      <c r="J362">
        <v>1</v>
      </c>
    </row>
    <row r="363" spans="1:10">
      <c r="A363">
        <v>2</v>
      </c>
      <c r="B363">
        <f>B362</f>
        <v>7</v>
      </c>
      <c r="C363" t="s">
        <v>267</v>
      </c>
      <c r="D363">
        <f t="shared" ca="1" si="21"/>
        <v>0</v>
      </c>
      <c r="E363" s="75" t="str">
        <f t="shared" ca="1" si="22"/>
        <v xml:space="preserve"> - </v>
      </c>
      <c r="F363" s="75" t="str">
        <f t="shared" ca="1" si="19"/>
        <v>2111: Salaries0 - PY2</v>
      </c>
      <c r="G363">
        <f ca="1">INDIRECT(_xlfn.CONCAT("'6. Budget Expenditure'!H",B363))</f>
        <v>0</v>
      </c>
      <c r="H363">
        <f ca="1">INDIRECT(_xlfn.CONCAT("'6. Budget Expenditure'!I",B363))</f>
        <v>0</v>
      </c>
      <c r="I363">
        <f ca="1">INDIRECT(_xlfn.CONCAT("'6. Budget Expenditure'!J",B363))</f>
        <v>0</v>
      </c>
      <c r="J363">
        <v>2</v>
      </c>
    </row>
    <row r="364" spans="1:10">
      <c r="A364">
        <v>3</v>
      </c>
      <c r="B364">
        <f>B363</f>
        <v>7</v>
      </c>
      <c r="C364" t="s">
        <v>267</v>
      </c>
      <c r="D364">
        <f t="shared" ca="1" si="21"/>
        <v>0</v>
      </c>
      <c r="E364" s="75" t="str">
        <f t="shared" ca="1" si="22"/>
        <v xml:space="preserve"> - </v>
      </c>
      <c r="F364" s="75" t="str">
        <f t="shared" ca="1" si="19"/>
        <v>2111: Salaries0 - PY3</v>
      </c>
      <c r="G364">
        <f ca="1">INDIRECT(_xlfn.CONCAT("'6. Budget Expenditure'!K",B364))</f>
        <v>0</v>
      </c>
      <c r="H364">
        <f ca="1">INDIRECT(_xlfn.CONCAT("'6. Budget Expenditure'!L",B364))</f>
        <v>0</v>
      </c>
      <c r="I364">
        <f ca="1">INDIRECT(_xlfn.CONCAT("'6. Budget Expenditure'!M",B364))</f>
        <v>0</v>
      </c>
      <c r="J364">
        <v>3</v>
      </c>
    </row>
    <row r="365" spans="1:10">
      <c r="A365">
        <v>4</v>
      </c>
      <c r="B365">
        <f>B364</f>
        <v>7</v>
      </c>
      <c r="C365" t="s">
        <v>267</v>
      </c>
      <c r="D365">
        <f t="shared" ca="1" si="21"/>
        <v>0</v>
      </c>
      <c r="E365" s="75" t="str">
        <f t="shared" ca="1" si="22"/>
        <v xml:space="preserve"> - </v>
      </c>
      <c r="F365" s="75" t="str">
        <f t="shared" ca="1" si="19"/>
        <v>2111: Salaries0 - PY4</v>
      </c>
      <c r="G365">
        <f ca="1">INDIRECT(_xlfn.CONCAT("'6. Budget Expenditure'!N",B365))</f>
        <v>0</v>
      </c>
      <c r="H365">
        <f ca="1">INDIRECT(_xlfn.CONCAT("'6. Budget Expenditure'!O",B365))</f>
        <v>0</v>
      </c>
      <c r="I365">
        <f ca="1">INDIRECT(_xlfn.CONCAT("'6. Budget Expenditure'!P",B365))</f>
        <v>0</v>
      </c>
      <c r="J365">
        <v>4</v>
      </c>
    </row>
    <row r="366" spans="1:10">
      <c r="A366">
        <v>5</v>
      </c>
      <c r="B366">
        <f>B365</f>
        <v>7</v>
      </c>
      <c r="C366" t="s">
        <v>267</v>
      </c>
      <c r="D366">
        <f t="shared" ca="1" si="21"/>
        <v>0</v>
      </c>
      <c r="E366" s="75" t="str">
        <f t="shared" ca="1" si="22"/>
        <v xml:space="preserve"> - </v>
      </c>
      <c r="F366" s="75" t="str">
        <f t="shared" ca="1" si="19"/>
        <v>2111: Salaries0 - PY5</v>
      </c>
      <c r="G366">
        <f ca="1">INDIRECT(_xlfn.CONCAT("'6. Budget Expenditure'!Q",B366))</f>
        <v>0</v>
      </c>
      <c r="H366">
        <f ca="1">INDIRECT(_xlfn.CONCAT("'6. Budget Expenditure'!R",B366))</f>
        <v>0</v>
      </c>
      <c r="I366">
        <f ca="1">INDIRECT(_xlfn.CONCAT("'6. Budget Expenditure'!S",B366))</f>
        <v>0</v>
      </c>
      <c r="J366">
        <v>5</v>
      </c>
    </row>
    <row r="367" spans="1:10">
      <c r="A367">
        <v>1</v>
      </c>
      <c r="B367">
        <f>B366+1</f>
        <v>8</v>
      </c>
      <c r="C367" t="s">
        <v>267</v>
      </c>
      <c r="D367">
        <f t="shared" ca="1" si="21"/>
        <v>0</v>
      </c>
      <c r="E367" s="75" t="str">
        <f t="shared" ca="1" si="22"/>
        <v xml:space="preserve"> - </v>
      </c>
      <c r="F367" s="75" t="str">
        <f t="shared" ca="1" si="19"/>
        <v>2111: Salaries0 - PY1</v>
      </c>
      <c r="G367">
        <f ca="1">INDIRECT(_xlfn.CONCAT("'6. Budget Expenditure'!E",B367))</f>
        <v>0</v>
      </c>
      <c r="H367">
        <f ca="1">INDIRECT(_xlfn.CONCAT("'6. Budget Expenditure'!F",B367))</f>
        <v>0</v>
      </c>
      <c r="I367">
        <f ca="1">INDIRECT(_xlfn.CONCAT("'6. Budget Expenditure'!G",B367))</f>
        <v>0</v>
      </c>
      <c r="J367">
        <v>1</v>
      </c>
    </row>
    <row r="368" spans="1:10">
      <c r="A368">
        <v>2</v>
      </c>
      <c r="B368">
        <f>B367</f>
        <v>8</v>
      </c>
      <c r="C368" t="s">
        <v>267</v>
      </c>
      <c r="D368">
        <f t="shared" ca="1" si="21"/>
        <v>0</v>
      </c>
      <c r="E368" s="75" t="str">
        <f t="shared" ca="1" si="22"/>
        <v xml:space="preserve"> - </v>
      </c>
      <c r="F368" s="75" t="str">
        <f t="shared" ca="1" si="19"/>
        <v>2111: Salaries0 - PY2</v>
      </c>
      <c r="G368">
        <f ca="1">INDIRECT(_xlfn.CONCAT("'6. Budget Expenditure'!H",B368))</f>
        <v>0</v>
      </c>
      <c r="H368">
        <f ca="1">INDIRECT(_xlfn.CONCAT("'6. Budget Expenditure'!I",B368))</f>
        <v>0</v>
      </c>
      <c r="I368">
        <f ca="1">INDIRECT(_xlfn.CONCAT("'6. Budget Expenditure'!J",B368))</f>
        <v>0</v>
      </c>
      <c r="J368">
        <v>2</v>
      </c>
    </row>
    <row r="369" spans="1:10">
      <c r="A369">
        <v>3</v>
      </c>
      <c r="B369">
        <f>B368</f>
        <v>8</v>
      </c>
      <c r="C369" t="s">
        <v>267</v>
      </c>
      <c r="D369">
        <f t="shared" ca="1" si="21"/>
        <v>0</v>
      </c>
      <c r="E369" s="75" t="str">
        <f t="shared" ca="1" si="22"/>
        <v xml:space="preserve"> - </v>
      </c>
      <c r="F369" s="75" t="str">
        <f t="shared" ca="1" si="19"/>
        <v>2111: Salaries0 - PY3</v>
      </c>
      <c r="G369">
        <f ca="1">INDIRECT(_xlfn.CONCAT("'6. Budget Expenditure'!K",B369))</f>
        <v>0</v>
      </c>
      <c r="H369">
        <f ca="1">INDIRECT(_xlfn.CONCAT("'6. Budget Expenditure'!L",B369))</f>
        <v>0</v>
      </c>
      <c r="I369">
        <f ca="1">INDIRECT(_xlfn.CONCAT("'6. Budget Expenditure'!M",B369))</f>
        <v>0</v>
      </c>
      <c r="J369">
        <v>3</v>
      </c>
    </row>
    <row r="370" spans="1:10">
      <c r="A370">
        <v>4</v>
      </c>
      <c r="B370">
        <f>B369</f>
        <v>8</v>
      </c>
      <c r="C370" t="s">
        <v>267</v>
      </c>
      <c r="D370">
        <f t="shared" ca="1" si="21"/>
        <v>0</v>
      </c>
      <c r="E370" s="75" t="str">
        <f t="shared" ca="1" si="22"/>
        <v xml:space="preserve"> - </v>
      </c>
      <c r="F370" s="75" t="str">
        <f t="shared" ca="1" si="19"/>
        <v>2111: Salaries0 - PY4</v>
      </c>
      <c r="G370">
        <f ca="1">INDIRECT(_xlfn.CONCAT("'6. Budget Expenditure'!N",B370))</f>
        <v>0</v>
      </c>
      <c r="H370">
        <f ca="1">INDIRECT(_xlfn.CONCAT("'6. Budget Expenditure'!O",B370))</f>
        <v>0</v>
      </c>
      <c r="I370">
        <f ca="1">INDIRECT(_xlfn.CONCAT("'6. Budget Expenditure'!P",B370))</f>
        <v>0</v>
      </c>
      <c r="J370">
        <v>4</v>
      </c>
    </row>
    <row r="371" spans="1:10">
      <c r="A371">
        <v>5</v>
      </c>
      <c r="B371">
        <f>B370</f>
        <v>8</v>
      </c>
      <c r="C371" t="s">
        <v>267</v>
      </c>
      <c r="D371">
        <f t="shared" ca="1" si="21"/>
        <v>0</v>
      </c>
      <c r="E371" s="75" t="str">
        <f t="shared" ca="1" si="22"/>
        <v xml:space="preserve"> - </v>
      </c>
      <c r="F371" s="75" t="str">
        <f t="shared" ca="1" si="19"/>
        <v>2111: Salaries0 - PY5</v>
      </c>
      <c r="G371">
        <f ca="1">INDIRECT(_xlfn.CONCAT("'6. Budget Expenditure'!Q",B371))</f>
        <v>0</v>
      </c>
      <c r="H371">
        <f ca="1">INDIRECT(_xlfn.CONCAT("'6. Budget Expenditure'!R",B371))</f>
        <v>0</v>
      </c>
      <c r="I371">
        <f ca="1">INDIRECT(_xlfn.CONCAT("'6. Budget Expenditure'!S",B371))</f>
        <v>0</v>
      </c>
      <c r="J371">
        <v>5</v>
      </c>
    </row>
    <row r="372" spans="1:10">
      <c r="A372">
        <v>1</v>
      </c>
      <c r="B372">
        <f>B371+1</f>
        <v>9</v>
      </c>
      <c r="C372" t="s">
        <v>267</v>
      </c>
      <c r="D372">
        <f t="shared" ca="1" si="21"/>
        <v>0</v>
      </c>
      <c r="E372" s="75" t="str">
        <f t="shared" ca="1" si="22"/>
        <v xml:space="preserve"> - </v>
      </c>
      <c r="F372" s="75" t="str">
        <f t="shared" ca="1" si="19"/>
        <v>2111: Salaries0 - PY1</v>
      </c>
      <c r="G372">
        <f ca="1">INDIRECT(_xlfn.CONCAT("'6. Budget Expenditure'!E",B372))</f>
        <v>0</v>
      </c>
      <c r="H372">
        <f ca="1">INDIRECT(_xlfn.CONCAT("'6. Budget Expenditure'!F",B372))</f>
        <v>0</v>
      </c>
      <c r="I372">
        <f ca="1">INDIRECT(_xlfn.CONCAT("'6. Budget Expenditure'!G",B372))</f>
        <v>0</v>
      </c>
      <c r="J372">
        <v>1</v>
      </c>
    </row>
    <row r="373" spans="1:10">
      <c r="A373">
        <v>2</v>
      </c>
      <c r="B373">
        <f>B372</f>
        <v>9</v>
      </c>
      <c r="C373" t="s">
        <v>267</v>
      </c>
      <c r="D373">
        <f t="shared" ca="1" si="21"/>
        <v>0</v>
      </c>
      <c r="E373" s="75" t="str">
        <f t="shared" ca="1" si="22"/>
        <v xml:space="preserve"> - </v>
      </c>
      <c r="F373" s="75" t="str">
        <f t="shared" ca="1" si="19"/>
        <v>2111: Salaries0 - PY2</v>
      </c>
      <c r="G373">
        <f ca="1">INDIRECT(_xlfn.CONCAT("'6. Budget Expenditure'!H",B373))</f>
        <v>0</v>
      </c>
      <c r="H373">
        <f ca="1">INDIRECT(_xlfn.CONCAT("'6. Budget Expenditure'!I",B373))</f>
        <v>0</v>
      </c>
      <c r="I373">
        <f ca="1">INDIRECT(_xlfn.CONCAT("'6. Budget Expenditure'!J",B373))</f>
        <v>0</v>
      </c>
      <c r="J373">
        <v>2</v>
      </c>
    </row>
    <row r="374" spans="1:10">
      <c r="A374">
        <v>3</v>
      </c>
      <c r="B374">
        <f>B373</f>
        <v>9</v>
      </c>
      <c r="C374" t="s">
        <v>267</v>
      </c>
      <c r="D374">
        <f t="shared" ca="1" si="21"/>
        <v>0</v>
      </c>
      <c r="E374" s="75" t="str">
        <f t="shared" ca="1" si="22"/>
        <v xml:space="preserve"> - </v>
      </c>
      <c r="F374" s="75" t="str">
        <f t="shared" ca="1" si="19"/>
        <v>2111: Salaries0 - PY3</v>
      </c>
      <c r="G374">
        <f ca="1">INDIRECT(_xlfn.CONCAT("'6. Budget Expenditure'!K",B374))</f>
        <v>0</v>
      </c>
      <c r="H374">
        <f ca="1">INDIRECT(_xlfn.CONCAT("'6. Budget Expenditure'!L",B374))</f>
        <v>0</v>
      </c>
      <c r="I374">
        <f ca="1">INDIRECT(_xlfn.CONCAT("'6. Budget Expenditure'!M",B374))</f>
        <v>0</v>
      </c>
      <c r="J374">
        <v>3</v>
      </c>
    </row>
    <row r="375" spans="1:10">
      <c r="A375">
        <v>4</v>
      </c>
      <c r="B375">
        <f>B374</f>
        <v>9</v>
      </c>
      <c r="C375" t="s">
        <v>267</v>
      </c>
      <c r="D375">
        <f t="shared" ca="1" si="21"/>
        <v>0</v>
      </c>
      <c r="E375" s="75" t="str">
        <f t="shared" ca="1" si="22"/>
        <v xml:space="preserve"> - </v>
      </c>
      <c r="F375" s="75" t="str">
        <f t="shared" ca="1" si="19"/>
        <v>2111: Salaries0 - PY4</v>
      </c>
      <c r="G375">
        <f ca="1">INDIRECT(_xlfn.CONCAT("'6. Budget Expenditure'!N",B375))</f>
        <v>0</v>
      </c>
      <c r="H375">
        <f ca="1">INDIRECT(_xlfn.CONCAT("'6. Budget Expenditure'!O",B375))</f>
        <v>0</v>
      </c>
      <c r="I375">
        <f ca="1">INDIRECT(_xlfn.CONCAT("'6. Budget Expenditure'!P",B375))</f>
        <v>0</v>
      </c>
      <c r="J375">
        <v>4</v>
      </c>
    </row>
    <row r="376" spans="1:10">
      <c r="A376">
        <v>5</v>
      </c>
      <c r="B376">
        <f>B375</f>
        <v>9</v>
      </c>
      <c r="C376" t="s">
        <v>267</v>
      </c>
      <c r="D376">
        <f t="shared" ca="1" si="21"/>
        <v>0</v>
      </c>
      <c r="E376" s="75" t="str">
        <f t="shared" ca="1" si="22"/>
        <v xml:space="preserve"> - </v>
      </c>
      <c r="F376" s="75" t="str">
        <f t="shared" ca="1" si="19"/>
        <v>2111: Salaries0 - PY5</v>
      </c>
      <c r="G376">
        <f ca="1">INDIRECT(_xlfn.CONCAT("'6. Budget Expenditure'!Q",B376))</f>
        <v>0</v>
      </c>
      <c r="H376">
        <f ca="1">INDIRECT(_xlfn.CONCAT("'6. Budget Expenditure'!R",B376))</f>
        <v>0</v>
      </c>
      <c r="I376">
        <f ca="1">INDIRECT(_xlfn.CONCAT("'6. Budget Expenditure'!S",B376))</f>
        <v>0</v>
      </c>
      <c r="J376">
        <v>5</v>
      </c>
    </row>
    <row r="377" spans="1:10">
      <c r="A377">
        <v>1</v>
      </c>
      <c r="B377">
        <f>B376+1</f>
        <v>10</v>
      </c>
      <c r="C377" t="s">
        <v>267</v>
      </c>
      <c r="D377">
        <f t="shared" ca="1" si="21"/>
        <v>0</v>
      </c>
      <c r="E377" s="75" t="str">
        <f t="shared" ca="1" si="22"/>
        <v xml:space="preserve"> - </v>
      </c>
      <c r="F377" s="75" t="str">
        <f t="shared" ca="1" si="19"/>
        <v>2111: Salaries0 - PY1</v>
      </c>
      <c r="G377">
        <f ca="1">INDIRECT(_xlfn.CONCAT("'6. Budget Expenditure'!E",B377))</f>
        <v>0</v>
      </c>
      <c r="H377">
        <f ca="1">INDIRECT(_xlfn.CONCAT("'6. Budget Expenditure'!F",B377))</f>
        <v>0</v>
      </c>
      <c r="I377">
        <f ca="1">INDIRECT(_xlfn.CONCAT("'6. Budget Expenditure'!G",B377))</f>
        <v>0</v>
      </c>
      <c r="J377">
        <v>1</v>
      </c>
    </row>
    <row r="378" spans="1:10">
      <c r="A378">
        <v>2</v>
      </c>
      <c r="B378">
        <f>B377</f>
        <v>10</v>
      </c>
      <c r="C378" t="s">
        <v>267</v>
      </c>
      <c r="D378">
        <f t="shared" ca="1" si="21"/>
        <v>0</v>
      </c>
      <c r="E378" s="75" t="str">
        <f t="shared" ca="1" si="22"/>
        <v xml:space="preserve"> - </v>
      </c>
      <c r="F378" s="75" t="str">
        <f t="shared" ca="1" si="19"/>
        <v>2111: Salaries0 - PY2</v>
      </c>
      <c r="G378">
        <f ca="1">INDIRECT(_xlfn.CONCAT("'6. Budget Expenditure'!H",B378))</f>
        <v>0</v>
      </c>
      <c r="H378">
        <f ca="1">INDIRECT(_xlfn.CONCAT("'6. Budget Expenditure'!I",B378))</f>
        <v>0</v>
      </c>
      <c r="I378">
        <f ca="1">INDIRECT(_xlfn.CONCAT("'6. Budget Expenditure'!J",B378))</f>
        <v>0</v>
      </c>
      <c r="J378">
        <v>2</v>
      </c>
    </row>
    <row r="379" spans="1:10">
      <c r="A379">
        <v>3</v>
      </c>
      <c r="B379">
        <f>B378</f>
        <v>10</v>
      </c>
      <c r="C379" t="s">
        <v>267</v>
      </c>
      <c r="D379">
        <f t="shared" ca="1" si="21"/>
        <v>0</v>
      </c>
      <c r="E379" s="75" t="str">
        <f t="shared" ca="1" si="22"/>
        <v xml:space="preserve"> - </v>
      </c>
      <c r="F379" s="75" t="str">
        <f t="shared" ca="1" si="19"/>
        <v>2111: Salaries0 - PY3</v>
      </c>
      <c r="G379">
        <f ca="1">INDIRECT(_xlfn.CONCAT("'6. Budget Expenditure'!K",B379))</f>
        <v>0</v>
      </c>
      <c r="H379">
        <f ca="1">INDIRECT(_xlfn.CONCAT("'6. Budget Expenditure'!L",B379))</f>
        <v>0</v>
      </c>
      <c r="I379">
        <f ca="1">INDIRECT(_xlfn.CONCAT("'6. Budget Expenditure'!M",B379))</f>
        <v>0</v>
      </c>
      <c r="J379">
        <v>3</v>
      </c>
    </row>
    <row r="380" spans="1:10">
      <c r="A380">
        <v>4</v>
      </c>
      <c r="B380">
        <f>B379</f>
        <v>10</v>
      </c>
      <c r="C380" t="s">
        <v>267</v>
      </c>
      <c r="D380">
        <f t="shared" ca="1" si="21"/>
        <v>0</v>
      </c>
      <c r="E380" s="75" t="str">
        <f t="shared" ca="1" si="22"/>
        <v xml:space="preserve"> - </v>
      </c>
      <c r="F380" s="75" t="str">
        <f t="shared" ca="1" si="19"/>
        <v>2111: Salaries0 - PY4</v>
      </c>
      <c r="G380">
        <f ca="1">INDIRECT(_xlfn.CONCAT("'6. Budget Expenditure'!N",B380))</f>
        <v>0</v>
      </c>
      <c r="H380">
        <f ca="1">INDIRECT(_xlfn.CONCAT("'6. Budget Expenditure'!O",B380))</f>
        <v>0</v>
      </c>
      <c r="I380">
        <f ca="1">INDIRECT(_xlfn.CONCAT("'6. Budget Expenditure'!P",B380))</f>
        <v>0</v>
      </c>
      <c r="J380">
        <v>4</v>
      </c>
    </row>
    <row r="381" spans="1:10">
      <c r="A381">
        <v>5</v>
      </c>
      <c r="B381">
        <f>B380</f>
        <v>10</v>
      </c>
      <c r="C381" t="s">
        <v>267</v>
      </c>
      <c r="D381">
        <f t="shared" ca="1" si="21"/>
        <v>0</v>
      </c>
      <c r="E381" s="75" t="str">
        <f t="shared" ca="1" si="22"/>
        <v xml:space="preserve"> - </v>
      </c>
      <c r="F381" s="75" t="str">
        <f t="shared" ca="1" si="19"/>
        <v>2111: Salaries0 - PY5</v>
      </c>
      <c r="G381">
        <f ca="1">INDIRECT(_xlfn.CONCAT("'6. Budget Expenditure'!Q",B381))</f>
        <v>0</v>
      </c>
      <c r="H381">
        <f ca="1">INDIRECT(_xlfn.CONCAT("'6. Budget Expenditure'!R",B381))</f>
        <v>0</v>
      </c>
      <c r="I381">
        <f ca="1">INDIRECT(_xlfn.CONCAT("'6. Budget Expenditure'!S",B381))</f>
        <v>0</v>
      </c>
      <c r="J381">
        <v>5</v>
      </c>
    </row>
    <row r="382" spans="1:10">
      <c r="A382">
        <v>1</v>
      </c>
      <c r="B382">
        <f>B381+1</f>
        <v>11</v>
      </c>
      <c r="C382" t="s">
        <v>267</v>
      </c>
      <c r="D382">
        <f t="shared" ca="1" si="21"/>
        <v>0</v>
      </c>
      <c r="E382" s="75" t="str">
        <f t="shared" ca="1" si="22"/>
        <v xml:space="preserve"> - </v>
      </c>
      <c r="F382" s="75" t="str">
        <f t="shared" ca="1" si="19"/>
        <v>2111: Salaries0 - PY1</v>
      </c>
      <c r="G382">
        <f ca="1">INDIRECT(_xlfn.CONCAT("'6. Budget Expenditure'!E",B382))</f>
        <v>0</v>
      </c>
      <c r="H382">
        <f ca="1">INDIRECT(_xlfn.CONCAT("'6. Budget Expenditure'!F",B382))</f>
        <v>0</v>
      </c>
      <c r="I382">
        <f ca="1">INDIRECT(_xlfn.CONCAT("'6. Budget Expenditure'!G",B382))</f>
        <v>0</v>
      </c>
      <c r="J382">
        <v>1</v>
      </c>
    </row>
    <row r="383" spans="1:10">
      <c r="A383">
        <v>2</v>
      </c>
      <c r="B383">
        <f>B382</f>
        <v>11</v>
      </c>
      <c r="C383" t="s">
        <v>267</v>
      </c>
      <c r="D383">
        <f t="shared" ca="1" si="21"/>
        <v>0</v>
      </c>
      <c r="E383" s="75" t="str">
        <f t="shared" ca="1" si="22"/>
        <v xml:space="preserve"> - </v>
      </c>
      <c r="F383" s="75" t="str">
        <f t="shared" ca="1" si="19"/>
        <v>2111: Salaries0 - PY2</v>
      </c>
      <c r="G383">
        <f ca="1">INDIRECT(_xlfn.CONCAT("'6. Budget Expenditure'!H",B383))</f>
        <v>0</v>
      </c>
      <c r="H383">
        <f ca="1">INDIRECT(_xlfn.CONCAT("'6. Budget Expenditure'!I",B383))</f>
        <v>0</v>
      </c>
      <c r="I383">
        <f ca="1">INDIRECT(_xlfn.CONCAT("'6. Budget Expenditure'!J",B383))</f>
        <v>0</v>
      </c>
      <c r="J383">
        <v>2</v>
      </c>
    </row>
    <row r="384" spans="1:10">
      <c r="A384">
        <v>3</v>
      </c>
      <c r="B384">
        <f>B383</f>
        <v>11</v>
      </c>
      <c r="C384" t="s">
        <v>267</v>
      </c>
      <c r="D384">
        <f t="shared" ca="1" si="21"/>
        <v>0</v>
      </c>
      <c r="E384" s="75" t="str">
        <f t="shared" ca="1" si="22"/>
        <v xml:space="preserve"> - </v>
      </c>
      <c r="F384" s="75" t="str">
        <f t="shared" ca="1" si="19"/>
        <v>2111: Salaries0 - PY3</v>
      </c>
      <c r="G384">
        <f ca="1">INDIRECT(_xlfn.CONCAT("'6. Budget Expenditure'!K",B384))</f>
        <v>0</v>
      </c>
      <c r="H384">
        <f ca="1">INDIRECT(_xlfn.CONCAT("'6. Budget Expenditure'!L",B384))</f>
        <v>0</v>
      </c>
      <c r="I384">
        <f ca="1">INDIRECT(_xlfn.CONCAT("'6. Budget Expenditure'!M",B384))</f>
        <v>0</v>
      </c>
      <c r="J384">
        <v>3</v>
      </c>
    </row>
    <row r="385" spans="1:10">
      <c r="A385">
        <v>4</v>
      </c>
      <c r="B385">
        <f>B384</f>
        <v>11</v>
      </c>
      <c r="C385" t="s">
        <v>267</v>
      </c>
      <c r="D385">
        <f t="shared" ca="1" si="21"/>
        <v>0</v>
      </c>
      <c r="E385" s="75" t="str">
        <f t="shared" ca="1" si="22"/>
        <v xml:space="preserve"> - </v>
      </c>
      <c r="F385" s="75" t="str">
        <f t="shared" ca="1" si="19"/>
        <v>2111: Salaries0 - PY4</v>
      </c>
      <c r="G385">
        <f ca="1">INDIRECT(_xlfn.CONCAT("'6. Budget Expenditure'!N",B385))</f>
        <v>0</v>
      </c>
      <c r="H385">
        <f ca="1">INDIRECT(_xlfn.CONCAT("'6. Budget Expenditure'!O",B385))</f>
        <v>0</v>
      </c>
      <c r="I385">
        <f ca="1">INDIRECT(_xlfn.CONCAT("'6. Budget Expenditure'!P",B385))</f>
        <v>0</v>
      </c>
      <c r="J385">
        <v>4</v>
      </c>
    </row>
    <row r="386" spans="1:10">
      <c r="A386">
        <v>5</v>
      </c>
      <c r="B386">
        <f>B385</f>
        <v>11</v>
      </c>
      <c r="C386" t="s">
        <v>267</v>
      </c>
      <c r="D386">
        <f t="shared" ca="1" si="21"/>
        <v>0</v>
      </c>
      <c r="E386" s="75" t="str">
        <f t="shared" ca="1" si="22"/>
        <v xml:space="preserve"> - </v>
      </c>
      <c r="F386" s="75" t="str">
        <f t="shared" ca="1" si="19"/>
        <v>2111: Salaries0 - PY5</v>
      </c>
      <c r="G386">
        <f ca="1">INDIRECT(_xlfn.CONCAT("'6. Budget Expenditure'!Q",B386))</f>
        <v>0</v>
      </c>
      <c r="H386">
        <f ca="1">INDIRECT(_xlfn.CONCAT("'6. Budget Expenditure'!R",B386))</f>
        <v>0</v>
      </c>
      <c r="I386">
        <f ca="1">INDIRECT(_xlfn.CONCAT("'6. Budget Expenditure'!S",B386))</f>
        <v>0</v>
      </c>
      <c r="J386">
        <v>5</v>
      </c>
    </row>
    <row r="387" spans="1:10">
      <c r="A387">
        <v>1</v>
      </c>
      <c r="B387">
        <f>B386+1</f>
        <v>12</v>
      </c>
      <c r="C387" t="s">
        <v>267</v>
      </c>
      <c r="D387">
        <f t="shared" ca="1" si="21"/>
        <v>0</v>
      </c>
      <c r="E387" s="75" t="str">
        <f t="shared" ca="1" si="22"/>
        <v xml:space="preserve"> - </v>
      </c>
      <c r="F387" s="75" t="str">
        <f t="shared" ref="F387:F450" ca="1" si="23">_xlfn.CONCAT(C387,D387,E387,"PY",A387)</f>
        <v>2111: Salaries0 - PY1</v>
      </c>
      <c r="G387">
        <f ca="1">INDIRECT(_xlfn.CONCAT("'6. Budget Expenditure'!E",B387))</f>
        <v>0</v>
      </c>
      <c r="H387">
        <f ca="1">INDIRECT(_xlfn.CONCAT("'6. Budget Expenditure'!F",B387))</f>
        <v>0</v>
      </c>
      <c r="I387">
        <f ca="1">INDIRECT(_xlfn.CONCAT("'6. Budget Expenditure'!G",B387))</f>
        <v>0</v>
      </c>
      <c r="J387">
        <v>1</v>
      </c>
    </row>
    <row r="388" spans="1:10">
      <c r="A388">
        <v>2</v>
      </c>
      <c r="B388">
        <f>B387</f>
        <v>12</v>
      </c>
      <c r="C388" t="s">
        <v>267</v>
      </c>
      <c r="D388">
        <f t="shared" ca="1" si="21"/>
        <v>0</v>
      </c>
      <c r="E388" s="75" t="str">
        <f t="shared" ca="1" si="22"/>
        <v xml:space="preserve"> - </v>
      </c>
      <c r="F388" s="75" t="str">
        <f t="shared" ca="1" si="23"/>
        <v>2111: Salaries0 - PY2</v>
      </c>
      <c r="G388">
        <f ca="1">INDIRECT(_xlfn.CONCAT("'6. Budget Expenditure'!H",B388))</f>
        <v>0</v>
      </c>
      <c r="H388">
        <f ca="1">INDIRECT(_xlfn.CONCAT("'6. Budget Expenditure'!I",B388))</f>
        <v>0</v>
      </c>
      <c r="I388">
        <f ca="1">INDIRECT(_xlfn.CONCAT("'6. Budget Expenditure'!J",B388))</f>
        <v>0</v>
      </c>
      <c r="J388">
        <v>2</v>
      </c>
    </row>
    <row r="389" spans="1:10">
      <c r="A389">
        <v>3</v>
      </c>
      <c r="B389">
        <f>B388</f>
        <v>12</v>
      </c>
      <c r="C389" t="s">
        <v>267</v>
      </c>
      <c r="D389">
        <f t="shared" ca="1" si="21"/>
        <v>0</v>
      </c>
      <c r="E389" s="75" t="str">
        <f t="shared" ca="1" si="22"/>
        <v xml:space="preserve"> - </v>
      </c>
      <c r="F389" s="75" t="str">
        <f t="shared" ca="1" si="23"/>
        <v>2111: Salaries0 - PY3</v>
      </c>
      <c r="G389">
        <f ca="1">INDIRECT(_xlfn.CONCAT("'6. Budget Expenditure'!K",B389))</f>
        <v>0</v>
      </c>
      <c r="H389">
        <f ca="1">INDIRECT(_xlfn.CONCAT("'6. Budget Expenditure'!L",B389))</f>
        <v>0</v>
      </c>
      <c r="I389">
        <f ca="1">INDIRECT(_xlfn.CONCAT("'6. Budget Expenditure'!M",B389))</f>
        <v>0</v>
      </c>
      <c r="J389">
        <v>3</v>
      </c>
    </row>
    <row r="390" spans="1:10">
      <c r="A390">
        <v>4</v>
      </c>
      <c r="B390">
        <f>B389</f>
        <v>12</v>
      </c>
      <c r="C390" t="s">
        <v>267</v>
      </c>
      <c r="D390">
        <f t="shared" ca="1" si="21"/>
        <v>0</v>
      </c>
      <c r="E390" s="75" t="str">
        <f t="shared" ca="1" si="22"/>
        <v xml:space="preserve"> - </v>
      </c>
      <c r="F390" s="75" t="str">
        <f t="shared" ca="1" si="23"/>
        <v>2111: Salaries0 - PY4</v>
      </c>
      <c r="G390">
        <f ca="1">INDIRECT(_xlfn.CONCAT("'6. Budget Expenditure'!N",B390))</f>
        <v>0</v>
      </c>
      <c r="H390">
        <f ca="1">INDIRECT(_xlfn.CONCAT("'6. Budget Expenditure'!O",B390))</f>
        <v>0</v>
      </c>
      <c r="I390">
        <f ca="1">INDIRECT(_xlfn.CONCAT("'6. Budget Expenditure'!P",B390))</f>
        <v>0</v>
      </c>
      <c r="J390">
        <v>4</v>
      </c>
    </row>
    <row r="391" spans="1:10">
      <c r="A391">
        <v>5</v>
      </c>
      <c r="B391">
        <f>B390</f>
        <v>12</v>
      </c>
      <c r="C391" t="s">
        <v>267</v>
      </c>
      <c r="D391">
        <f t="shared" ca="1" si="21"/>
        <v>0</v>
      </c>
      <c r="E391" s="75" t="str">
        <f t="shared" ca="1" si="22"/>
        <v xml:space="preserve"> - </v>
      </c>
      <c r="F391" s="75" t="str">
        <f t="shared" ca="1" si="23"/>
        <v>2111: Salaries0 - PY5</v>
      </c>
      <c r="G391">
        <f ca="1">INDIRECT(_xlfn.CONCAT("'6. Budget Expenditure'!Q",B391))</f>
        <v>0</v>
      </c>
      <c r="H391">
        <f ca="1">INDIRECT(_xlfn.CONCAT("'6. Budget Expenditure'!R",B391))</f>
        <v>0</v>
      </c>
      <c r="I391">
        <f ca="1">INDIRECT(_xlfn.CONCAT("'6. Budget Expenditure'!S",B391))</f>
        <v>0</v>
      </c>
      <c r="J391">
        <v>5</v>
      </c>
    </row>
    <row r="392" spans="1:10">
      <c r="A392">
        <v>1</v>
      </c>
      <c r="B392">
        <f>B391+1</f>
        <v>13</v>
      </c>
      <c r="C392" t="s">
        <v>267</v>
      </c>
      <c r="D392">
        <f t="shared" ca="1" si="21"/>
        <v>0</v>
      </c>
      <c r="E392" s="75" t="str">
        <f t="shared" ca="1" si="22"/>
        <v xml:space="preserve"> - </v>
      </c>
      <c r="F392" s="75" t="str">
        <f t="shared" ca="1" si="23"/>
        <v>2111: Salaries0 - PY1</v>
      </c>
      <c r="G392">
        <f ca="1">INDIRECT(_xlfn.CONCAT("'6. Budget Expenditure'!E",B392))</f>
        <v>0</v>
      </c>
      <c r="H392">
        <f ca="1">INDIRECT(_xlfn.CONCAT("'6. Budget Expenditure'!F",B392))</f>
        <v>0</v>
      </c>
      <c r="I392">
        <f ca="1">INDIRECT(_xlfn.CONCAT("'6. Budget Expenditure'!G",B392))</f>
        <v>0</v>
      </c>
      <c r="J392">
        <v>1</v>
      </c>
    </row>
    <row r="393" spans="1:10">
      <c r="A393">
        <v>2</v>
      </c>
      <c r="B393">
        <f>B392</f>
        <v>13</v>
      </c>
      <c r="C393" t="s">
        <v>267</v>
      </c>
      <c r="D393">
        <f t="shared" ca="1" si="21"/>
        <v>0</v>
      </c>
      <c r="E393" s="75" t="str">
        <f t="shared" ca="1" si="22"/>
        <v xml:space="preserve"> - </v>
      </c>
      <c r="F393" s="75" t="str">
        <f t="shared" ca="1" si="23"/>
        <v>2111: Salaries0 - PY2</v>
      </c>
      <c r="G393">
        <f ca="1">INDIRECT(_xlfn.CONCAT("'6. Budget Expenditure'!H",B393))</f>
        <v>0</v>
      </c>
      <c r="H393">
        <f ca="1">INDIRECT(_xlfn.CONCAT("'6. Budget Expenditure'!I",B393))</f>
        <v>0</v>
      </c>
      <c r="I393">
        <f ca="1">INDIRECT(_xlfn.CONCAT("'6. Budget Expenditure'!J",B393))</f>
        <v>0</v>
      </c>
      <c r="J393">
        <v>2</v>
      </c>
    </row>
    <row r="394" spans="1:10">
      <c r="A394">
        <v>3</v>
      </c>
      <c r="B394">
        <f>B393</f>
        <v>13</v>
      </c>
      <c r="C394" t="s">
        <v>267</v>
      </c>
      <c r="D394">
        <f t="shared" ca="1" si="21"/>
        <v>0</v>
      </c>
      <c r="E394" s="75" t="str">
        <f t="shared" ca="1" si="22"/>
        <v xml:space="preserve"> - </v>
      </c>
      <c r="F394" s="75" t="str">
        <f t="shared" ca="1" si="23"/>
        <v>2111: Salaries0 - PY3</v>
      </c>
      <c r="G394">
        <f ca="1">INDIRECT(_xlfn.CONCAT("'6. Budget Expenditure'!K",B394))</f>
        <v>0</v>
      </c>
      <c r="H394">
        <f ca="1">INDIRECT(_xlfn.CONCAT("'6. Budget Expenditure'!L",B394))</f>
        <v>0</v>
      </c>
      <c r="I394">
        <f ca="1">INDIRECT(_xlfn.CONCAT("'6. Budget Expenditure'!M",B394))</f>
        <v>0</v>
      </c>
      <c r="J394">
        <v>3</v>
      </c>
    </row>
    <row r="395" spans="1:10">
      <c r="A395">
        <v>4</v>
      </c>
      <c r="B395">
        <f>B394</f>
        <v>13</v>
      </c>
      <c r="C395" t="s">
        <v>267</v>
      </c>
      <c r="D395">
        <f t="shared" ca="1" si="21"/>
        <v>0</v>
      </c>
      <c r="E395" s="75" t="str">
        <f t="shared" ca="1" si="22"/>
        <v xml:space="preserve"> - </v>
      </c>
      <c r="F395" s="75" t="str">
        <f t="shared" ca="1" si="23"/>
        <v>2111: Salaries0 - PY4</v>
      </c>
      <c r="G395">
        <f ca="1">INDIRECT(_xlfn.CONCAT("'6. Budget Expenditure'!N",B395))</f>
        <v>0</v>
      </c>
      <c r="H395">
        <f ca="1">INDIRECT(_xlfn.CONCAT("'6. Budget Expenditure'!O",B395))</f>
        <v>0</v>
      </c>
      <c r="I395">
        <f ca="1">INDIRECT(_xlfn.CONCAT("'6. Budget Expenditure'!P",B395))</f>
        <v>0</v>
      </c>
      <c r="J395">
        <v>4</v>
      </c>
    </row>
    <row r="396" spans="1:10">
      <c r="A396">
        <v>5</v>
      </c>
      <c r="B396">
        <f>B395</f>
        <v>13</v>
      </c>
      <c r="C396" t="s">
        <v>267</v>
      </c>
      <c r="D396">
        <f t="shared" ca="1" si="21"/>
        <v>0</v>
      </c>
      <c r="E396" s="75" t="str">
        <f t="shared" ca="1" si="22"/>
        <v xml:space="preserve"> - </v>
      </c>
      <c r="F396" s="75" t="str">
        <f t="shared" ca="1" si="23"/>
        <v>2111: Salaries0 - PY5</v>
      </c>
      <c r="G396">
        <f ca="1">INDIRECT(_xlfn.CONCAT("'6. Budget Expenditure'!Q",B396))</f>
        <v>0</v>
      </c>
      <c r="H396">
        <f ca="1">INDIRECT(_xlfn.CONCAT("'6. Budget Expenditure'!R",B396))</f>
        <v>0</v>
      </c>
      <c r="I396">
        <f ca="1">INDIRECT(_xlfn.CONCAT("'6. Budget Expenditure'!S",B396))</f>
        <v>0</v>
      </c>
      <c r="J396">
        <v>5</v>
      </c>
    </row>
    <row r="397" spans="1:10">
      <c r="A397">
        <v>1</v>
      </c>
      <c r="B397">
        <f>B396+1</f>
        <v>14</v>
      </c>
      <c r="C397" t="s">
        <v>267</v>
      </c>
      <c r="D397">
        <f t="shared" ca="1" si="21"/>
        <v>0</v>
      </c>
      <c r="E397" s="75" t="str">
        <f t="shared" ca="1" si="22"/>
        <v xml:space="preserve"> - </v>
      </c>
      <c r="F397" s="75" t="str">
        <f t="shared" ca="1" si="23"/>
        <v>2111: Salaries0 - PY1</v>
      </c>
      <c r="G397">
        <f ca="1">INDIRECT(_xlfn.CONCAT("'6. Budget Expenditure'!E",B397))</f>
        <v>0</v>
      </c>
      <c r="H397">
        <f ca="1">INDIRECT(_xlfn.CONCAT("'6. Budget Expenditure'!F",B397))</f>
        <v>0</v>
      </c>
      <c r="I397">
        <f ca="1">INDIRECT(_xlfn.CONCAT("'6. Budget Expenditure'!G",B397))</f>
        <v>0</v>
      </c>
      <c r="J397">
        <v>1</v>
      </c>
    </row>
    <row r="398" spans="1:10">
      <c r="A398">
        <v>2</v>
      </c>
      <c r="B398">
        <f>B397</f>
        <v>14</v>
      </c>
      <c r="C398" t="s">
        <v>267</v>
      </c>
      <c r="D398">
        <f t="shared" ca="1" si="21"/>
        <v>0</v>
      </c>
      <c r="E398" s="75" t="str">
        <f t="shared" ca="1" si="22"/>
        <v xml:space="preserve"> - </v>
      </c>
      <c r="F398" s="75" t="str">
        <f t="shared" ca="1" si="23"/>
        <v>2111: Salaries0 - PY2</v>
      </c>
      <c r="G398">
        <f ca="1">INDIRECT(_xlfn.CONCAT("'6. Budget Expenditure'!H",B398))</f>
        <v>0</v>
      </c>
      <c r="H398">
        <f ca="1">INDIRECT(_xlfn.CONCAT("'6. Budget Expenditure'!I",B398))</f>
        <v>0</v>
      </c>
      <c r="I398">
        <f ca="1">INDIRECT(_xlfn.CONCAT("'6. Budget Expenditure'!J",B398))</f>
        <v>0</v>
      </c>
      <c r="J398">
        <v>2</v>
      </c>
    </row>
    <row r="399" spans="1:10">
      <c r="A399">
        <v>3</v>
      </c>
      <c r="B399">
        <f>B398</f>
        <v>14</v>
      </c>
      <c r="C399" t="s">
        <v>267</v>
      </c>
      <c r="D399">
        <f t="shared" ca="1" si="21"/>
        <v>0</v>
      </c>
      <c r="E399" s="75" t="str">
        <f t="shared" ca="1" si="22"/>
        <v xml:space="preserve"> - </v>
      </c>
      <c r="F399" s="75" t="str">
        <f t="shared" ca="1" si="23"/>
        <v>2111: Salaries0 - PY3</v>
      </c>
      <c r="G399">
        <f ca="1">INDIRECT(_xlfn.CONCAT("'6. Budget Expenditure'!K",B399))</f>
        <v>0</v>
      </c>
      <c r="H399">
        <f ca="1">INDIRECT(_xlfn.CONCAT("'6. Budget Expenditure'!L",B399))</f>
        <v>0</v>
      </c>
      <c r="I399">
        <f ca="1">INDIRECT(_xlfn.CONCAT("'6. Budget Expenditure'!M",B399))</f>
        <v>0</v>
      </c>
      <c r="J399">
        <v>3</v>
      </c>
    </row>
    <row r="400" spans="1:10">
      <c r="A400">
        <v>4</v>
      </c>
      <c r="B400">
        <f>B399</f>
        <v>14</v>
      </c>
      <c r="C400" t="s">
        <v>267</v>
      </c>
      <c r="D400">
        <f t="shared" ca="1" si="21"/>
        <v>0</v>
      </c>
      <c r="E400" s="75" t="str">
        <f t="shared" ca="1" si="22"/>
        <v xml:space="preserve"> - </v>
      </c>
      <c r="F400" s="75" t="str">
        <f t="shared" ca="1" si="23"/>
        <v>2111: Salaries0 - PY4</v>
      </c>
      <c r="G400">
        <f ca="1">INDIRECT(_xlfn.CONCAT("'6. Budget Expenditure'!N",B400))</f>
        <v>0</v>
      </c>
      <c r="H400">
        <f ca="1">INDIRECT(_xlfn.CONCAT("'6. Budget Expenditure'!O",B400))</f>
        <v>0</v>
      </c>
      <c r="I400">
        <f ca="1">INDIRECT(_xlfn.CONCAT("'6. Budget Expenditure'!P",B400))</f>
        <v>0</v>
      </c>
      <c r="J400">
        <v>4</v>
      </c>
    </row>
    <row r="401" spans="1:10">
      <c r="A401">
        <v>5</v>
      </c>
      <c r="B401">
        <f>B400</f>
        <v>14</v>
      </c>
      <c r="C401" t="s">
        <v>267</v>
      </c>
      <c r="D401">
        <f t="shared" ca="1" si="21"/>
        <v>0</v>
      </c>
      <c r="E401" s="75" t="str">
        <f t="shared" ca="1" si="22"/>
        <v xml:space="preserve"> - </v>
      </c>
      <c r="F401" s="75" t="str">
        <f t="shared" ca="1" si="23"/>
        <v>2111: Salaries0 - PY5</v>
      </c>
      <c r="G401">
        <f ca="1">INDIRECT(_xlfn.CONCAT("'6. Budget Expenditure'!Q",B401))</f>
        <v>0</v>
      </c>
      <c r="H401">
        <f ca="1">INDIRECT(_xlfn.CONCAT("'6. Budget Expenditure'!R",B401))</f>
        <v>0</v>
      </c>
      <c r="I401">
        <f ca="1">INDIRECT(_xlfn.CONCAT("'6. Budget Expenditure'!S",B401))</f>
        <v>0</v>
      </c>
      <c r="J401">
        <v>5</v>
      </c>
    </row>
    <row r="402" spans="1:10">
      <c r="A402">
        <v>1</v>
      </c>
      <c r="B402">
        <f>B401+1</f>
        <v>15</v>
      </c>
      <c r="C402" t="s">
        <v>267</v>
      </c>
      <c r="D402">
        <f t="shared" ca="1" si="21"/>
        <v>0</v>
      </c>
      <c r="E402" s="75" t="str">
        <f t="shared" ca="1" si="22"/>
        <v xml:space="preserve"> - </v>
      </c>
      <c r="F402" s="75" t="str">
        <f t="shared" ca="1" si="23"/>
        <v>2111: Salaries0 - PY1</v>
      </c>
      <c r="G402">
        <f ca="1">INDIRECT(_xlfn.CONCAT("'6. Budget Expenditure'!E",B402))</f>
        <v>0</v>
      </c>
      <c r="H402">
        <f ca="1">INDIRECT(_xlfn.CONCAT("'6. Budget Expenditure'!F",B402))</f>
        <v>0</v>
      </c>
      <c r="I402">
        <f ca="1">INDIRECT(_xlfn.CONCAT("'6. Budget Expenditure'!G",B402))</f>
        <v>0</v>
      </c>
      <c r="J402">
        <v>1</v>
      </c>
    </row>
    <row r="403" spans="1:10">
      <c r="A403">
        <v>2</v>
      </c>
      <c r="B403">
        <f>B402</f>
        <v>15</v>
      </c>
      <c r="C403" t="s">
        <v>267</v>
      </c>
      <c r="D403">
        <f t="shared" ca="1" si="21"/>
        <v>0</v>
      </c>
      <c r="E403" s="75" t="str">
        <f t="shared" ca="1" si="22"/>
        <v xml:space="preserve"> - </v>
      </c>
      <c r="F403" s="75" t="str">
        <f t="shared" ca="1" si="23"/>
        <v>2111: Salaries0 - PY2</v>
      </c>
      <c r="G403">
        <f ca="1">INDIRECT(_xlfn.CONCAT("'6. Budget Expenditure'!H",B403))</f>
        <v>0</v>
      </c>
      <c r="H403">
        <f ca="1">INDIRECT(_xlfn.CONCAT("'6. Budget Expenditure'!I",B403))</f>
        <v>0</v>
      </c>
      <c r="I403">
        <f ca="1">INDIRECT(_xlfn.CONCAT("'6. Budget Expenditure'!J",B403))</f>
        <v>0</v>
      </c>
      <c r="J403">
        <v>2</v>
      </c>
    </row>
    <row r="404" spans="1:10">
      <c r="A404">
        <v>3</v>
      </c>
      <c r="B404">
        <f>B403</f>
        <v>15</v>
      </c>
      <c r="C404" t="s">
        <v>267</v>
      </c>
      <c r="D404">
        <f t="shared" ca="1" si="21"/>
        <v>0</v>
      </c>
      <c r="E404" s="75" t="str">
        <f t="shared" ca="1" si="22"/>
        <v xml:space="preserve"> - </v>
      </c>
      <c r="F404" s="75" t="str">
        <f t="shared" ca="1" si="23"/>
        <v>2111: Salaries0 - PY3</v>
      </c>
      <c r="G404">
        <f ca="1">INDIRECT(_xlfn.CONCAT("'6. Budget Expenditure'!K",B404))</f>
        <v>0</v>
      </c>
      <c r="H404">
        <f ca="1">INDIRECT(_xlfn.CONCAT("'6. Budget Expenditure'!L",B404))</f>
        <v>0</v>
      </c>
      <c r="I404">
        <f ca="1">INDIRECT(_xlfn.CONCAT("'6. Budget Expenditure'!M",B404))</f>
        <v>0</v>
      </c>
      <c r="J404">
        <v>3</v>
      </c>
    </row>
    <row r="405" spans="1:10">
      <c r="A405">
        <v>4</v>
      </c>
      <c r="B405">
        <f>B404</f>
        <v>15</v>
      </c>
      <c r="C405" t="s">
        <v>267</v>
      </c>
      <c r="D405">
        <f t="shared" ca="1" si="21"/>
        <v>0</v>
      </c>
      <c r="E405" s="75" t="str">
        <f t="shared" ca="1" si="22"/>
        <v xml:space="preserve"> - </v>
      </c>
      <c r="F405" s="75" t="str">
        <f t="shared" ca="1" si="23"/>
        <v>2111: Salaries0 - PY4</v>
      </c>
      <c r="G405">
        <f ca="1">INDIRECT(_xlfn.CONCAT("'6. Budget Expenditure'!N",B405))</f>
        <v>0</v>
      </c>
      <c r="H405">
        <f ca="1">INDIRECT(_xlfn.CONCAT("'6. Budget Expenditure'!O",B405))</f>
        <v>0</v>
      </c>
      <c r="I405">
        <f ca="1">INDIRECT(_xlfn.CONCAT("'6. Budget Expenditure'!P",B405))</f>
        <v>0</v>
      </c>
      <c r="J405">
        <v>4</v>
      </c>
    </row>
    <row r="406" spans="1:10">
      <c r="A406">
        <v>5</v>
      </c>
      <c r="B406">
        <f>B405</f>
        <v>15</v>
      </c>
      <c r="C406" t="s">
        <v>267</v>
      </c>
      <c r="D406">
        <f t="shared" ca="1" si="21"/>
        <v>0</v>
      </c>
      <c r="E406" s="75" t="str">
        <f t="shared" ca="1" si="22"/>
        <v xml:space="preserve"> - </v>
      </c>
      <c r="F406" s="75" t="str">
        <f t="shared" ca="1" si="23"/>
        <v>2111: Salaries0 - PY5</v>
      </c>
      <c r="G406">
        <f ca="1">INDIRECT(_xlfn.CONCAT("'6. Budget Expenditure'!Q",B406))</f>
        <v>0</v>
      </c>
      <c r="H406">
        <f ca="1">INDIRECT(_xlfn.CONCAT("'6. Budget Expenditure'!R",B406))</f>
        <v>0</v>
      </c>
      <c r="I406">
        <f ca="1">INDIRECT(_xlfn.CONCAT("'6. Budget Expenditure'!S",B406))</f>
        <v>0</v>
      </c>
      <c r="J406">
        <v>5</v>
      </c>
    </row>
    <row r="407" spans="1:10">
      <c r="A407">
        <v>1</v>
      </c>
      <c r="B407">
        <v>21</v>
      </c>
      <c r="C407" t="s">
        <v>268</v>
      </c>
      <c r="D407">
        <f t="shared" ca="1" si="21"/>
        <v>0</v>
      </c>
      <c r="E407" s="75">
        <f ca="1">INDIRECT(_xlfn.CONCAT("'6. Budget Expenditure'!C",B407))</f>
        <v>0</v>
      </c>
      <c r="F407" s="75" t="str">
        <f t="shared" ca="1" si="23"/>
        <v>2112: Operating00PY1</v>
      </c>
      <c r="I407">
        <f ca="1">INDIRECT(_xlfn.CONCAT("'6. Budget Expenditure'!E",B407))</f>
        <v>0</v>
      </c>
      <c r="J407">
        <v>1</v>
      </c>
    </row>
    <row r="408" spans="1:10">
      <c r="A408">
        <v>2</v>
      </c>
      <c r="B408">
        <v>21</v>
      </c>
      <c r="C408" t="s">
        <v>268</v>
      </c>
      <c r="D408">
        <f t="shared" ca="1" si="21"/>
        <v>0</v>
      </c>
      <c r="E408" s="75">
        <f t="shared" ref="E408:E471" ca="1" si="24">INDIRECT(_xlfn.CONCAT("'6. Budget Expenditure'!C",B408))</f>
        <v>0</v>
      </c>
      <c r="F408" s="75" t="str">
        <f t="shared" ca="1" si="23"/>
        <v>2112: Operating00PY2</v>
      </c>
      <c r="I408">
        <f ca="1">INDIRECT(_xlfn.CONCAT("'6. Budget Expenditure'!H",B408))</f>
        <v>0</v>
      </c>
      <c r="J408">
        <v>2</v>
      </c>
    </row>
    <row r="409" spans="1:10">
      <c r="A409">
        <v>3</v>
      </c>
      <c r="B409">
        <v>21</v>
      </c>
      <c r="C409" t="s">
        <v>268</v>
      </c>
      <c r="D409">
        <f t="shared" ca="1" si="21"/>
        <v>0</v>
      </c>
      <c r="E409" s="75">
        <f t="shared" ca="1" si="24"/>
        <v>0</v>
      </c>
      <c r="F409" s="75" t="str">
        <f t="shared" ca="1" si="23"/>
        <v>2112: Operating00PY3</v>
      </c>
      <c r="I409">
        <f ca="1">INDIRECT(_xlfn.CONCAT("'6. Budget Expenditure'!K",B409))</f>
        <v>0</v>
      </c>
      <c r="J409">
        <v>3</v>
      </c>
    </row>
    <row r="410" spans="1:10">
      <c r="A410">
        <v>4</v>
      </c>
      <c r="B410">
        <v>21</v>
      </c>
      <c r="C410" t="s">
        <v>268</v>
      </c>
      <c r="D410">
        <f t="shared" ca="1" si="21"/>
        <v>0</v>
      </c>
      <c r="E410" s="75">
        <f t="shared" ca="1" si="24"/>
        <v>0</v>
      </c>
      <c r="F410" s="75" t="str">
        <f t="shared" ca="1" si="23"/>
        <v>2112: Operating00PY4</v>
      </c>
      <c r="I410">
        <f ca="1">INDIRECT(_xlfn.CONCAT("'6. Budget Expenditure'!N",B410))</f>
        <v>0</v>
      </c>
      <c r="J410">
        <v>4</v>
      </c>
    </row>
    <row r="411" spans="1:10">
      <c r="A411">
        <v>5</v>
      </c>
      <c r="B411">
        <v>21</v>
      </c>
      <c r="C411" t="s">
        <v>268</v>
      </c>
      <c r="D411">
        <f t="shared" ca="1" si="21"/>
        <v>0</v>
      </c>
      <c r="E411" s="75">
        <f t="shared" ca="1" si="24"/>
        <v>0</v>
      </c>
      <c r="F411" s="75" t="str">
        <f t="shared" ca="1" si="23"/>
        <v>2112: Operating00PY5</v>
      </c>
      <c r="I411">
        <f ca="1">INDIRECT(_xlfn.CONCAT("'6. Budget Expenditure'!Q",B411))</f>
        <v>0</v>
      </c>
      <c r="J411">
        <v>5</v>
      </c>
    </row>
    <row r="412" spans="1:10">
      <c r="A412">
        <v>1</v>
      </c>
      <c r="B412">
        <f>B411+1</f>
        <v>22</v>
      </c>
      <c r="C412" t="s">
        <v>268</v>
      </c>
      <c r="D412">
        <f t="shared" ca="1" si="21"/>
        <v>0</v>
      </c>
      <c r="E412" s="75">
        <f t="shared" ca="1" si="24"/>
        <v>0</v>
      </c>
      <c r="F412" s="75" t="str">
        <f t="shared" ca="1" si="23"/>
        <v>2112: Operating00PY1</v>
      </c>
      <c r="I412">
        <f ca="1">INDIRECT(_xlfn.CONCAT("'6. Budget Expenditure'!E",B412))</f>
        <v>0</v>
      </c>
      <c r="J412">
        <v>1</v>
      </c>
    </row>
    <row r="413" spans="1:10">
      <c r="A413">
        <v>2</v>
      </c>
      <c r="B413">
        <f>B412</f>
        <v>22</v>
      </c>
      <c r="C413" t="s">
        <v>268</v>
      </c>
      <c r="D413">
        <f t="shared" ca="1" si="21"/>
        <v>0</v>
      </c>
      <c r="E413" s="75">
        <f t="shared" ca="1" si="24"/>
        <v>0</v>
      </c>
      <c r="F413" s="75" t="str">
        <f t="shared" ca="1" si="23"/>
        <v>2112: Operating00PY2</v>
      </c>
      <c r="I413">
        <f ca="1">INDIRECT(_xlfn.CONCAT("'6. Budget Expenditure'!H",B413))</f>
        <v>0</v>
      </c>
      <c r="J413">
        <v>2</v>
      </c>
    </row>
    <row r="414" spans="1:10">
      <c r="A414">
        <v>3</v>
      </c>
      <c r="B414">
        <f>B413</f>
        <v>22</v>
      </c>
      <c r="C414" t="s">
        <v>268</v>
      </c>
      <c r="D414">
        <f t="shared" ca="1" si="21"/>
        <v>0</v>
      </c>
      <c r="E414" s="75">
        <f t="shared" ca="1" si="24"/>
        <v>0</v>
      </c>
      <c r="F414" s="75" t="str">
        <f t="shared" ca="1" si="23"/>
        <v>2112: Operating00PY3</v>
      </c>
      <c r="I414">
        <f ca="1">INDIRECT(_xlfn.CONCAT("'6. Budget Expenditure'!K",B414))</f>
        <v>0</v>
      </c>
      <c r="J414">
        <v>3</v>
      </c>
    </row>
    <row r="415" spans="1:10">
      <c r="A415">
        <v>4</v>
      </c>
      <c r="B415">
        <f>B414</f>
        <v>22</v>
      </c>
      <c r="C415" t="s">
        <v>268</v>
      </c>
      <c r="D415">
        <f t="shared" ca="1" si="21"/>
        <v>0</v>
      </c>
      <c r="E415" s="75">
        <f t="shared" ca="1" si="24"/>
        <v>0</v>
      </c>
      <c r="F415" s="75" t="str">
        <f t="shared" ca="1" si="23"/>
        <v>2112: Operating00PY4</v>
      </c>
      <c r="I415">
        <f ca="1">INDIRECT(_xlfn.CONCAT("'6. Budget Expenditure'!N",B415))</f>
        <v>0</v>
      </c>
      <c r="J415">
        <v>4</v>
      </c>
    </row>
    <row r="416" spans="1:10">
      <c r="A416">
        <v>5</v>
      </c>
      <c r="B416">
        <f>B415</f>
        <v>22</v>
      </c>
      <c r="C416" t="s">
        <v>268</v>
      </c>
      <c r="D416">
        <f t="shared" ca="1" si="21"/>
        <v>0</v>
      </c>
      <c r="E416" s="75">
        <f t="shared" ca="1" si="24"/>
        <v>0</v>
      </c>
      <c r="F416" s="75" t="str">
        <f t="shared" ca="1" si="23"/>
        <v>2112: Operating00PY5</v>
      </c>
      <c r="I416">
        <f ca="1">INDIRECT(_xlfn.CONCAT("'6. Budget Expenditure'!Q",B416))</f>
        <v>0</v>
      </c>
      <c r="J416">
        <v>5</v>
      </c>
    </row>
    <row r="417" spans="1:10">
      <c r="A417">
        <v>1</v>
      </c>
      <c r="B417">
        <f>B416+1</f>
        <v>23</v>
      </c>
      <c r="C417" t="s">
        <v>268</v>
      </c>
      <c r="D417">
        <f t="shared" ca="1" si="21"/>
        <v>0</v>
      </c>
      <c r="E417" s="75">
        <f t="shared" ca="1" si="24"/>
        <v>0</v>
      </c>
      <c r="F417" s="75" t="str">
        <f t="shared" ca="1" si="23"/>
        <v>2112: Operating00PY1</v>
      </c>
      <c r="I417">
        <f ca="1">INDIRECT(_xlfn.CONCAT("'6. Budget Expenditure'!E",B417))</f>
        <v>0</v>
      </c>
      <c r="J417">
        <v>1</v>
      </c>
    </row>
    <row r="418" spans="1:10">
      <c r="A418">
        <v>2</v>
      </c>
      <c r="B418">
        <f>B417</f>
        <v>23</v>
      </c>
      <c r="C418" t="s">
        <v>268</v>
      </c>
      <c r="D418">
        <f t="shared" ca="1" si="21"/>
        <v>0</v>
      </c>
      <c r="E418" s="75">
        <f t="shared" ca="1" si="24"/>
        <v>0</v>
      </c>
      <c r="F418" s="75" t="str">
        <f t="shared" ca="1" si="23"/>
        <v>2112: Operating00PY2</v>
      </c>
      <c r="I418">
        <f ca="1">INDIRECT(_xlfn.CONCAT("'6. Budget Expenditure'!H",B418))</f>
        <v>0</v>
      </c>
      <c r="J418">
        <v>2</v>
      </c>
    </row>
    <row r="419" spans="1:10">
      <c r="A419">
        <v>3</v>
      </c>
      <c r="B419">
        <f>B418</f>
        <v>23</v>
      </c>
      <c r="C419" t="s">
        <v>268</v>
      </c>
      <c r="D419">
        <f t="shared" ca="1" si="21"/>
        <v>0</v>
      </c>
      <c r="E419" s="75">
        <f t="shared" ca="1" si="24"/>
        <v>0</v>
      </c>
      <c r="F419" s="75" t="str">
        <f t="shared" ca="1" si="23"/>
        <v>2112: Operating00PY3</v>
      </c>
      <c r="I419">
        <f ca="1">INDIRECT(_xlfn.CONCAT("'6. Budget Expenditure'!K",B419))</f>
        <v>0</v>
      </c>
      <c r="J419">
        <v>3</v>
      </c>
    </row>
    <row r="420" spans="1:10">
      <c r="A420">
        <v>4</v>
      </c>
      <c r="B420">
        <f>B419</f>
        <v>23</v>
      </c>
      <c r="C420" t="s">
        <v>268</v>
      </c>
      <c r="D420">
        <f t="shared" ca="1" si="21"/>
        <v>0</v>
      </c>
      <c r="E420" s="75">
        <f t="shared" ca="1" si="24"/>
        <v>0</v>
      </c>
      <c r="F420" s="75" t="str">
        <f t="shared" ca="1" si="23"/>
        <v>2112: Operating00PY4</v>
      </c>
      <c r="I420">
        <f ca="1">INDIRECT(_xlfn.CONCAT("'6. Budget Expenditure'!N",B420))</f>
        <v>0</v>
      </c>
      <c r="J420">
        <v>4</v>
      </c>
    </row>
    <row r="421" spans="1:10">
      <c r="A421">
        <v>5</v>
      </c>
      <c r="B421">
        <f>B420</f>
        <v>23</v>
      </c>
      <c r="C421" t="s">
        <v>268</v>
      </c>
      <c r="D421">
        <f t="shared" ca="1" si="21"/>
        <v>0</v>
      </c>
      <c r="E421" s="75">
        <f t="shared" ca="1" si="24"/>
        <v>0</v>
      </c>
      <c r="F421" s="75" t="str">
        <f t="shared" ca="1" si="23"/>
        <v>2112: Operating00PY5</v>
      </c>
      <c r="I421">
        <f ca="1">INDIRECT(_xlfn.CONCAT("'6. Budget Expenditure'!Q",B421))</f>
        <v>0</v>
      </c>
      <c r="J421">
        <v>5</v>
      </c>
    </row>
    <row r="422" spans="1:10">
      <c r="A422">
        <v>1</v>
      </c>
      <c r="B422">
        <f>B421+1</f>
        <v>24</v>
      </c>
      <c r="C422" t="s">
        <v>268</v>
      </c>
      <c r="D422">
        <f t="shared" ref="D422:D485" ca="1" si="25">INDIRECT(_xlfn.CONCAT("'6. Budget Expenditure'!B",B422))</f>
        <v>0</v>
      </c>
      <c r="E422" s="75">
        <f t="shared" ca="1" si="24"/>
        <v>0</v>
      </c>
      <c r="F422" s="75" t="str">
        <f t="shared" ca="1" si="23"/>
        <v>2112: Operating00PY1</v>
      </c>
      <c r="I422">
        <f ca="1">INDIRECT(_xlfn.CONCAT("'6. Budget Expenditure'!E",B422))</f>
        <v>0</v>
      </c>
      <c r="J422">
        <v>1</v>
      </c>
    </row>
    <row r="423" spans="1:10">
      <c r="A423">
        <v>2</v>
      </c>
      <c r="B423">
        <f>B422</f>
        <v>24</v>
      </c>
      <c r="C423" t="s">
        <v>268</v>
      </c>
      <c r="D423">
        <f t="shared" ca="1" si="25"/>
        <v>0</v>
      </c>
      <c r="E423" s="75">
        <f t="shared" ca="1" si="24"/>
        <v>0</v>
      </c>
      <c r="F423" s="75" t="str">
        <f t="shared" ca="1" si="23"/>
        <v>2112: Operating00PY2</v>
      </c>
      <c r="I423">
        <f ca="1">INDIRECT(_xlfn.CONCAT("'6. Budget Expenditure'!H",B423))</f>
        <v>0</v>
      </c>
      <c r="J423">
        <v>2</v>
      </c>
    </row>
    <row r="424" spans="1:10">
      <c r="A424">
        <v>3</v>
      </c>
      <c r="B424">
        <f>B423</f>
        <v>24</v>
      </c>
      <c r="C424" t="s">
        <v>268</v>
      </c>
      <c r="D424">
        <f t="shared" ca="1" si="25"/>
        <v>0</v>
      </c>
      <c r="E424" s="75">
        <f t="shared" ca="1" si="24"/>
        <v>0</v>
      </c>
      <c r="F424" s="75" t="str">
        <f t="shared" ca="1" si="23"/>
        <v>2112: Operating00PY3</v>
      </c>
      <c r="I424">
        <f ca="1">INDIRECT(_xlfn.CONCAT("'6. Budget Expenditure'!K",B424))</f>
        <v>0</v>
      </c>
      <c r="J424">
        <v>3</v>
      </c>
    </row>
    <row r="425" spans="1:10">
      <c r="A425">
        <v>4</v>
      </c>
      <c r="B425">
        <f>B424</f>
        <v>24</v>
      </c>
      <c r="C425" t="s">
        <v>268</v>
      </c>
      <c r="D425">
        <f t="shared" ca="1" si="25"/>
        <v>0</v>
      </c>
      <c r="E425" s="75">
        <f t="shared" ca="1" si="24"/>
        <v>0</v>
      </c>
      <c r="F425" s="75" t="str">
        <f t="shared" ca="1" si="23"/>
        <v>2112: Operating00PY4</v>
      </c>
      <c r="I425">
        <f ca="1">INDIRECT(_xlfn.CONCAT("'6. Budget Expenditure'!N",B425))</f>
        <v>0</v>
      </c>
      <c r="J425">
        <v>4</v>
      </c>
    </row>
    <row r="426" spans="1:10">
      <c r="A426">
        <v>5</v>
      </c>
      <c r="B426">
        <f>B425</f>
        <v>24</v>
      </c>
      <c r="C426" t="s">
        <v>268</v>
      </c>
      <c r="D426">
        <f t="shared" ca="1" si="25"/>
        <v>0</v>
      </c>
      <c r="E426" s="75">
        <f t="shared" ca="1" si="24"/>
        <v>0</v>
      </c>
      <c r="F426" s="75" t="str">
        <f t="shared" ca="1" si="23"/>
        <v>2112: Operating00PY5</v>
      </c>
      <c r="I426">
        <f ca="1">INDIRECT(_xlfn.CONCAT("'6. Budget Expenditure'!Q",B426))</f>
        <v>0</v>
      </c>
      <c r="J426">
        <v>5</v>
      </c>
    </row>
    <row r="427" spans="1:10">
      <c r="A427">
        <v>1</v>
      </c>
      <c r="B427">
        <f>B426+1</f>
        <v>25</v>
      </c>
      <c r="C427" t="s">
        <v>268</v>
      </c>
      <c r="D427">
        <f t="shared" ca="1" si="25"/>
        <v>0</v>
      </c>
      <c r="E427" s="75">
        <f t="shared" ca="1" si="24"/>
        <v>0</v>
      </c>
      <c r="F427" s="75" t="str">
        <f t="shared" ca="1" si="23"/>
        <v>2112: Operating00PY1</v>
      </c>
      <c r="I427">
        <f ca="1">INDIRECT(_xlfn.CONCAT("'6. Budget Expenditure'!E",B427))</f>
        <v>0</v>
      </c>
      <c r="J427">
        <v>1</v>
      </c>
    </row>
    <row r="428" spans="1:10">
      <c r="A428">
        <v>2</v>
      </c>
      <c r="B428">
        <f>B427</f>
        <v>25</v>
      </c>
      <c r="C428" t="s">
        <v>268</v>
      </c>
      <c r="D428">
        <f t="shared" ca="1" si="25"/>
        <v>0</v>
      </c>
      <c r="E428" s="75">
        <f t="shared" ca="1" si="24"/>
        <v>0</v>
      </c>
      <c r="F428" s="75" t="str">
        <f t="shared" ca="1" si="23"/>
        <v>2112: Operating00PY2</v>
      </c>
      <c r="I428">
        <f ca="1">INDIRECT(_xlfn.CONCAT("'6. Budget Expenditure'!H",B428))</f>
        <v>0</v>
      </c>
      <c r="J428">
        <v>2</v>
      </c>
    </row>
    <row r="429" spans="1:10">
      <c r="A429">
        <v>3</v>
      </c>
      <c r="B429">
        <f>B428</f>
        <v>25</v>
      </c>
      <c r="C429" t="s">
        <v>268</v>
      </c>
      <c r="D429">
        <f t="shared" ca="1" si="25"/>
        <v>0</v>
      </c>
      <c r="E429" s="75">
        <f t="shared" ca="1" si="24"/>
        <v>0</v>
      </c>
      <c r="F429" s="75" t="str">
        <f t="shared" ca="1" si="23"/>
        <v>2112: Operating00PY3</v>
      </c>
      <c r="I429">
        <f ca="1">INDIRECT(_xlfn.CONCAT("'6. Budget Expenditure'!K",B429))</f>
        <v>0</v>
      </c>
      <c r="J429">
        <v>3</v>
      </c>
    </row>
    <row r="430" spans="1:10">
      <c r="A430">
        <v>4</v>
      </c>
      <c r="B430">
        <f>B429</f>
        <v>25</v>
      </c>
      <c r="C430" t="s">
        <v>268</v>
      </c>
      <c r="D430">
        <f t="shared" ca="1" si="25"/>
        <v>0</v>
      </c>
      <c r="E430" s="75">
        <f t="shared" ca="1" si="24"/>
        <v>0</v>
      </c>
      <c r="F430" s="75" t="str">
        <f t="shared" ca="1" si="23"/>
        <v>2112: Operating00PY4</v>
      </c>
      <c r="I430">
        <f ca="1">INDIRECT(_xlfn.CONCAT("'6. Budget Expenditure'!N",B430))</f>
        <v>0</v>
      </c>
      <c r="J430">
        <v>4</v>
      </c>
    </row>
    <row r="431" spans="1:10">
      <c r="A431">
        <v>5</v>
      </c>
      <c r="B431">
        <f>B430</f>
        <v>25</v>
      </c>
      <c r="C431" t="s">
        <v>268</v>
      </c>
      <c r="D431">
        <f t="shared" ca="1" si="25"/>
        <v>0</v>
      </c>
      <c r="E431" s="75">
        <f t="shared" ca="1" si="24"/>
        <v>0</v>
      </c>
      <c r="F431" s="75" t="str">
        <f t="shared" ca="1" si="23"/>
        <v>2112: Operating00PY5</v>
      </c>
      <c r="I431">
        <f ca="1">INDIRECT(_xlfn.CONCAT("'6. Budget Expenditure'!Q",B431))</f>
        <v>0</v>
      </c>
      <c r="J431">
        <v>5</v>
      </c>
    </row>
    <row r="432" spans="1:10">
      <c r="A432">
        <v>1</v>
      </c>
      <c r="B432">
        <f>B431+1</f>
        <v>26</v>
      </c>
      <c r="C432" t="s">
        <v>268</v>
      </c>
      <c r="D432">
        <f t="shared" ca="1" si="25"/>
        <v>0</v>
      </c>
      <c r="E432" s="75">
        <f t="shared" ca="1" si="24"/>
        <v>0</v>
      </c>
      <c r="F432" s="75" t="str">
        <f t="shared" ca="1" si="23"/>
        <v>2112: Operating00PY1</v>
      </c>
      <c r="I432">
        <f ca="1">INDIRECT(_xlfn.CONCAT("'6. Budget Expenditure'!E",B432))</f>
        <v>0</v>
      </c>
      <c r="J432">
        <v>1</v>
      </c>
    </row>
    <row r="433" spans="1:10">
      <c r="A433">
        <v>2</v>
      </c>
      <c r="B433">
        <f>B432</f>
        <v>26</v>
      </c>
      <c r="C433" t="s">
        <v>268</v>
      </c>
      <c r="D433">
        <f t="shared" ca="1" si="25"/>
        <v>0</v>
      </c>
      <c r="E433" s="75">
        <f t="shared" ca="1" si="24"/>
        <v>0</v>
      </c>
      <c r="F433" s="75" t="str">
        <f t="shared" ca="1" si="23"/>
        <v>2112: Operating00PY2</v>
      </c>
      <c r="I433">
        <f ca="1">INDIRECT(_xlfn.CONCAT("'6. Budget Expenditure'!H",B433))</f>
        <v>0</v>
      </c>
      <c r="J433">
        <v>2</v>
      </c>
    </row>
    <row r="434" spans="1:10">
      <c r="A434">
        <v>3</v>
      </c>
      <c r="B434">
        <f>B433</f>
        <v>26</v>
      </c>
      <c r="C434" t="s">
        <v>268</v>
      </c>
      <c r="D434">
        <f t="shared" ca="1" si="25"/>
        <v>0</v>
      </c>
      <c r="E434" s="75">
        <f t="shared" ca="1" si="24"/>
        <v>0</v>
      </c>
      <c r="F434" s="75" t="str">
        <f t="shared" ca="1" si="23"/>
        <v>2112: Operating00PY3</v>
      </c>
      <c r="I434">
        <f ca="1">INDIRECT(_xlfn.CONCAT("'6. Budget Expenditure'!K",B434))</f>
        <v>0</v>
      </c>
      <c r="J434">
        <v>3</v>
      </c>
    </row>
    <row r="435" spans="1:10">
      <c r="A435">
        <v>4</v>
      </c>
      <c r="B435">
        <f>B434</f>
        <v>26</v>
      </c>
      <c r="C435" t="s">
        <v>268</v>
      </c>
      <c r="D435">
        <f t="shared" ca="1" si="25"/>
        <v>0</v>
      </c>
      <c r="E435" s="75">
        <f t="shared" ca="1" si="24"/>
        <v>0</v>
      </c>
      <c r="F435" s="75" t="str">
        <f t="shared" ca="1" si="23"/>
        <v>2112: Operating00PY4</v>
      </c>
      <c r="I435">
        <f ca="1">INDIRECT(_xlfn.CONCAT("'6. Budget Expenditure'!N",B435))</f>
        <v>0</v>
      </c>
      <c r="J435">
        <v>4</v>
      </c>
    </row>
    <row r="436" spans="1:10">
      <c r="A436">
        <v>5</v>
      </c>
      <c r="B436">
        <f>B435</f>
        <v>26</v>
      </c>
      <c r="C436" t="s">
        <v>268</v>
      </c>
      <c r="D436">
        <f t="shared" ca="1" si="25"/>
        <v>0</v>
      </c>
      <c r="E436" s="75">
        <f t="shared" ca="1" si="24"/>
        <v>0</v>
      </c>
      <c r="F436" s="75" t="str">
        <f t="shared" ca="1" si="23"/>
        <v>2112: Operating00PY5</v>
      </c>
      <c r="I436">
        <f ca="1">INDIRECT(_xlfn.CONCAT("'6. Budget Expenditure'!Q",B436))</f>
        <v>0</v>
      </c>
      <c r="J436">
        <v>5</v>
      </c>
    </row>
    <row r="437" spans="1:10">
      <c r="A437">
        <v>1</v>
      </c>
      <c r="B437">
        <f>B436+1</f>
        <v>27</v>
      </c>
      <c r="C437" t="s">
        <v>268</v>
      </c>
      <c r="D437">
        <f t="shared" ca="1" si="25"/>
        <v>0</v>
      </c>
      <c r="E437" s="75">
        <f t="shared" ca="1" si="24"/>
        <v>0</v>
      </c>
      <c r="F437" s="75" t="str">
        <f t="shared" ca="1" si="23"/>
        <v>2112: Operating00PY1</v>
      </c>
      <c r="I437">
        <f ca="1">INDIRECT(_xlfn.CONCAT("'6. Budget Expenditure'!E",B437))</f>
        <v>0</v>
      </c>
      <c r="J437">
        <v>1</v>
      </c>
    </row>
    <row r="438" spans="1:10">
      <c r="A438">
        <v>2</v>
      </c>
      <c r="B438">
        <f>B437</f>
        <v>27</v>
      </c>
      <c r="C438" t="s">
        <v>268</v>
      </c>
      <c r="D438">
        <f t="shared" ca="1" si="25"/>
        <v>0</v>
      </c>
      <c r="E438" s="75">
        <f t="shared" ca="1" si="24"/>
        <v>0</v>
      </c>
      <c r="F438" s="75" t="str">
        <f t="shared" ca="1" si="23"/>
        <v>2112: Operating00PY2</v>
      </c>
      <c r="I438">
        <f ca="1">INDIRECT(_xlfn.CONCAT("'6. Budget Expenditure'!H",B438))</f>
        <v>0</v>
      </c>
      <c r="J438">
        <v>2</v>
      </c>
    </row>
    <row r="439" spans="1:10">
      <c r="A439">
        <v>3</v>
      </c>
      <c r="B439">
        <f>B438</f>
        <v>27</v>
      </c>
      <c r="C439" t="s">
        <v>268</v>
      </c>
      <c r="D439">
        <f t="shared" ca="1" si="25"/>
        <v>0</v>
      </c>
      <c r="E439" s="75">
        <f t="shared" ca="1" si="24"/>
        <v>0</v>
      </c>
      <c r="F439" s="75" t="str">
        <f t="shared" ca="1" si="23"/>
        <v>2112: Operating00PY3</v>
      </c>
      <c r="I439">
        <f ca="1">INDIRECT(_xlfn.CONCAT("'6. Budget Expenditure'!K",B439))</f>
        <v>0</v>
      </c>
      <c r="J439">
        <v>3</v>
      </c>
    </row>
    <row r="440" spans="1:10">
      <c r="A440">
        <v>4</v>
      </c>
      <c r="B440">
        <f>B439</f>
        <v>27</v>
      </c>
      <c r="C440" t="s">
        <v>268</v>
      </c>
      <c r="D440">
        <f t="shared" ca="1" si="25"/>
        <v>0</v>
      </c>
      <c r="E440" s="75">
        <f t="shared" ca="1" si="24"/>
        <v>0</v>
      </c>
      <c r="F440" s="75" t="str">
        <f t="shared" ca="1" si="23"/>
        <v>2112: Operating00PY4</v>
      </c>
      <c r="I440">
        <f ca="1">INDIRECT(_xlfn.CONCAT("'6. Budget Expenditure'!N",B440))</f>
        <v>0</v>
      </c>
      <c r="J440">
        <v>4</v>
      </c>
    </row>
    <row r="441" spans="1:10">
      <c r="A441">
        <v>5</v>
      </c>
      <c r="B441">
        <f>B440</f>
        <v>27</v>
      </c>
      <c r="C441" t="s">
        <v>268</v>
      </c>
      <c r="D441">
        <f t="shared" ca="1" si="25"/>
        <v>0</v>
      </c>
      <c r="E441" s="75">
        <f t="shared" ca="1" si="24"/>
        <v>0</v>
      </c>
      <c r="F441" s="75" t="str">
        <f t="shared" ca="1" si="23"/>
        <v>2112: Operating00PY5</v>
      </c>
      <c r="I441">
        <f ca="1">INDIRECT(_xlfn.CONCAT("'6. Budget Expenditure'!Q",B441))</f>
        <v>0</v>
      </c>
      <c r="J441">
        <v>5</v>
      </c>
    </row>
    <row r="442" spans="1:10">
      <c r="A442">
        <v>1</v>
      </c>
      <c r="B442">
        <f>B441+1</f>
        <v>28</v>
      </c>
      <c r="C442" t="s">
        <v>268</v>
      </c>
      <c r="D442">
        <f t="shared" ca="1" si="25"/>
        <v>0</v>
      </c>
      <c r="E442" s="75">
        <f t="shared" ca="1" si="24"/>
        <v>0</v>
      </c>
      <c r="F442" s="75" t="str">
        <f t="shared" ca="1" si="23"/>
        <v>2112: Operating00PY1</v>
      </c>
      <c r="I442">
        <f ca="1">INDIRECT(_xlfn.CONCAT("'6. Budget Expenditure'!E",B442))</f>
        <v>0</v>
      </c>
      <c r="J442">
        <v>1</v>
      </c>
    </row>
    <row r="443" spans="1:10">
      <c r="A443">
        <v>2</v>
      </c>
      <c r="B443">
        <f>B442</f>
        <v>28</v>
      </c>
      <c r="C443" t="s">
        <v>268</v>
      </c>
      <c r="D443">
        <f t="shared" ca="1" si="25"/>
        <v>0</v>
      </c>
      <c r="E443" s="75">
        <f t="shared" ca="1" si="24"/>
        <v>0</v>
      </c>
      <c r="F443" s="75" t="str">
        <f t="shared" ca="1" si="23"/>
        <v>2112: Operating00PY2</v>
      </c>
      <c r="I443">
        <f ca="1">INDIRECT(_xlfn.CONCAT("'6. Budget Expenditure'!H",B443))</f>
        <v>0</v>
      </c>
      <c r="J443">
        <v>2</v>
      </c>
    </row>
    <row r="444" spans="1:10">
      <c r="A444">
        <v>3</v>
      </c>
      <c r="B444">
        <f>B443</f>
        <v>28</v>
      </c>
      <c r="C444" t="s">
        <v>268</v>
      </c>
      <c r="D444">
        <f t="shared" ca="1" si="25"/>
        <v>0</v>
      </c>
      <c r="E444" s="75">
        <f t="shared" ca="1" si="24"/>
        <v>0</v>
      </c>
      <c r="F444" s="75" t="str">
        <f t="shared" ca="1" si="23"/>
        <v>2112: Operating00PY3</v>
      </c>
      <c r="I444">
        <f ca="1">INDIRECT(_xlfn.CONCAT("'6. Budget Expenditure'!K",B444))</f>
        <v>0</v>
      </c>
      <c r="J444">
        <v>3</v>
      </c>
    </row>
    <row r="445" spans="1:10">
      <c r="A445">
        <v>4</v>
      </c>
      <c r="B445">
        <f>B444</f>
        <v>28</v>
      </c>
      <c r="C445" t="s">
        <v>268</v>
      </c>
      <c r="D445">
        <f t="shared" ca="1" si="25"/>
        <v>0</v>
      </c>
      <c r="E445" s="75">
        <f t="shared" ca="1" si="24"/>
        <v>0</v>
      </c>
      <c r="F445" s="75" t="str">
        <f t="shared" ca="1" si="23"/>
        <v>2112: Operating00PY4</v>
      </c>
      <c r="I445">
        <f ca="1">INDIRECT(_xlfn.CONCAT("'6. Budget Expenditure'!N",B445))</f>
        <v>0</v>
      </c>
      <c r="J445">
        <v>4</v>
      </c>
    </row>
    <row r="446" spans="1:10">
      <c r="A446">
        <v>5</v>
      </c>
      <c r="B446">
        <f>B445</f>
        <v>28</v>
      </c>
      <c r="C446" t="s">
        <v>268</v>
      </c>
      <c r="D446">
        <f t="shared" ca="1" si="25"/>
        <v>0</v>
      </c>
      <c r="E446" s="75">
        <f t="shared" ca="1" si="24"/>
        <v>0</v>
      </c>
      <c r="F446" s="75" t="str">
        <f t="shared" ca="1" si="23"/>
        <v>2112: Operating00PY5</v>
      </c>
      <c r="I446">
        <f ca="1">INDIRECT(_xlfn.CONCAT("'6. Budget Expenditure'!Q",B446))</f>
        <v>0</v>
      </c>
      <c r="J446">
        <v>5</v>
      </c>
    </row>
    <row r="447" spans="1:10">
      <c r="A447">
        <v>1</v>
      </c>
      <c r="B447">
        <f>B446+1</f>
        <v>29</v>
      </c>
      <c r="C447" t="s">
        <v>268</v>
      </c>
      <c r="D447">
        <f t="shared" ca="1" si="25"/>
        <v>0</v>
      </c>
      <c r="E447" s="75">
        <f t="shared" ca="1" si="24"/>
        <v>0</v>
      </c>
      <c r="F447" s="75" t="str">
        <f t="shared" ca="1" si="23"/>
        <v>2112: Operating00PY1</v>
      </c>
      <c r="I447">
        <f ca="1">INDIRECT(_xlfn.CONCAT("'6. Budget Expenditure'!E",B447))</f>
        <v>0</v>
      </c>
      <c r="J447">
        <v>1</v>
      </c>
    </row>
    <row r="448" spans="1:10">
      <c r="A448">
        <v>2</v>
      </c>
      <c r="B448">
        <f>B447</f>
        <v>29</v>
      </c>
      <c r="C448" t="s">
        <v>268</v>
      </c>
      <c r="D448">
        <f t="shared" ca="1" si="25"/>
        <v>0</v>
      </c>
      <c r="E448" s="75">
        <f t="shared" ca="1" si="24"/>
        <v>0</v>
      </c>
      <c r="F448" s="75" t="str">
        <f t="shared" ca="1" si="23"/>
        <v>2112: Operating00PY2</v>
      </c>
      <c r="I448">
        <f ca="1">INDIRECT(_xlfn.CONCAT("'6. Budget Expenditure'!H",B448))</f>
        <v>0</v>
      </c>
      <c r="J448">
        <v>2</v>
      </c>
    </row>
    <row r="449" spans="1:10">
      <c r="A449">
        <v>3</v>
      </c>
      <c r="B449">
        <f>B448</f>
        <v>29</v>
      </c>
      <c r="C449" t="s">
        <v>268</v>
      </c>
      <c r="D449">
        <f t="shared" ca="1" si="25"/>
        <v>0</v>
      </c>
      <c r="E449" s="75">
        <f t="shared" ca="1" si="24"/>
        <v>0</v>
      </c>
      <c r="F449" s="75" t="str">
        <f t="shared" ca="1" si="23"/>
        <v>2112: Operating00PY3</v>
      </c>
      <c r="I449">
        <f ca="1">INDIRECT(_xlfn.CONCAT("'6. Budget Expenditure'!K",B449))</f>
        <v>0</v>
      </c>
      <c r="J449">
        <v>3</v>
      </c>
    </row>
    <row r="450" spans="1:10">
      <c r="A450">
        <v>4</v>
      </c>
      <c r="B450">
        <f>B449</f>
        <v>29</v>
      </c>
      <c r="C450" t="s">
        <v>268</v>
      </c>
      <c r="D450">
        <f t="shared" ca="1" si="25"/>
        <v>0</v>
      </c>
      <c r="E450" s="75">
        <f t="shared" ca="1" si="24"/>
        <v>0</v>
      </c>
      <c r="F450" s="75" t="str">
        <f t="shared" ca="1" si="23"/>
        <v>2112: Operating00PY4</v>
      </c>
      <c r="I450">
        <f ca="1">INDIRECT(_xlfn.CONCAT("'6. Budget Expenditure'!N",B450))</f>
        <v>0</v>
      </c>
      <c r="J450">
        <v>4</v>
      </c>
    </row>
    <row r="451" spans="1:10">
      <c r="A451">
        <v>5</v>
      </c>
      <c r="B451">
        <f>B450</f>
        <v>29</v>
      </c>
      <c r="C451" t="s">
        <v>268</v>
      </c>
      <c r="D451">
        <f t="shared" ca="1" si="25"/>
        <v>0</v>
      </c>
      <c r="E451" s="75">
        <f t="shared" ca="1" si="24"/>
        <v>0</v>
      </c>
      <c r="F451" s="75" t="str">
        <f t="shared" ref="F451:F506" ca="1" si="26">_xlfn.CONCAT(C451,D451,E451,"PY",A451)</f>
        <v>2112: Operating00PY5</v>
      </c>
      <c r="I451">
        <f ca="1">INDIRECT(_xlfn.CONCAT("'6. Budget Expenditure'!Q",B451))</f>
        <v>0</v>
      </c>
      <c r="J451">
        <v>5</v>
      </c>
    </row>
    <row r="452" spans="1:10">
      <c r="A452">
        <v>1</v>
      </c>
      <c r="B452">
        <f>B451+1</f>
        <v>30</v>
      </c>
      <c r="C452" t="s">
        <v>268</v>
      </c>
      <c r="D452">
        <f t="shared" ca="1" si="25"/>
        <v>0</v>
      </c>
      <c r="E452" s="75">
        <f t="shared" ca="1" si="24"/>
        <v>0</v>
      </c>
      <c r="F452" s="75" t="str">
        <f t="shared" ca="1" si="26"/>
        <v>2112: Operating00PY1</v>
      </c>
      <c r="I452">
        <f ca="1">INDIRECT(_xlfn.CONCAT("'6. Budget Expenditure'!E",B452))</f>
        <v>0</v>
      </c>
      <c r="J452">
        <v>1</v>
      </c>
    </row>
    <row r="453" spans="1:10">
      <c r="A453">
        <v>2</v>
      </c>
      <c r="B453">
        <f>B452</f>
        <v>30</v>
      </c>
      <c r="C453" t="s">
        <v>268</v>
      </c>
      <c r="D453">
        <f t="shared" ca="1" si="25"/>
        <v>0</v>
      </c>
      <c r="E453" s="75">
        <f t="shared" ca="1" si="24"/>
        <v>0</v>
      </c>
      <c r="F453" s="75" t="str">
        <f t="shared" ca="1" si="26"/>
        <v>2112: Operating00PY2</v>
      </c>
      <c r="I453">
        <f ca="1">INDIRECT(_xlfn.CONCAT("'6. Budget Expenditure'!H",B453))</f>
        <v>0</v>
      </c>
      <c r="J453">
        <v>2</v>
      </c>
    </row>
    <row r="454" spans="1:10">
      <c r="A454">
        <v>3</v>
      </c>
      <c r="B454">
        <f>B453</f>
        <v>30</v>
      </c>
      <c r="C454" t="s">
        <v>268</v>
      </c>
      <c r="D454">
        <f t="shared" ca="1" si="25"/>
        <v>0</v>
      </c>
      <c r="E454" s="75">
        <f t="shared" ca="1" si="24"/>
        <v>0</v>
      </c>
      <c r="F454" s="75" t="str">
        <f t="shared" ca="1" si="26"/>
        <v>2112: Operating00PY3</v>
      </c>
      <c r="I454">
        <f ca="1">INDIRECT(_xlfn.CONCAT("'6. Budget Expenditure'!K",B454))</f>
        <v>0</v>
      </c>
      <c r="J454">
        <v>3</v>
      </c>
    </row>
    <row r="455" spans="1:10">
      <c r="A455">
        <v>4</v>
      </c>
      <c r="B455">
        <f>B454</f>
        <v>30</v>
      </c>
      <c r="C455" t="s">
        <v>268</v>
      </c>
      <c r="D455">
        <f t="shared" ca="1" si="25"/>
        <v>0</v>
      </c>
      <c r="E455" s="75">
        <f t="shared" ca="1" si="24"/>
        <v>0</v>
      </c>
      <c r="F455" s="75" t="str">
        <f t="shared" ca="1" si="26"/>
        <v>2112: Operating00PY4</v>
      </c>
      <c r="I455">
        <f ca="1">INDIRECT(_xlfn.CONCAT("'6. Budget Expenditure'!N",B455))</f>
        <v>0</v>
      </c>
      <c r="J455">
        <v>4</v>
      </c>
    </row>
    <row r="456" spans="1:10">
      <c r="A456">
        <v>5</v>
      </c>
      <c r="B456">
        <f>B455</f>
        <v>30</v>
      </c>
      <c r="C456" t="s">
        <v>268</v>
      </c>
      <c r="D456">
        <f t="shared" ca="1" si="25"/>
        <v>0</v>
      </c>
      <c r="E456" s="75">
        <f t="shared" ca="1" si="24"/>
        <v>0</v>
      </c>
      <c r="F456" s="75" t="str">
        <f t="shared" ca="1" si="26"/>
        <v>2112: Operating00PY5</v>
      </c>
      <c r="I456">
        <f ca="1">INDIRECT(_xlfn.CONCAT("'6. Budget Expenditure'!Q",B456))</f>
        <v>0</v>
      </c>
      <c r="J456">
        <v>5</v>
      </c>
    </row>
    <row r="457" spans="1:10">
      <c r="A457">
        <v>1</v>
      </c>
      <c r="B457">
        <f>B456+1</f>
        <v>31</v>
      </c>
      <c r="C457" t="s">
        <v>268</v>
      </c>
      <c r="D457">
        <f t="shared" ca="1" si="25"/>
        <v>0</v>
      </c>
      <c r="E457" s="75">
        <f t="shared" ca="1" si="24"/>
        <v>0</v>
      </c>
      <c r="F457" s="75" t="str">
        <f t="shared" ca="1" si="26"/>
        <v>2112: Operating00PY1</v>
      </c>
      <c r="I457">
        <f ca="1">INDIRECT(_xlfn.CONCAT("'6. Budget Expenditure'!E",B457))</f>
        <v>0</v>
      </c>
      <c r="J457">
        <v>1</v>
      </c>
    </row>
    <row r="458" spans="1:10">
      <c r="A458">
        <v>2</v>
      </c>
      <c r="B458">
        <f>B457</f>
        <v>31</v>
      </c>
      <c r="C458" t="s">
        <v>268</v>
      </c>
      <c r="D458">
        <f t="shared" ca="1" si="25"/>
        <v>0</v>
      </c>
      <c r="E458" s="75">
        <f t="shared" ca="1" si="24"/>
        <v>0</v>
      </c>
      <c r="F458" s="75" t="str">
        <f t="shared" ca="1" si="26"/>
        <v>2112: Operating00PY2</v>
      </c>
      <c r="I458">
        <f ca="1">INDIRECT(_xlfn.CONCAT("'6. Budget Expenditure'!H",B458))</f>
        <v>0</v>
      </c>
      <c r="J458">
        <v>2</v>
      </c>
    </row>
    <row r="459" spans="1:10">
      <c r="A459">
        <v>3</v>
      </c>
      <c r="B459">
        <f>B458</f>
        <v>31</v>
      </c>
      <c r="C459" t="s">
        <v>268</v>
      </c>
      <c r="D459">
        <f t="shared" ca="1" si="25"/>
        <v>0</v>
      </c>
      <c r="E459" s="75">
        <f t="shared" ca="1" si="24"/>
        <v>0</v>
      </c>
      <c r="F459" s="75" t="str">
        <f t="shared" ca="1" si="26"/>
        <v>2112: Operating00PY3</v>
      </c>
      <c r="I459">
        <f ca="1">INDIRECT(_xlfn.CONCAT("'6. Budget Expenditure'!K",B459))</f>
        <v>0</v>
      </c>
      <c r="J459">
        <v>3</v>
      </c>
    </row>
    <row r="460" spans="1:10">
      <c r="A460">
        <v>4</v>
      </c>
      <c r="B460">
        <f>B459</f>
        <v>31</v>
      </c>
      <c r="C460" t="s">
        <v>268</v>
      </c>
      <c r="D460">
        <f t="shared" ca="1" si="25"/>
        <v>0</v>
      </c>
      <c r="E460" s="75">
        <f t="shared" ca="1" si="24"/>
        <v>0</v>
      </c>
      <c r="F460" s="75" t="str">
        <f t="shared" ca="1" si="26"/>
        <v>2112: Operating00PY4</v>
      </c>
      <c r="I460">
        <f ca="1">INDIRECT(_xlfn.CONCAT("'6. Budget Expenditure'!N",B460))</f>
        <v>0</v>
      </c>
      <c r="J460">
        <v>4</v>
      </c>
    </row>
    <row r="461" spans="1:10">
      <c r="A461">
        <v>5</v>
      </c>
      <c r="B461">
        <f>B460</f>
        <v>31</v>
      </c>
      <c r="C461" t="s">
        <v>268</v>
      </c>
      <c r="D461">
        <f t="shared" ca="1" si="25"/>
        <v>0</v>
      </c>
      <c r="E461" s="75">
        <f t="shared" ca="1" si="24"/>
        <v>0</v>
      </c>
      <c r="F461" s="75" t="str">
        <f t="shared" ca="1" si="26"/>
        <v>2112: Operating00PY5</v>
      </c>
      <c r="I461">
        <f ca="1">INDIRECT(_xlfn.CONCAT("'6. Budget Expenditure'!Q",B461))</f>
        <v>0</v>
      </c>
      <c r="J461">
        <v>5</v>
      </c>
    </row>
    <row r="462" spans="1:10">
      <c r="A462">
        <v>1</v>
      </c>
      <c r="B462">
        <f>B461+1</f>
        <v>32</v>
      </c>
      <c r="C462" t="s">
        <v>268</v>
      </c>
      <c r="D462">
        <f t="shared" ca="1" si="25"/>
        <v>0</v>
      </c>
      <c r="E462" s="75">
        <f t="shared" ca="1" si="24"/>
        <v>0</v>
      </c>
      <c r="F462" s="75" t="str">
        <f t="shared" ca="1" si="26"/>
        <v>2112: Operating00PY1</v>
      </c>
      <c r="I462">
        <f ca="1">INDIRECT(_xlfn.CONCAT("'6. Budget Expenditure'!E",B462))</f>
        <v>0</v>
      </c>
      <c r="J462">
        <v>1</v>
      </c>
    </row>
    <row r="463" spans="1:10">
      <c r="A463">
        <v>2</v>
      </c>
      <c r="B463">
        <f>B462</f>
        <v>32</v>
      </c>
      <c r="C463" t="s">
        <v>268</v>
      </c>
      <c r="D463">
        <f t="shared" ca="1" si="25"/>
        <v>0</v>
      </c>
      <c r="E463" s="75">
        <f t="shared" ca="1" si="24"/>
        <v>0</v>
      </c>
      <c r="F463" s="75" t="str">
        <f t="shared" ca="1" si="26"/>
        <v>2112: Operating00PY2</v>
      </c>
      <c r="I463">
        <f ca="1">INDIRECT(_xlfn.CONCAT("'6. Budget Expenditure'!H",B463))</f>
        <v>0</v>
      </c>
      <c r="J463">
        <v>2</v>
      </c>
    </row>
    <row r="464" spans="1:10">
      <c r="A464">
        <v>3</v>
      </c>
      <c r="B464">
        <f>B463</f>
        <v>32</v>
      </c>
      <c r="C464" t="s">
        <v>268</v>
      </c>
      <c r="D464">
        <f t="shared" ca="1" si="25"/>
        <v>0</v>
      </c>
      <c r="E464" s="75">
        <f t="shared" ca="1" si="24"/>
        <v>0</v>
      </c>
      <c r="F464" s="75" t="str">
        <f t="shared" ca="1" si="26"/>
        <v>2112: Operating00PY3</v>
      </c>
      <c r="I464">
        <f ca="1">INDIRECT(_xlfn.CONCAT("'6. Budget Expenditure'!K",B464))</f>
        <v>0</v>
      </c>
      <c r="J464">
        <v>3</v>
      </c>
    </row>
    <row r="465" spans="1:10">
      <c r="A465">
        <v>4</v>
      </c>
      <c r="B465">
        <f>B464</f>
        <v>32</v>
      </c>
      <c r="C465" t="s">
        <v>268</v>
      </c>
      <c r="D465">
        <f t="shared" ca="1" si="25"/>
        <v>0</v>
      </c>
      <c r="E465" s="75">
        <f t="shared" ca="1" si="24"/>
        <v>0</v>
      </c>
      <c r="F465" s="75" t="str">
        <f t="shared" ca="1" si="26"/>
        <v>2112: Operating00PY4</v>
      </c>
      <c r="I465">
        <f ca="1">INDIRECT(_xlfn.CONCAT("'6. Budget Expenditure'!N",B465))</f>
        <v>0</v>
      </c>
      <c r="J465">
        <v>4</v>
      </c>
    </row>
    <row r="466" spans="1:10">
      <c r="A466">
        <v>5</v>
      </c>
      <c r="B466">
        <f>B465</f>
        <v>32</v>
      </c>
      <c r="C466" t="s">
        <v>268</v>
      </c>
      <c r="D466">
        <f t="shared" ca="1" si="25"/>
        <v>0</v>
      </c>
      <c r="E466" s="75">
        <f t="shared" ca="1" si="24"/>
        <v>0</v>
      </c>
      <c r="F466" s="75" t="str">
        <f t="shared" ca="1" si="26"/>
        <v>2112: Operating00PY5</v>
      </c>
      <c r="I466">
        <f ca="1">INDIRECT(_xlfn.CONCAT("'6. Budget Expenditure'!Q",B466))</f>
        <v>0</v>
      </c>
      <c r="J466">
        <v>5</v>
      </c>
    </row>
    <row r="467" spans="1:10">
      <c r="A467">
        <v>1</v>
      </c>
      <c r="B467">
        <f>B466+1</f>
        <v>33</v>
      </c>
      <c r="C467" t="s">
        <v>268</v>
      </c>
      <c r="D467">
        <f t="shared" ca="1" si="25"/>
        <v>0</v>
      </c>
      <c r="E467" s="75">
        <f t="shared" ca="1" si="24"/>
        <v>0</v>
      </c>
      <c r="F467" s="75" t="str">
        <f t="shared" ca="1" si="26"/>
        <v>2112: Operating00PY1</v>
      </c>
      <c r="I467">
        <f ca="1">INDIRECT(_xlfn.CONCAT("'6. Budget Expenditure'!E",B467))</f>
        <v>0</v>
      </c>
      <c r="J467">
        <v>1</v>
      </c>
    </row>
    <row r="468" spans="1:10">
      <c r="A468">
        <v>2</v>
      </c>
      <c r="B468">
        <f>B467</f>
        <v>33</v>
      </c>
      <c r="C468" t="s">
        <v>268</v>
      </c>
      <c r="D468">
        <f t="shared" ca="1" si="25"/>
        <v>0</v>
      </c>
      <c r="E468" s="75">
        <f t="shared" ca="1" si="24"/>
        <v>0</v>
      </c>
      <c r="F468" s="75" t="str">
        <f t="shared" ca="1" si="26"/>
        <v>2112: Operating00PY2</v>
      </c>
      <c r="I468">
        <f ca="1">INDIRECT(_xlfn.CONCAT("'6. Budget Expenditure'!H",B468))</f>
        <v>0</v>
      </c>
      <c r="J468">
        <v>2</v>
      </c>
    </row>
    <row r="469" spans="1:10">
      <c r="A469">
        <v>3</v>
      </c>
      <c r="B469">
        <f>B468</f>
        <v>33</v>
      </c>
      <c r="C469" t="s">
        <v>268</v>
      </c>
      <c r="D469">
        <f t="shared" ca="1" si="25"/>
        <v>0</v>
      </c>
      <c r="E469" s="75">
        <f t="shared" ca="1" si="24"/>
        <v>0</v>
      </c>
      <c r="F469" s="75" t="str">
        <f t="shared" ca="1" si="26"/>
        <v>2112: Operating00PY3</v>
      </c>
      <c r="I469">
        <f ca="1">INDIRECT(_xlfn.CONCAT("'6. Budget Expenditure'!K",B469))</f>
        <v>0</v>
      </c>
      <c r="J469">
        <v>3</v>
      </c>
    </row>
    <row r="470" spans="1:10">
      <c r="A470">
        <v>4</v>
      </c>
      <c r="B470">
        <f>B469</f>
        <v>33</v>
      </c>
      <c r="C470" t="s">
        <v>268</v>
      </c>
      <c r="D470">
        <f t="shared" ca="1" si="25"/>
        <v>0</v>
      </c>
      <c r="E470" s="75">
        <f t="shared" ca="1" si="24"/>
        <v>0</v>
      </c>
      <c r="F470" s="75" t="str">
        <f t="shared" ca="1" si="26"/>
        <v>2112: Operating00PY4</v>
      </c>
      <c r="I470">
        <f ca="1">INDIRECT(_xlfn.CONCAT("'6. Budget Expenditure'!N",B470))</f>
        <v>0</v>
      </c>
      <c r="J470">
        <v>4</v>
      </c>
    </row>
    <row r="471" spans="1:10">
      <c r="A471">
        <v>5</v>
      </c>
      <c r="B471">
        <f>B470</f>
        <v>33</v>
      </c>
      <c r="C471" t="s">
        <v>268</v>
      </c>
      <c r="D471">
        <f t="shared" ca="1" si="25"/>
        <v>0</v>
      </c>
      <c r="E471" s="75">
        <f t="shared" ca="1" si="24"/>
        <v>0</v>
      </c>
      <c r="F471" s="75" t="str">
        <f t="shared" ca="1" si="26"/>
        <v>2112: Operating00PY5</v>
      </c>
      <c r="I471">
        <f ca="1">INDIRECT(_xlfn.CONCAT("'6. Budget Expenditure'!Q",B471))</f>
        <v>0</v>
      </c>
      <c r="J471">
        <v>5</v>
      </c>
    </row>
    <row r="472" spans="1:10">
      <c r="A472">
        <v>1</v>
      </c>
      <c r="B472">
        <f>B471+1</f>
        <v>34</v>
      </c>
      <c r="C472" t="s">
        <v>268</v>
      </c>
      <c r="D472">
        <f t="shared" ca="1" si="25"/>
        <v>0</v>
      </c>
      <c r="E472" s="75">
        <f t="shared" ref="E472:E506" ca="1" si="27">INDIRECT(_xlfn.CONCAT("'6. Budget Expenditure'!C",B472))</f>
        <v>0</v>
      </c>
      <c r="F472" s="75" t="str">
        <f t="shared" ca="1" si="26"/>
        <v>2112: Operating00PY1</v>
      </c>
      <c r="I472">
        <f ca="1">INDIRECT(_xlfn.CONCAT("'6. Budget Expenditure'!E",B472))</f>
        <v>0</v>
      </c>
      <c r="J472">
        <v>1</v>
      </c>
    </row>
    <row r="473" spans="1:10">
      <c r="A473">
        <v>2</v>
      </c>
      <c r="B473">
        <f>B472</f>
        <v>34</v>
      </c>
      <c r="C473" t="s">
        <v>268</v>
      </c>
      <c r="D473">
        <f t="shared" ca="1" si="25"/>
        <v>0</v>
      </c>
      <c r="E473" s="75">
        <f t="shared" ca="1" si="27"/>
        <v>0</v>
      </c>
      <c r="F473" s="75" t="str">
        <f t="shared" ca="1" si="26"/>
        <v>2112: Operating00PY2</v>
      </c>
      <c r="I473">
        <f ca="1">INDIRECT(_xlfn.CONCAT("'6. Budget Expenditure'!H",B473))</f>
        <v>0</v>
      </c>
      <c r="J473">
        <v>2</v>
      </c>
    </row>
    <row r="474" spans="1:10">
      <c r="A474">
        <v>3</v>
      </c>
      <c r="B474">
        <f>B473</f>
        <v>34</v>
      </c>
      <c r="C474" t="s">
        <v>268</v>
      </c>
      <c r="D474">
        <f t="shared" ca="1" si="25"/>
        <v>0</v>
      </c>
      <c r="E474" s="75">
        <f t="shared" ca="1" si="27"/>
        <v>0</v>
      </c>
      <c r="F474" s="75" t="str">
        <f t="shared" ca="1" si="26"/>
        <v>2112: Operating00PY3</v>
      </c>
      <c r="I474">
        <f ca="1">INDIRECT(_xlfn.CONCAT("'6. Budget Expenditure'!K",B474))</f>
        <v>0</v>
      </c>
      <c r="J474">
        <v>3</v>
      </c>
    </row>
    <row r="475" spans="1:10">
      <c r="A475">
        <v>4</v>
      </c>
      <c r="B475">
        <f>B474</f>
        <v>34</v>
      </c>
      <c r="C475" t="s">
        <v>268</v>
      </c>
      <c r="D475">
        <f t="shared" ca="1" si="25"/>
        <v>0</v>
      </c>
      <c r="E475" s="75">
        <f t="shared" ca="1" si="27"/>
        <v>0</v>
      </c>
      <c r="F475" s="75" t="str">
        <f t="shared" ca="1" si="26"/>
        <v>2112: Operating00PY4</v>
      </c>
      <c r="I475">
        <f ca="1">INDIRECT(_xlfn.CONCAT("'6. Budget Expenditure'!N",B475))</f>
        <v>0</v>
      </c>
      <c r="J475">
        <v>4</v>
      </c>
    </row>
    <row r="476" spans="1:10">
      <c r="A476">
        <v>5</v>
      </c>
      <c r="B476">
        <f>B475</f>
        <v>34</v>
      </c>
      <c r="C476" t="s">
        <v>268</v>
      </c>
      <c r="D476">
        <f t="shared" ca="1" si="25"/>
        <v>0</v>
      </c>
      <c r="E476" s="75">
        <f t="shared" ca="1" si="27"/>
        <v>0</v>
      </c>
      <c r="F476" s="75" t="str">
        <f t="shared" ca="1" si="26"/>
        <v>2112: Operating00PY5</v>
      </c>
      <c r="I476">
        <f ca="1">INDIRECT(_xlfn.CONCAT("'6. Budget Expenditure'!Q",B476))</f>
        <v>0</v>
      </c>
      <c r="J476">
        <v>5</v>
      </c>
    </row>
    <row r="477" spans="1:10">
      <c r="A477">
        <v>1</v>
      </c>
      <c r="B477">
        <f>B476+1</f>
        <v>35</v>
      </c>
      <c r="C477" t="s">
        <v>268</v>
      </c>
      <c r="D477">
        <f t="shared" ca="1" si="25"/>
        <v>0</v>
      </c>
      <c r="E477" s="75">
        <f t="shared" ca="1" si="27"/>
        <v>0</v>
      </c>
      <c r="F477" s="75" t="str">
        <f t="shared" ca="1" si="26"/>
        <v>2112: Operating00PY1</v>
      </c>
      <c r="I477">
        <f ca="1">INDIRECT(_xlfn.CONCAT("'6. Budget Expenditure'!E",B477))</f>
        <v>0</v>
      </c>
      <c r="J477">
        <v>1</v>
      </c>
    </row>
    <row r="478" spans="1:10">
      <c r="A478">
        <v>2</v>
      </c>
      <c r="B478">
        <f>B477</f>
        <v>35</v>
      </c>
      <c r="C478" t="s">
        <v>268</v>
      </c>
      <c r="D478">
        <f t="shared" ca="1" si="25"/>
        <v>0</v>
      </c>
      <c r="E478" s="75">
        <f t="shared" ca="1" si="27"/>
        <v>0</v>
      </c>
      <c r="F478" s="75" t="str">
        <f t="shared" ca="1" si="26"/>
        <v>2112: Operating00PY2</v>
      </c>
      <c r="I478">
        <f ca="1">INDIRECT(_xlfn.CONCAT("'6. Budget Expenditure'!H",B478))</f>
        <v>0</v>
      </c>
      <c r="J478">
        <v>2</v>
      </c>
    </row>
    <row r="479" spans="1:10">
      <c r="A479">
        <v>3</v>
      </c>
      <c r="B479">
        <f>B478</f>
        <v>35</v>
      </c>
      <c r="C479" t="s">
        <v>268</v>
      </c>
      <c r="D479">
        <f t="shared" ca="1" si="25"/>
        <v>0</v>
      </c>
      <c r="E479" s="75">
        <f t="shared" ca="1" si="27"/>
        <v>0</v>
      </c>
      <c r="F479" s="75" t="str">
        <f t="shared" ca="1" si="26"/>
        <v>2112: Operating00PY3</v>
      </c>
      <c r="I479">
        <f ca="1">INDIRECT(_xlfn.CONCAT("'6. Budget Expenditure'!K",B479))</f>
        <v>0</v>
      </c>
      <c r="J479">
        <v>3</v>
      </c>
    </row>
    <row r="480" spans="1:10">
      <c r="A480">
        <v>4</v>
      </c>
      <c r="B480">
        <f>B479</f>
        <v>35</v>
      </c>
      <c r="C480" t="s">
        <v>268</v>
      </c>
      <c r="D480">
        <f t="shared" ca="1" si="25"/>
        <v>0</v>
      </c>
      <c r="E480" s="75">
        <f t="shared" ca="1" si="27"/>
        <v>0</v>
      </c>
      <c r="F480" s="75" t="str">
        <f t="shared" ca="1" si="26"/>
        <v>2112: Operating00PY4</v>
      </c>
      <c r="I480">
        <f ca="1">INDIRECT(_xlfn.CONCAT("'6. Budget Expenditure'!N",B480))</f>
        <v>0</v>
      </c>
      <c r="J480">
        <v>4</v>
      </c>
    </row>
    <row r="481" spans="1:10">
      <c r="A481">
        <v>5</v>
      </c>
      <c r="B481">
        <f>B480</f>
        <v>35</v>
      </c>
      <c r="C481" t="s">
        <v>268</v>
      </c>
      <c r="D481">
        <f t="shared" ca="1" si="25"/>
        <v>0</v>
      </c>
      <c r="E481" s="75">
        <f t="shared" ca="1" si="27"/>
        <v>0</v>
      </c>
      <c r="F481" s="75" t="str">
        <f t="shared" ca="1" si="26"/>
        <v>2112: Operating00PY5</v>
      </c>
      <c r="I481">
        <f ca="1">INDIRECT(_xlfn.CONCAT("'6. Budget Expenditure'!Q",B481))</f>
        <v>0</v>
      </c>
      <c r="J481">
        <v>5</v>
      </c>
    </row>
    <row r="482" spans="1:10">
      <c r="A482">
        <v>1</v>
      </c>
      <c r="B482">
        <v>41</v>
      </c>
      <c r="C482" t="s">
        <v>269</v>
      </c>
      <c r="D482">
        <f t="shared" ca="1" si="25"/>
        <v>0</v>
      </c>
      <c r="E482" s="75">
        <f t="shared" ca="1" si="27"/>
        <v>0</v>
      </c>
      <c r="F482" s="75" t="str">
        <f t="shared" ca="1" si="26"/>
        <v>2113: Capital00PY1</v>
      </c>
      <c r="I482">
        <f ca="1">INDIRECT(_xlfn.CONCAT("'6. Budget Expenditure'!E",B482))</f>
        <v>0</v>
      </c>
      <c r="J482">
        <v>1</v>
      </c>
    </row>
    <row r="483" spans="1:10">
      <c r="A483">
        <v>2</v>
      </c>
      <c r="B483">
        <v>41</v>
      </c>
      <c r="C483" t="s">
        <v>269</v>
      </c>
      <c r="D483">
        <f t="shared" ca="1" si="25"/>
        <v>0</v>
      </c>
      <c r="E483" s="75">
        <f t="shared" ca="1" si="27"/>
        <v>0</v>
      </c>
      <c r="F483" s="75" t="str">
        <f t="shared" ca="1" si="26"/>
        <v>2113: Capital00PY2</v>
      </c>
      <c r="I483">
        <f ca="1">INDIRECT(_xlfn.CONCAT("'6. Budget Expenditure'!H",B483))</f>
        <v>0</v>
      </c>
      <c r="J483">
        <v>2</v>
      </c>
    </row>
    <row r="484" spans="1:10">
      <c r="A484">
        <v>3</v>
      </c>
      <c r="B484">
        <v>41</v>
      </c>
      <c r="C484" t="s">
        <v>269</v>
      </c>
      <c r="D484">
        <f t="shared" ca="1" si="25"/>
        <v>0</v>
      </c>
      <c r="E484" s="75">
        <f t="shared" ca="1" si="27"/>
        <v>0</v>
      </c>
      <c r="F484" s="75" t="str">
        <f t="shared" ca="1" si="26"/>
        <v>2113: Capital00PY3</v>
      </c>
      <c r="I484">
        <f ca="1">INDIRECT(_xlfn.CONCAT("'6. Budget Expenditure'!K",B484))</f>
        <v>0</v>
      </c>
      <c r="J484">
        <v>3</v>
      </c>
    </row>
    <row r="485" spans="1:10">
      <c r="A485">
        <v>4</v>
      </c>
      <c r="B485">
        <v>41</v>
      </c>
      <c r="C485" t="s">
        <v>269</v>
      </c>
      <c r="D485">
        <f t="shared" ca="1" si="25"/>
        <v>0</v>
      </c>
      <c r="E485" s="75">
        <f t="shared" ca="1" si="27"/>
        <v>0</v>
      </c>
      <c r="F485" s="75" t="str">
        <f t="shared" ca="1" si="26"/>
        <v>2113: Capital00PY4</v>
      </c>
      <c r="I485">
        <f ca="1">INDIRECT(_xlfn.CONCAT("'6. Budget Expenditure'!N",B485))</f>
        <v>0</v>
      </c>
      <c r="J485">
        <v>4</v>
      </c>
    </row>
    <row r="486" spans="1:10">
      <c r="A486">
        <v>5</v>
      </c>
      <c r="B486">
        <v>41</v>
      </c>
      <c r="C486" t="s">
        <v>269</v>
      </c>
      <c r="D486">
        <f t="shared" ref="D486:D506" ca="1" si="28">INDIRECT(_xlfn.CONCAT("'6. Budget Expenditure'!B",B486))</f>
        <v>0</v>
      </c>
      <c r="E486" s="75">
        <f t="shared" ca="1" si="27"/>
        <v>0</v>
      </c>
      <c r="F486" s="75" t="str">
        <f t="shared" ca="1" si="26"/>
        <v>2113: Capital00PY5</v>
      </c>
      <c r="I486">
        <f ca="1">INDIRECT(_xlfn.CONCAT("'6. Budget Expenditure'!Q",B486))</f>
        <v>0</v>
      </c>
      <c r="J486">
        <v>5</v>
      </c>
    </row>
    <row r="487" spans="1:10">
      <c r="A487">
        <v>1</v>
      </c>
      <c r="B487">
        <f>B486+1</f>
        <v>42</v>
      </c>
      <c r="C487" t="s">
        <v>269</v>
      </c>
      <c r="D487">
        <f t="shared" ca="1" si="28"/>
        <v>0</v>
      </c>
      <c r="E487" s="75">
        <f t="shared" ca="1" si="27"/>
        <v>0</v>
      </c>
      <c r="F487" s="75" t="str">
        <f t="shared" ca="1" si="26"/>
        <v>2113: Capital00PY1</v>
      </c>
      <c r="I487">
        <f ca="1">INDIRECT(_xlfn.CONCAT("'6. Budget Expenditure'!E",B487))</f>
        <v>0</v>
      </c>
      <c r="J487">
        <v>1</v>
      </c>
    </row>
    <row r="488" spans="1:10">
      <c r="A488">
        <v>2</v>
      </c>
      <c r="B488">
        <f>B487</f>
        <v>42</v>
      </c>
      <c r="C488" t="s">
        <v>269</v>
      </c>
      <c r="D488">
        <f t="shared" ca="1" si="28"/>
        <v>0</v>
      </c>
      <c r="E488" s="75">
        <f t="shared" ca="1" si="27"/>
        <v>0</v>
      </c>
      <c r="F488" s="75" t="str">
        <f t="shared" ca="1" si="26"/>
        <v>2113: Capital00PY2</v>
      </c>
      <c r="I488">
        <f ca="1">INDIRECT(_xlfn.CONCAT("'6. Budget Expenditure'!H",B488))</f>
        <v>0</v>
      </c>
      <c r="J488">
        <v>2</v>
      </c>
    </row>
    <row r="489" spans="1:10">
      <c r="A489">
        <v>3</v>
      </c>
      <c r="B489">
        <f>B488</f>
        <v>42</v>
      </c>
      <c r="C489" t="s">
        <v>269</v>
      </c>
      <c r="D489">
        <f t="shared" ca="1" si="28"/>
        <v>0</v>
      </c>
      <c r="E489" s="75">
        <f t="shared" ca="1" si="27"/>
        <v>0</v>
      </c>
      <c r="F489" s="75" t="str">
        <f t="shared" ca="1" si="26"/>
        <v>2113: Capital00PY3</v>
      </c>
      <c r="I489">
        <f ca="1">INDIRECT(_xlfn.CONCAT("'6. Budget Expenditure'!K",B489))</f>
        <v>0</v>
      </c>
      <c r="J489">
        <v>3</v>
      </c>
    </row>
    <row r="490" spans="1:10">
      <c r="A490">
        <v>4</v>
      </c>
      <c r="B490">
        <f>B489</f>
        <v>42</v>
      </c>
      <c r="C490" t="s">
        <v>269</v>
      </c>
      <c r="D490">
        <f t="shared" ca="1" si="28"/>
        <v>0</v>
      </c>
      <c r="E490" s="75">
        <f t="shared" ca="1" si="27"/>
        <v>0</v>
      </c>
      <c r="F490" s="75" t="str">
        <f t="shared" ca="1" si="26"/>
        <v>2113: Capital00PY4</v>
      </c>
      <c r="I490">
        <f ca="1">INDIRECT(_xlfn.CONCAT("'6. Budget Expenditure'!N",B490))</f>
        <v>0</v>
      </c>
      <c r="J490">
        <v>4</v>
      </c>
    </row>
    <row r="491" spans="1:10">
      <c r="A491">
        <v>5</v>
      </c>
      <c r="B491">
        <f>B490</f>
        <v>42</v>
      </c>
      <c r="C491" t="s">
        <v>269</v>
      </c>
      <c r="D491">
        <f t="shared" ca="1" si="28"/>
        <v>0</v>
      </c>
      <c r="E491" s="75">
        <f t="shared" ca="1" si="27"/>
        <v>0</v>
      </c>
      <c r="F491" s="75" t="str">
        <f t="shared" ca="1" si="26"/>
        <v>2113: Capital00PY5</v>
      </c>
      <c r="I491">
        <f ca="1">INDIRECT(_xlfn.CONCAT("'6. Budget Expenditure'!Q",B491))</f>
        <v>0</v>
      </c>
      <c r="J491">
        <v>5</v>
      </c>
    </row>
    <row r="492" spans="1:10">
      <c r="A492">
        <v>1</v>
      </c>
      <c r="B492">
        <f>B491+1</f>
        <v>43</v>
      </c>
      <c r="C492" t="s">
        <v>269</v>
      </c>
      <c r="D492">
        <f t="shared" ca="1" si="28"/>
        <v>0</v>
      </c>
      <c r="E492" s="75">
        <f t="shared" ca="1" si="27"/>
        <v>0</v>
      </c>
      <c r="F492" s="75" t="str">
        <f t="shared" ca="1" si="26"/>
        <v>2113: Capital00PY1</v>
      </c>
      <c r="I492">
        <f ca="1">INDIRECT(_xlfn.CONCAT("'6. Budget Expenditure'!E",B492))</f>
        <v>0</v>
      </c>
      <c r="J492">
        <v>1</v>
      </c>
    </row>
    <row r="493" spans="1:10">
      <c r="A493">
        <v>2</v>
      </c>
      <c r="B493">
        <f>B492</f>
        <v>43</v>
      </c>
      <c r="C493" t="s">
        <v>269</v>
      </c>
      <c r="D493">
        <f t="shared" ca="1" si="28"/>
        <v>0</v>
      </c>
      <c r="E493" s="75">
        <f t="shared" ca="1" si="27"/>
        <v>0</v>
      </c>
      <c r="F493" s="75" t="str">
        <f t="shared" ca="1" si="26"/>
        <v>2113: Capital00PY2</v>
      </c>
      <c r="I493">
        <f ca="1">INDIRECT(_xlfn.CONCAT("'6. Budget Expenditure'!H",B493))</f>
        <v>0</v>
      </c>
      <c r="J493">
        <v>2</v>
      </c>
    </row>
    <row r="494" spans="1:10">
      <c r="A494">
        <v>3</v>
      </c>
      <c r="B494">
        <f>B493</f>
        <v>43</v>
      </c>
      <c r="C494" t="s">
        <v>269</v>
      </c>
      <c r="D494">
        <f t="shared" ca="1" si="28"/>
        <v>0</v>
      </c>
      <c r="E494" s="75">
        <f t="shared" ca="1" si="27"/>
        <v>0</v>
      </c>
      <c r="F494" s="75" t="str">
        <f t="shared" ca="1" si="26"/>
        <v>2113: Capital00PY3</v>
      </c>
      <c r="I494">
        <f ca="1">INDIRECT(_xlfn.CONCAT("'6. Budget Expenditure'!K",B494))</f>
        <v>0</v>
      </c>
      <c r="J494">
        <v>3</v>
      </c>
    </row>
    <row r="495" spans="1:10">
      <c r="A495">
        <v>4</v>
      </c>
      <c r="B495">
        <f>B494</f>
        <v>43</v>
      </c>
      <c r="C495" t="s">
        <v>269</v>
      </c>
      <c r="D495">
        <f t="shared" ca="1" si="28"/>
        <v>0</v>
      </c>
      <c r="E495" s="75">
        <f t="shared" ca="1" si="27"/>
        <v>0</v>
      </c>
      <c r="F495" s="75" t="str">
        <f t="shared" ca="1" si="26"/>
        <v>2113: Capital00PY4</v>
      </c>
      <c r="I495">
        <f ca="1">INDIRECT(_xlfn.CONCAT("'6. Budget Expenditure'!N",B495))</f>
        <v>0</v>
      </c>
      <c r="J495">
        <v>4</v>
      </c>
    </row>
    <row r="496" spans="1:10">
      <c r="A496">
        <v>5</v>
      </c>
      <c r="B496">
        <f>B495</f>
        <v>43</v>
      </c>
      <c r="C496" t="s">
        <v>269</v>
      </c>
      <c r="D496">
        <f t="shared" ca="1" si="28"/>
        <v>0</v>
      </c>
      <c r="E496" s="75">
        <f t="shared" ca="1" si="27"/>
        <v>0</v>
      </c>
      <c r="F496" s="75" t="str">
        <f t="shared" ca="1" si="26"/>
        <v>2113: Capital00PY5</v>
      </c>
      <c r="I496">
        <f ca="1">INDIRECT(_xlfn.CONCAT("'6. Budget Expenditure'!Q",B496))</f>
        <v>0</v>
      </c>
      <c r="J496">
        <v>5</v>
      </c>
    </row>
    <row r="497" spans="1:10">
      <c r="A497">
        <v>1</v>
      </c>
      <c r="B497">
        <f>B496+1</f>
        <v>44</v>
      </c>
      <c r="C497" t="s">
        <v>269</v>
      </c>
      <c r="D497">
        <f t="shared" ca="1" si="28"/>
        <v>0</v>
      </c>
      <c r="E497" s="75">
        <f t="shared" ca="1" si="27"/>
        <v>0</v>
      </c>
      <c r="F497" s="75" t="str">
        <f t="shared" ca="1" si="26"/>
        <v>2113: Capital00PY1</v>
      </c>
      <c r="I497">
        <f ca="1">INDIRECT(_xlfn.CONCAT("'6. Budget Expenditure'!E",B497))</f>
        <v>0</v>
      </c>
      <c r="J497">
        <v>1</v>
      </c>
    </row>
    <row r="498" spans="1:10">
      <c r="A498">
        <v>2</v>
      </c>
      <c r="B498">
        <f>B497</f>
        <v>44</v>
      </c>
      <c r="C498" t="s">
        <v>269</v>
      </c>
      <c r="D498">
        <f t="shared" ca="1" si="28"/>
        <v>0</v>
      </c>
      <c r="E498" s="75">
        <f t="shared" ca="1" si="27"/>
        <v>0</v>
      </c>
      <c r="F498" s="75" t="str">
        <f t="shared" ca="1" si="26"/>
        <v>2113: Capital00PY2</v>
      </c>
      <c r="I498">
        <f ca="1">INDIRECT(_xlfn.CONCAT("'6. Budget Expenditure'!H",B498))</f>
        <v>0</v>
      </c>
      <c r="J498">
        <v>2</v>
      </c>
    </row>
    <row r="499" spans="1:10">
      <c r="A499">
        <v>3</v>
      </c>
      <c r="B499">
        <f>B498</f>
        <v>44</v>
      </c>
      <c r="C499" t="s">
        <v>269</v>
      </c>
      <c r="D499">
        <f t="shared" ca="1" si="28"/>
        <v>0</v>
      </c>
      <c r="E499" s="75">
        <f t="shared" ca="1" si="27"/>
        <v>0</v>
      </c>
      <c r="F499" s="75" t="str">
        <f t="shared" ca="1" si="26"/>
        <v>2113: Capital00PY3</v>
      </c>
      <c r="I499">
        <f ca="1">INDIRECT(_xlfn.CONCAT("'6. Budget Expenditure'!K",B499))</f>
        <v>0</v>
      </c>
      <c r="J499">
        <v>3</v>
      </c>
    </row>
    <row r="500" spans="1:10">
      <c r="A500">
        <v>4</v>
      </c>
      <c r="B500">
        <f>B499</f>
        <v>44</v>
      </c>
      <c r="C500" t="s">
        <v>269</v>
      </c>
      <c r="D500">
        <f t="shared" ca="1" si="28"/>
        <v>0</v>
      </c>
      <c r="E500" s="75">
        <f t="shared" ca="1" si="27"/>
        <v>0</v>
      </c>
      <c r="F500" s="75" t="str">
        <f t="shared" ca="1" si="26"/>
        <v>2113: Capital00PY4</v>
      </c>
      <c r="I500">
        <f ca="1">INDIRECT(_xlfn.CONCAT("'6. Budget Expenditure'!N",B500))</f>
        <v>0</v>
      </c>
      <c r="J500">
        <v>4</v>
      </c>
    </row>
    <row r="501" spans="1:10">
      <c r="A501">
        <v>5</v>
      </c>
      <c r="B501">
        <f>B500</f>
        <v>44</v>
      </c>
      <c r="C501" t="s">
        <v>269</v>
      </c>
      <c r="D501">
        <f t="shared" ca="1" si="28"/>
        <v>0</v>
      </c>
      <c r="E501" s="75">
        <f t="shared" ca="1" si="27"/>
        <v>0</v>
      </c>
      <c r="F501" s="75" t="str">
        <f t="shared" ca="1" si="26"/>
        <v>2113: Capital00PY5</v>
      </c>
      <c r="I501">
        <f ca="1">INDIRECT(_xlfn.CONCAT("'6. Budget Expenditure'!Q",B501))</f>
        <v>0</v>
      </c>
      <c r="J501">
        <v>5</v>
      </c>
    </row>
    <row r="502" spans="1:10">
      <c r="A502">
        <v>1</v>
      </c>
      <c r="B502">
        <f>B501+1</f>
        <v>45</v>
      </c>
      <c r="C502" t="s">
        <v>269</v>
      </c>
      <c r="D502">
        <f t="shared" ca="1" si="28"/>
        <v>0</v>
      </c>
      <c r="E502" s="75">
        <f t="shared" ca="1" si="27"/>
        <v>0</v>
      </c>
      <c r="F502" s="75" t="str">
        <f t="shared" ca="1" si="26"/>
        <v>2113: Capital00PY1</v>
      </c>
      <c r="I502">
        <f ca="1">INDIRECT(_xlfn.CONCAT("'6. Budget Expenditure'!E",B502))</f>
        <v>0</v>
      </c>
      <c r="J502">
        <v>1</v>
      </c>
    </row>
    <row r="503" spans="1:10">
      <c r="A503">
        <v>2</v>
      </c>
      <c r="B503">
        <f>B502</f>
        <v>45</v>
      </c>
      <c r="C503" t="s">
        <v>269</v>
      </c>
      <c r="D503">
        <f t="shared" ca="1" si="28"/>
        <v>0</v>
      </c>
      <c r="E503" s="75">
        <f t="shared" ca="1" si="27"/>
        <v>0</v>
      </c>
      <c r="F503" s="75" t="str">
        <f t="shared" ca="1" si="26"/>
        <v>2113: Capital00PY2</v>
      </c>
      <c r="I503">
        <f ca="1">INDIRECT(_xlfn.CONCAT("'6. Budget Expenditure'!H",B503))</f>
        <v>0</v>
      </c>
      <c r="J503">
        <v>2</v>
      </c>
    </row>
    <row r="504" spans="1:10">
      <c r="A504">
        <v>3</v>
      </c>
      <c r="B504">
        <f>B503</f>
        <v>45</v>
      </c>
      <c r="C504" t="s">
        <v>269</v>
      </c>
      <c r="D504">
        <f t="shared" ca="1" si="28"/>
        <v>0</v>
      </c>
      <c r="E504" s="75">
        <f t="shared" ca="1" si="27"/>
        <v>0</v>
      </c>
      <c r="F504" s="75" t="str">
        <f t="shared" ca="1" si="26"/>
        <v>2113: Capital00PY3</v>
      </c>
      <c r="I504">
        <f ca="1">INDIRECT(_xlfn.CONCAT("'6. Budget Expenditure'!K",B504))</f>
        <v>0</v>
      </c>
      <c r="J504">
        <v>3</v>
      </c>
    </row>
    <row r="505" spans="1:10">
      <c r="A505">
        <v>4</v>
      </c>
      <c r="B505">
        <f>B504</f>
        <v>45</v>
      </c>
      <c r="C505" t="s">
        <v>269</v>
      </c>
      <c r="D505">
        <f t="shared" ca="1" si="28"/>
        <v>0</v>
      </c>
      <c r="E505" s="75">
        <f t="shared" ca="1" si="27"/>
        <v>0</v>
      </c>
      <c r="F505" s="75" t="str">
        <f t="shared" ca="1" si="26"/>
        <v>2113: Capital00PY4</v>
      </c>
      <c r="I505">
        <f ca="1">INDIRECT(_xlfn.CONCAT("'6. Budget Expenditure'!N",B505))</f>
        <v>0</v>
      </c>
      <c r="J505">
        <v>4</v>
      </c>
    </row>
    <row r="506" spans="1:10">
      <c r="A506">
        <v>5</v>
      </c>
      <c r="B506">
        <f>B505</f>
        <v>45</v>
      </c>
      <c r="C506" t="s">
        <v>269</v>
      </c>
      <c r="D506">
        <f t="shared" ca="1" si="28"/>
        <v>0</v>
      </c>
      <c r="E506" s="75">
        <f t="shared" ca="1" si="27"/>
        <v>0</v>
      </c>
      <c r="F506" s="75" t="str">
        <f t="shared" ca="1" si="26"/>
        <v>2113: Capital00PY5</v>
      </c>
      <c r="I506">
        <f ca="1">INDIRECT(_xlfn.CONCAT("'6. Budget Expenditure'!Q",B506))</f>
        <v>0</v>
      </c>
      <c r="J506">
        <v>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F5D3-CC3C-4F8C-BCA0-6249D1A6EDEB}">
  <dimension ref="A1:AD2593"/>
  <sheetViews>
    <sheetView workbookViewId="0">
      <pane ySplit="1" topLeftCell="A707" activePane="bottomLeft" state="frozen"/>
      <selection pane="bottomLeft" activeCell="C1" sqref="C1:C1048576"/>
      <selection activeCell="C1" sqref="C1:C1048576"/>
    </sheetView>
  </sheetViews>
  <sheetFormatPr defaultRowHeight="13.5"/>
  <cols>
    <col min="3" max="3" width="10.42578125" bestFit="1" customWidth="1"/>
    <col min="4" max="4" width="11.42578125" bestFit="1" customWidth="1"/>
    <col min="5" max="5" width="9.140625" hidden="1" customWidth="1"/>
    <col min="6" max="6" width="6.85546875" hidden="1" customWidth="1"/>
    <col min="7" max="7" width="6.42578125" hidden="1" customWidth="1"/>
    <col min="8" max="8" width="4.42578125" hidden="1" customWidth="1"/>
    <col min="9" max="9" width="7.7109375" hidden="1" customWidth="1"/>
    <col min="10" max="10" width="6" hidden="1" customWidth="1"/>
    <col min="11" max="11" width="7.28515625" hidden="1" customWidth="1"/>
    <col min="12" max="12" width="17.85546875" bestFit="1" customWidth="1"/>
    <col min="13" max="13" width="19.5703125" customWidth="1"/>
    <col min="15" max="15" width="65.140625" bestFit="1" customWidth="1"/>
    <col min="16" max="16" width="12.140625" bestFit="1" customWidth="1"/>
    <col min="17" max="17" width="17.85546875" bestFit="1" customWidth="1"/>
    <col min="18" max="18" width="29.140625" bestFit="1" customWidth="1"/>
    <col min="19" max="19" width="24.7109375" bestFit="1" customWidth="1"/>
    <col min="20" max="20" width="24.7109375" customWidth="1"/>
    <col min="21" max="21" width="0" hidden="1" customWidth="1"/>
    <col min="22" max="22" width="13.85546875" hidden="1" customWidth="1"/>
    <col min="23" max="23" width="0" hidden="1" customWidth="1"/>
    <col min="24" max="24" width="19.5703125" hidden="1" customWidth="1"/>
    <col min="25" max="25" width="10.5703125" hidden="1" customWidth="1"/>
  </cols>
  <sheetData>
    <row r="1" spans="1:30">
      <c r="A1" t="s">
        <v>270</v>
      </c>
      <c r="B1" t="s">
        <v>271</v>
      </c>
      <c r="C1" t="s">
        <v>272</v>
      </c>
      <c r="D1" t="s">
        <v>273</v>
      </c>
      <c r="E1" t="s">
        <v>274</v>
      </c>
      <c r="F1" t="s">
        <v>275</v>
      </c>
      <c r="G1" t="s">
        <v>276</v>
      </c>
      <c r="H1" t="s">
        <v>277</v>
      </c>
      <c r="I1" t="s">
        <v>278</v>
      </c>
      <c r="J1" t="s">
        <v>279</v>
      </c>
      <c r="L1" t="s">
        <v>258</v>
      </c>
      <c r="M1" t="s">
        <v>53</v>
      </c>
      <c r="N1" t="s">
        <v>226</v>
      </c>
      <c r="O1" t="s">
        <v>259</v>
      </c>
      <c r="P1" t="s">
        <v>256</v>
      </c>
      <c r="Q1" t="s">
        <v>280</v>
      </c>
      <c r="R1" t="s">
        <v>281</v>
      </c>
      <c r="S1" t="s">
        <v>282</v>
      </c>
      <c r="T1" t="s">
        <v>283</v>
      </c>
      <c r="V1" t="s">
        <v>284</v>
      </c>
      <c r="W1" t="s">
        <v>261</v>
      </c>
      <c r="X1" t="s">
        <v>240</v>
      </c>
      <c r="Y1" t="s">
        <v>285</v>
      </c>
      <c r="AD1" t="s">
        <v>286</v>
      </c>
    </row>
    <row r="2" spans="1:30">
      <c r="A2">
        <v>1</v>
      </c>
      <c r="B2">
        <v>2023</v>
      </c>
      <c r="C2" s="2">
        <v>44743</v>
      </c>
      <c r="D2" s="2">
        <v>44834</v>
      </c>
      <c r="E2" t="str">
        <f>IF(AND(D2&gt;='1. Core Details'!$C$34,'Budget by qtr'!D2&lt;='1. Core Details'!$C$36),"Yes","No")</f>
        <v>No</v>
      </c>
      <c r="F2">
        <f>IFERROR(IF(E2="No",0,(DATEDIF('1. Core Details'!$C$34,('Budget by qtr'!D2+1),"m"))),0)</f>
        <v>0</v>
      </c>
      <c r="G2">
        <f>IFERROR(IF(F2-F1&lt;0,0,F2-F1),0)</f>
        <v>0</v>
      </c>
      <c r="H2">
        <f>SUM(G2:G5)</f>
        <v>0</v>
      </c>
      <c r="I2">
        <f>IF(SUM(G2:G5)&gt;=1,1,0)</f>
        <v>0</v>
      </c>
      <c r="J2">
        <f>VLOOKUP(D2,'FY-Quarter lookup'!$D$2:$I$25,6,FALSE)</f>
        <v>0</v>
      </c>
      <c r="K2">
        <v>2</v>
      </c>
      <c r="L2" s="75" t="str">
        <f ca="1">INDIRECT(_xlfn.CONCAT("'Budget by FY'!C",K2))</f>
        <v>1110: CRC Cash Contribution</v>
      </c>
      <c r="M2" s="75" t="str">
        <f ca="1">INDIRECT(_xlfn.CONCAT("'Budget by FY'!D",K2))</f>
        <v>Fight Food Waste CRC</v>
      </c>
      <c r="N2" s="75" t="str">
        <f ca="1">INDIRECT(_xlfn.CONCAT("'Budget by FY'!E",K2))</f>
        <v>Cash</v>
      </c>
      <c r="O2" s="75" t="str">
        <f ca="1">_xlfn.CONCAT(L2,M2,N2,"PY",P2)</f>
        <v>1110: CRC Cash ContributionFight Food Waste CRCCashPY0</v>
      </c>
      <c r="P2" s="75">
        <f>VLOOKUP(D2,'FY-Quarter lookup'!$D$2:$J$25,7,FALSE)</f>
        <v>0</v>
      </c>
      <c r="Q2" s="75">
        <f ca="1">IFERROR(INDEX('Budget by FY'!$I$2:$I$506,MATCH('Budget by qtr'!O2,'Budget by FY'!$F$2:$F$506,0)),0)</f>
        <v>0</v>
      </c>
      <c r="R2" s="75">
        <f>VLOOKUP(D2,'FY-Quarter lookup'!$D$2:$K$25,8,FALSE)</f>
        <v>0</v>
      </c>
      <c r="S2" s="75">
        <f>VLOOKUP(D2,'FY-Quarter lookup'!$D$2:$G$25,4,FALSE)</f>
        <v>0</v>
      </c>
      <c r="T2" s="75">
        <f ca="1">IFERROR((Q2/R2)*S2,0)</f>
        <v>0</v>
      </c>
      <c r="U2" s="75">
        <f>IFERROR(VLOOKUP(J2,'Budget by FY'!$A$2:$I$6,9,FALSE),0)</f>
        <v>0</v>
      </c>
      <c r="V2">
        <f>IFERROR(VLOOKUP(I2,'Budget by FY'!$A$2:$I$6,8,FALSE),0)</f>
        <v>0</v>
      </c>
      <c r="W2">
        <f>IFERROR(V2/H2*G2,0)</f>
        <v>0</v>
      </c>
      <c r="X2">
        <f>IFERROR(VLOOKUP(V2,'Budget by FY'!$A$2:$I$6,8,FALSE),0)</f>
        <v>0</v>
      </c>
      <c r="Y2" t="s">
        <v>287</v>
      </c>
      <c r="AD2">
        <f>DATEDIF('1. Core Details'!C34,('1. Core Details'!C36+1),"m")</f>
        <v>0</v>
      </c>
    </row>
    <row r="3" spans="1:30">
      <c r="A3">
        <v>2</v>
      </c>
      <c r="B3">
        <v>2023</v>
      </c>
      <c r="C3" s="2">
        <v>44835</v>
      </c>
      <c r="D3" s="2">
        <v>44926</v>
      </c>
      <c r="E3" t="str">
        <f>IF(AND(D3&gt;='1. Core Details'!$C$34,'Budget by qtr'!D3&lt;='1. Core Details'!$C$36),"Yes","No")</f>
        <v>No</v>
      </c>
      <c r="F3">
        <f>IFERROR(IF(E3="No",0,(DATEDIF('1. Core Details'!$C$34,('Budget by qtr'!D3+1),"m"))),0)</f>
        <v>0</v>
      </c>
      <c r="G3">
        <f t="shared" ref="G3:G25" si="0">IFERROR(IF(F3-F2&lt;0,0,F3-F2),0)</f>
        <v>0</v>
      </c>
      <c r="H3">
        <f>SUM(G2:G5)</f>
        <v>0</v>
      </c>
      <c r="I3">
        <f t="shared" ref="I3:I5" si="1">IF(SUM(G3:G6)&gt;=1,1,0)</f>
        <v>0</v>
      </c>
      <c r="J3">
        <f>VLOOKUP(D3,'FY-Quarter lookup'!$D$2:$I$25,6,FALSE)</f>
        <v>0</v>
      </c>
      <c r="K3">
        <f>K2</f>
        <v>2</v>
      </c>
      <c r="L3" s="75" t="str">
        <f t="shared" ref="L3:L66" ca="1" si="2">INDIRECT(_xlfn.CONCAT("'Budget by FY'!C",K3))</f>
        <v>1110: CRC Cash Contribution</v>
      </c>
      <c r="M3" s="75" t="str">
        <f t="shared" ref="M3:M66" ca="1" si="3">INDIRECT(_xlfn.CONCAT("'Budget by FY'!D",K3))</f>
        <v>Fight Food Waste CRC</v>
      </c>
      <c r="N3" s="75" t="str">
        <f t="shared" ref="N3:N66" ca="1" si="4">INDIRECT(_xlfn.CONCAT("'Budget by FY'!E",K3))</f>
        <v>Cash</v>
      </c>
      <c r="O3" s="75" t="str">
        <f t="shared" ref="O3:O66" ca="1" si="5">_xlfn.CONCAT(L3,M3,N3,"PY",P3)</f>
        <v>1110: CRC Cash ContributionFight Food Waste CRCCashPY0</v>
      </c>
      <c r="P3" s="75">
        <f>VLOOKUP(D3,'FY-Quarter lookup'!$D$2:$J$25,7,FALSE)</f>
        <v>0</v>
      </c>
      <c r="Q3" s="75">
        <f ca="1">IFERROR(INDEX('Budget by FY'!$I$2:$I$506,MATCH('Budget by qtr'!O3,'Budget by FY'!$F$2:$F$506,0)),0)</f>
        <v>0</v>
      </c>
      <c r="R3" s="75">
        <f>VLOOKUP(D3,'FY-Quarter lookup'!$D$2:$K$25,8,FALSE)</f>
        <v>0</v>
      </c>
      <c r="S3" s="75">
        <f>VLOOKUP(D3,'FY-Quarter lookup'!$D$2:$G$25,4,FALSE)</f>
        <v>0</v>
      </c>
      <c r="T3" s="75">
        <f t="shared" ref="T3:T66" ca="1" si="6">IFERROR((Q3/R3)*S3,0)</f>
        <v>0</v>
      </c>
      <c r="U3" s="75">
        <f>IFERROR(VLOOKUP(J3,'Budget by FY'!$A$2:$I$6,9,FALSE),0)</f>
        <v>0</v>
      </c>
      <c r="V3">
        <f>IFERROR(VLOOKUP(I3,'Budget by FY'!$A$2:$I$6,8,FALSE),0)</f>
        <v>0</v>
      </c>
      <c r="W3">
        <f t="shared" ref="W3:W25" si="7">IFERROR(V3/H3*G3,0)</f>
        <v>0</v>
      </c>
      <c r="X3">
        <f>IFERROR(VLOOKUP(I3,'Budget by FY'!$A$2:$I$6,2,FALSE),0)</f>
        <v>0</v>
      </c>
      <c r="Y3" t="s">
        <v>287</v>
      </c>
    </row>
    <row r="4" spans="1:30">
      <c r="A4">
        <v>3</v>
      </c>
      <c r="B4">
        <v>2023</v>
      </c>
      <c r="C4" s="2">
        <v>44927</v>
      </c>
      <c r="D4" s="2">
        <v>45016</v>
      </c>
      <c r="E4" t="str">
        <f>IF(AND(D4&gt;='1. Core Details'!$C$34,'Budget by qtr'!D4&lt;='1. Core Details'!$C$36),"Yes","No")</f>
        <v>No</v>
      </c>
      <c r="F4">
        <f>IFERROR(IF(E4="No",0,(DATEDIF('1. Core Details'!$C$34,('Budget by qtr'!D4+1),"m"))),0)</f>
        <v>0</v>
      </c>
      <c r="G4">
        <f t="shared" si="0"/>
        <v>0</v>
      </c>
      <c r="H4">
        <f>SUM(G2:G5)</f>
        <v>0</v>
      </c>
      <c r="I4">
        <f t="shared" si="1"/>
        <v>0</v>
      </c>
      <c r="J4">
        <f>VLOOKUP(D4,'FY-Quarter lookup'!$D$2:$I$25,6,FALSE)</f>
        <v>0</v>
      </c>
      <c r="K4">
        <f t="shared" ref="K4:K25" si="8">K3</f>
        <v>2</v>
      </c>
      <c r="L4" s="75" t="str">
        <f t="shared" ca="1" si="2"/>
        <v>1110: CRC Cash Contribution</v>
      </c>
      <c r="M4" s="75" t="str">
        <f t="shared" ca="1" si="3"/>
        <v>Fight Food Waste CRC</v>
      </c>
      <c r="N4" s="75" t="str">
        <f t="shared" ca="1" si="4"/>
        <v>Cash</v>
      </c>
      <c r="O4" s="75" t="str">
        <f t="shared" ca="1" si="5"/>
        <v>1110: CRC Cash ContributionFight Food Waste CRCCashPY0</v>
      </c>
      <c r="P4" s="75">
        <f>VLOOKUP(D4,'FY-Quarter lookup'!$D$2:$J$25,7,FALSE)</f>
        <v>0</v>
      </c>
      <c r="Q4" s="75">
        <f ca="1">IFERROR(INDEX('Budget by FY'!$I$2:$I$506,MATCH('Budget by qtr'!O4,'Budget by FY'!$F$2:$F$506,0)),0)</f>
        <v>0</v>
      </c>
      <c r="R4" s="75">
        <f>VLOOKUP(D4,'FY-Quarter lookup'!$D$2:$K$25,8,FALSE)</f>
        <v>0</v>
      </c>
      <c r="S4" s="75">
        <f>VLOOKUP(D4,'FY-Quarter lookup'!$D$2:$G$25,4,FALSE)</f>
        <v>0</v>
      </c>
      <c r="T4" s="75">
        <f t="shared" ca="1" si="6"/>
        <v>0</v>
      </c>
      <c r="U4" s="75">
        <f>IFERROR(VLOOKUP(J4,'Budget by FY'!$A$2:$I$6,9,FALSE),0)</f>
        <v>0</v>
      </c>
      <c r="V4">
        <f>IFERROR(VLOOKUP(I4,'Budget by FY'!$A$2:$I$6,8,FALSE),0)</f>
        <v>0</v>
      </c>
      <c r="W4">
        <f t="shared" si="7"/>
        <v>0</v>
      </c>
      <c r="X4">
        <f>IFERROR(VLOOKUP(I4,'Budget by FY'!$A$2:$I$6,2,FALSE),0)</f>
        <v>0</v>
      </c>
      <c r="Y4" t="s">
        <v>287</v>
      </c>
      <c r="AD4" t="s">
        <v>288</v>
      </c>
    </row>
    <row r="5" spans="1:30">
      <c r="A5">
        <v>4</v>
      </c>
      <c r="B5">
        <v>2023</v>
      </c>
      <c r="C5" s="2">
        <v>45017</v>
      </c>
      <c r="D5" s="2">
        <v>45107</v>
      </c>
      <c r="E5" t="str">
        <f>IF(AND(D5&gt;='1. Core Details'!$C$34,'Budget by qtr'!D5&lt;='1. Core Details'!$C$36),"Yes","No")</f>
        <v>No</v>
      </c>
      <c r="F5">
        <f>IFERROR(IF(E5="No",0,(DATEDIF('1. Core Details'!$C$34,('Budget by qtr'!D5+1),"m"))),0)</f>
        <v>0</v>
      </c>
      <c r="G5">
        <f t="shared" si="0"/>
        <v>0</v>
      </c>
      <c r="H5">
        <f>SUM(G2:G5)</f>
        <v>0</v>
      </c>
      <c r="I5">
        <f t="shared" si="1"/>
        <v>0</v>
      </c>
      <c r="J5">
        <f>VLOOKUP(D5,'FY-Quarter lookup'!$D$2:$I$25,6,FALSE)</f>
        <v>0</v>
      </c>
      <c r="K5">
        <f t="shared" si="8"/>
        <v>2</v>
      </c>
      <c r="L5" s="75" t="str">
        <f t="shared" ca="1" si="2"/>
        <v>1110: CRC Cash Contribution</v>
      </c>
      <c r="M5" s="75" t="str">
        <f t="shared" ca="1" si="3"/>
        <v>Fight Food Waste CRC</v>
      </c>
      <c r="N5" s="75" t="str">
        <f t="shared" ca="1" si="4"/>
        <v>Cash</v>
      </c>
      <c r="O5" s="75" t="str">
        <f t="shared" ca="1" si="5"/>
        <v>1110: CRC Cash ContributionFight Food Waste CRCCashPY0</v>
      </c>
      <c r="P5" s="75">
        <f>VLOOKUP(D5,'FY-Quarter lookup'!$D$2:$J$25,7,FALSE)</f>
        <v>0</v>
      </c>
      <c r="Q5" s="75">
        <f ca="1">IFERROR(INDEX('Budget by FY'!$I$2:$I$506,MATCH('Budget by qtr'!O5,'Budget by FY'!$F$2:$F$506,0)),0)</f>
        <v>0</v>
      </c>
      <c r="R5" s="75">
        <f>VLOOKUP(D5,'FY-Quarter lookup'!$D$2:$K$25,8,FALSE)</f>
        <v>0</v>
      </c>
      <c r="S5" s="75">
        <f>VLOOKUP(D5,'FY-Quarter lookup'!$D$2:$G$25,4,FALSE)</f>
        <v>0</v>
      </c>
      <c r="T5" s="75">
        <f t="shared" ca="1" si="6"/>
        <v>0</v>
      </c>
      <c r="U5" s="75">
        <f>IFERROR(VLOOKUP(J5,'Budget by FY'!$A$2:$I$6,9,FALSE),0)</f>
        <v>0</v>
      </c>
      <c r="V5">
        <f>IFERROR(VLOOKUP(I5,'Budget by FY'!$A$2:$I$6,8,FALSE),0)</f>
        <v>0</v>
      </c>
      <c r="W5">
        <f t="shared" si="7"/>
        <v>0</v>
      </c>
      <c r="X5">
        <f>IFERROR(VLOOKUP(I5,'Budget by FY'!$A$2:$I$6,2,FALSE),0)</f>
        <v>0</v>
      </c>
      <c r="Y5" t="s">
        <v>287</v>
      </c>
    </row>
    <row r="6" spans="1:30">
      <c r="A6">
        <v>1</v>
      </c>
      <c r="B6">
        <v>2024</v>
      </c>
      <c r="C6" s="2">
        <v>45108</v>
      </c>
      <c r="D6" s="2">
        <v>45199</v>
      </c>
      <c r="E6" t="str">
        <f>IF(AND(D6&gt;='1. Core Details'!$C$34,'Budget by qtr'!D6&lt;='1. Core Details'!$C$36),"Yes","No")</f>
        <v>No</v>
      </c>
      <c r="F6">
        <f>IFERROR(IF(E6="No",0,(DATEDIF('1. Core Details'!$C$34,('Budget by qtr'!D6+1),"m"))),0)</f>
        <v>0</v>
      </c>
      <c r="G6">
        <f t="shared" si="0"/>
        <v>0</v>
      </c>
      <c r="H6">
        <f>SUM(G6:G9)</f>
        <v>0</v>
      </c>
      <c r="I6">
        <f>IF(SUM(H6:H9)&gt;=1,I5+1,0)</f>
        <v>0</v>
      </c>
      <c r="J6">
        <f>VLOOKUP(D6,'FY-Quarter lookup'!$D$2:$I$25,6,FALSE)</f>
        <v>0</v>
      </c>
      <c r="K6">
        <f t="shared" si="8"/>
        <v>2</v>
      </c>
      <c r="L6" s="75" t="str">
        <f t="shared" ca="1" si="2"/>
        <v>1110: CRC Cash Contribution</v>
      </c>
      <c r="M6" s="75" t="str">
        <f t="shared" ca="1" si="3"/>
        <v>Fight Food Waste CRC</v>
      </c>
      <c r="N6" s="75" t="str">
        <f t="shared" ca="1" si="4"/>
        <v>Cash</v>
      </c>
      <c r="O6" s="75" t="str">
        <f t="shared" ca="1" si="5"/>
        <v>1110: CRC Cash ContributionFight Food Waste CRCCashPY0</v>
      </c>
      <c r="P6" s="75">
        <f>VLOOKUP(D6,'FY-Quarter lookup'!$D$2:$J$25,7,FALSE)</f>
        <v>0</v>
      </c>
      <c r="Q6" s="75">
        <f ca="1">IFERROR(INDEX('Budget by FY'!$I$2:$I$506,MATCH('Budget by qtr'!O6,'Budget by FY'!$F$2:$F$506,0)),0)</f>
        <v>0</v>
      </c>
      <c r="R6" s="75">
        <f>VLOOKUP(D6,'FY-Quarter lookup'!$D$2:$K$25,8,FALSE)</f>
        <v>0</v>
      </c>
      <c r="S6" s="75">
        <f>VLOOKUP(D6,'FY-Quarter lookup'!$D$2:$G$25,4,FALSE)</f>
        <v>0</v>
      </c>
      <c r="T6" s="75">
        <f t="shared" ca="1" si="6"/>
        <v>0</v>
      </c>
      <c r="U6" s="75">
        <f>IFERROR(VLOOKUP(J6,'Budget by FY'!$A$2:$I$6,9,FALSE),0)</f>
        <v>0</v>
      </c>
      <c r="V6">
        <f>IFERROR(VLOOKUP(I6,'Budget by FY'!$A$2:$I$6,8,FALSE),0)</f>
        <v>0</v>
      </c>
      <c r="W6">
        <f t="shared" si="7"/>
        <v>0</v>
      </c>
      <c r="X6">
        <f>IFERROR(VLOOKUP(I6,'Budget by FY'!$A$2:$I$6,2,FALSE),0)</f>
        <v>0</v>
      </c>
      <c r="Y6" t="s">
        <v>287</v>
      </c>
    </row>
    <row r="7" spans="1:30">
      <c r="A7">
        <v>2</v>
      </c>
      <c r="B7">
        <v>2024</v>
      </c>
      <c r="C7" s="2">
        <v>45200</v>
      </c>
      <c r="D7" s="2">
        <v>45291</v>
      </c>
      <c r="E7" t="str">
        <f>IF(AND(D7&gt;='1. Core Details'!$C$34,'Budget by qtr'!D7&lt;='1. Core Details'!$C$36),"Yes","No")</f>
        <v>No</v>
      </c>
      <c r="F7">
        <f>IFERROR(IF(E7="No",0,(DATEDIF('1. Core Details'!$C$34,('Budget by qtr'!D7+1),"m"))),0)</f>
        <v>0</v>
      </c>
      <c r="G7">
        <f t="shared" si="0"/>
        <v>0</v>
      </c>
      <c r="H7">
        <f>SUM(G6:G9)</f>
        <v>0</v>
      </c>
      <c r="I7">
        <f>IF(SUM(H6:H9)&gt;=1,I5+1,0)</f>
        <v>0</v>
      </c>
      <c r="J7">
        <f>VLOOKUP(D7,'FY-Quarter lookup'!$D$2:$I$25,6,FALSE)</f>
        <v>0</v>
      </c>
      <c r="K7">
        <f t="shared" si="8"/>
        <v>2</v>
      </c>
      <c r="L7" s="75" t="str">
        <f t="shared" ca="1" si="2"/>
        <v>1110: CRC Cash Contribution</v>
      </c>
      <c r="M7" s="75" t="str">
        <f t="shared" ca="1" si="3"/>
        <v>Fight Food Waste CRC</v>
      </c>
      <c r="N7" s="75" t="str">
        <f t="shared" ca="1" si="4"/>
        <v>Cash</v>
      </c>
      <c r="O7" s="75" t="str">
        <f t="shared" ca="1" si="5"/>
        <v>1110: CRC Cash ContributionFight Food Waste CRCCashPY0</v>
      </c>
      <c r="P7" s="75">
        <f>VLOOKUP(D7,'FY-Quarter lookup'!$D$2:$J$25,7,FALSE)</f>
        <v>0</v>
      </c>
      <c r="Q7" s="75">
        <f ca="1">IFERROR(INDEX('Budget by FY'!$I$2:$I$506,MATCH('Budget by qtr'!O7,'Budget by FY'!$F$2:$F$506,0)),0)</f>
        <v>0</v>
      </c>
      <c r="R7" s="75">
        <f>VLOOKUP(D7,'FY-Quarter lookup'!$D$2:$K$25,8,FALSE)</f>
        <v>0</v>
      </c>
      <c r="S7" s="75">
        <f>VLOOKUP(D7,'FY-Quarter lookup'!$D$2:$G$25,4,FALSE)</f>
        <v>0</v>
      </c>
      <c r="T7" s="75">
        <f t="shared" ca="1" si="6"/>
        <v>0</v>
      </c>
      <c r="U7" s="75">
        <f>IFERROR(VLOOKUP(J7,'Budget by FY'!$A$2:$I$6,9,FALSE),0)</f>
        <v>0</v>
      </c>
      <c r="V7">
        <f>IFERROR(VLOOKUP(I7,'Budget by FY'!$A$2:$I$6,8,FALSE),0)</f>
        <v>0</v>
      </c>
      <c r="W7">
        <f t="shared" si="7"/>
        <v>0</v>
      </c>
      <c r="X7">
        <f>IFERROR(VLOOKUP(I7,'Budget by FY'!$A$2:$I$6,2,FALSE),0)</f>
        <v>0</v>
      </c>
      <c r="Y7" t="s">
        <v>287</v>
      </c>
    </row>
    <row r="8" spans="1:30">
      <c r="A8">
        <v>3</v>
      </c>
      <c r="B8">
        <v>2024</v>
      </c>
      <c r="C8" s="2">
        <v>45292</v>
      </c>
      <c r="D8" s="2">
        <v>45382</v>
      </c>
      <c r="E8" t="str">
        <f>IF(AND(D8&gt;='1. Core Details'!$C$34,'Budget by qtr'!D8&lt;='1. Core Details'!$C$36),"Yes","No")</f>
        <v>No</v>
      </c>
      <c r="F8">
        <f>IFERROR(IF(E8="No",0,(DATEDIF('1. Core Details'!$C$34,('Budget by qtr'!D8+1),"m"))),0)</f>
        <v>0</v>
      </c>
      <c r="G8">
        <f t="shared" si="0"/>
        <v>0</v>
      </c>
      <c r="H8">
        <f>SUM(G6:G9)</f>
        <v>0</v>
      </c>
      <c r="I8">
        <f>IF(SUM(H6:H9)&gt;=1,I5+1,0)</f>
        <v>0</v>
      </c>
      <c r="J8">
        <f>VLOOKUP(D8,'FY-Quarter lookup'!$D$2:$I$25,6,FALSE)</f>
        <v>0</v>
      </c>
      <c r="K8">
        <f t="shared" si="8"/>
        <v>2</v>
      </c>
      <c r="L8" s="75" t="str">
        <f t="shared" ca="1" si="2"/>
        <v>1110: CRC Cash Contribution</v>
      </c>
      <c r="M8" s="75" t="str">
        <f t="shared" ca="1" si="3"/>
        <v>Fight Food Waste CRC</v>
      </c>
      <c r="N8" s="75" t="str">
        <f t="shared" ca="1" si="4"/>
        <v>Cash</v>
      </c>
      <c r="O8" s="75" t="str">
        <f t="shared" ca="1" si="5"/>
        <v>1110: CRC Cash ContributionFight Food Waste CRCCashPY0</v>
      </c>
      <c r="P8" s="75">
        <f>VLOOKUP(D8,'FY-Quarter lookup'!$D$2:$J$25,7,FALSE)</f>
        <v>0</v>
      </c>
      <c r="Q8" s="75">
        <f ca="1">IFERROR(INDEX('Budget by FY'!$I$2:$I$506,MATCH('Budget by qtr'!O8,'Budget by FY'!$F$2:$F$506,0)),0)</f>
        <v>0</v>
      </c>
      <c r="R8" s="75">
        <f>VLOOKUP(D8,'FY-Quarter lookup'!$D$2:$K$25,8,FALSE)</f>
        <v>0</v>
      </c>
      <c r="S8" s="75">
        <f>VLOOKUP(D8,'FY-Quarter lookup'!$D$2:$G$25,4,FALSE)</f>
        <v>0</v>
      </c>
      <c r="T8" s="75">
        <f t="shared" ca="1" si="6"/>
        <v>0</v>
      </c>
      <c r="U8" s="75">
        <f>IFERROR(VLOOKUP(J8,'Budget by FY'!$A$2:$I$6,9,FALSE),0)</f>
        <v>0</v>
      </c>
      <c r="V8">
        <f>IFERROR(VLOOKUP(I8,'Budget by FY'!$A$2:$I$6,8,FALSE),0)</f>
        <v>0</v>
      </c>
      <c r="W8">
        <f t="shared" si="7"/>
        <v>0</v>
      </c>
      <c r="X8">
        <f>IFERROR(VLOOKUP(I8,'Budget by FY'!$A$2:$I$6,2,FALSE),0)</f>
        <v>0</v>
      </c>
      <c r="Y8" t="s">
        <v>287</v>
      </c>
    </row>
    <row r="9" spans="1:30">
      <c r="A9">
        <v>4</v>
      </c>
      <c r="B9">
        <v>2024</v>
      </c>
      <c r="C9" s="2">
        <v>45383</v>
      </c>
      <c r="D9" s="2">
        <v>45473</v>
      </c>
      <c r="E9" t="str">
        <f>IF(AND(D9&gt;='1. Core Details'!$C$34,'Budget by qtr'!D9&lt;='1. Core Details'!$C$36),"Yes","No")</f>
        <v>No</v>
      </c>
      <c r="F9">
        <f>IFERROR(IF(E9="No",0,(DATEDIF('1. Core Details'!$C$34,('Budget by qtr'!D9+1),"m"))),0)</f>
        <v>0</v>
      </c>
      <c r="G9">
        <f t="shared" si="0"/>
        <v>0</v>
      </c>
      <c r="H9">
        <f>SUM(G6:G9)</f>
        <v>0</v>
      </c>
      <c r="I9">
        <f>IF(SUM(H6:H9)&gt;=1,I5+1,0)</f>
        <v>0</v>
      </c>
      <c r="J9">
        <f>VLOOKUP(D9,'FY-Quarter lookup'!$D$2:$I$25,6,FALSE)</f>
        <v>0</v>
      </c>
      <c r="K9">
        <f t="shared" si="8"/>
        <v>2</v>
      </c>
      <c r="L9" s="75" t="str">
        <f t="shared" ca="1" si="2"/>
        <v>1110: CRC Cash Contribution</v>
      </c>
      <c r="M9" s="75" t="str">
        <f t="shared" ca="1" si="3"/>
        <v>Fight Food Waste CRC</v>
      </c>
      <c r="N9" s="75" t="str">
        <f t="shared" ca="1" si="4"/>
        <v>Cash</v>
      </c>
      <c r="O9" s="75" t="str">
        <f t="shared" ca="1" si="5"/>
        <v>1110: CRC Cash ContributionFight Food Waste CRCCashPY0</v>
      </c>
      <c r="P9" s="75">
        <f>VLOOKUP(D9,'FY-Quarter lookup'!$D$2:$J$25,7,FALSE)</f>
        <v>0</v>
      </c>
      <c r="Q9" s="75">
        <f ca="1">IFERROR(INDEX('Budget by FY'!$I$2:$I$506,MATCH('Budget by qtr'!O9,'Budget by FY'!$F$2:$F$506,0)),0)</f>
        <v>0</v>
      </c>
      <c r="R9" s="75">
        <f>VLOOKUP(D9,'FY-Quarter lookup'!$D$2:$K$25,8,FALSE)</f>
        <v>0</v>
      </c>
      <c r="S9" s="75">
        <f>VLOOKUP(D9,'FY-Quarter lookup'!$D$2:$G$25,4,FALSE)</f>
        <v>0</v>
      </c>
      <c r="T9" s="75">
        <f t="shared" ca="1" si="6"/>
        <v>0</v>
      </c>
      <c r="U9" s="75">
        <f>IFERROR(VLOOKUP(J9,'Budget by FY'!$A$2:$I$6,9,FALSE),0)</f>
        <v>0</v>
      </c>
      <c r="V9">
        <f>IFERROR(VLOOKUP(I9,'Budget by FY'!$A$2:$I$6,8,FALSE),0)</f>
        <v>0</v>
      </c>
      <c r="W9">
        <f t="shared" si="7"/>
        <v>0</v>
      </c>
      <c r="X9">
        <f>IFERROR(VLOOKUP(I9,'Budget by FY'!$A$2:$I$6,2,FALSE),0)</f>
        <v>0</v>
      </c>
      <c r="Y9" t="s">
        <v>287</v>
      </c>
    </row>
    <row r="10" spans="1:30">
      <c r="A10">
        <v>1</v>
      </c>
      <c r="B10">
        <v>2025</v>
      </c>
      <c r="C10" s="2">
        <v>45474</v>
      </c>
      <c r="D10" s="2">
        <v>45565</v>
      </c>
      <c r="E10" t="str">
        <f>IF(AND(D10&gt;='1. Core Details'!$C$34,'Budget by qtr'!D10&lt;='1. Core Details'!$C$36),"Yes","No")</f>
        <v>No</v>
      </c>
      <c r="F10">
        <f>IFERROR(IF(E10="No",0,(DATEDIF('1. Core Details'!$C$34,('Budget by qtr'!D10+1),"m"))),0)</f>
        <v>0</v>
      </c>
      <c r="G10">
        <f t="shared" si="0"/>
        <v>0</v>
      </c>
      <c r="H10">
        <f>SUM(G10:G13)</f>
        <v>0</v>
      </c>
      <c r="I10">
        <f>IF(SUM(H10:H13)&gt;=1,I9+1,0)</f>
        <v>0</v>
      </c>
      <c r="J10">
        <f>VLOOKUP(D10,'FY-Quarter lookup'!$D$2:$I$25,6,FALSE)</f>
        <v>0</v>
      </c>
      <c r="K10">
        <f t="shared" si="8"/>
        <v>2</v>
      </c>
      <c r="L10" s="75" t="str">
        <f t="shared" ca="1" si="2"/>
        <v>1110: CRC Cash Contribution</v>
      </c>
      <c r="M10" s="75" t="str">
        <f t="shared" ca="1" si="3"/>
        <v>Fight Food Waste CRC</v>
      </c>
      <c r="N10" s="75" t="str">
        <f t="shared" ca="1" si="4"/>
        <v>Cash</v>
      </c>
      <c r="O10" s="75" t="str">
        <f t="shared" ca="1" si="5"/>
        <v>1110: CRC Cash ContributionFight Food Waste CRCCashPY0</v>
      </c>
      <c r="P10" s="75">
        <f>VLOOKUP(D10,'FY-Quarter lookup'!$D$2:$J$25,7,FALSE)</f>
        <v>0</v>
      </c>
      <c r="Q10" s="75">
        <f ca="1">IFERROR(INDEX('Budget by FY'!$I$2:$I$506,MATCH('Budget by qtr'!O10,'Budget by FY'!$F$2:$F$506,0)),0)</f>
        <v>0</v>
      </c>
      <c r="R10" s="75">
        <f>VLOOKUP(D10,'FY-Quarter lookup'!$D$2:$K$25,8,FALSE)</f>
        <v>0</v>
      </c>
      <c r="S10" s="75">
        <f>VLOOKUP(D10,'FY-Quarter lookup'!$D$2:$G$25,4,FALSE)</f>
        <v>0</v>
      </c>
      <c r="T10" s="75">
        <f t="shared" ca="1" si="6"/>
        <v>0</v>
      </c>
      <c r="U10" s="75">
        <f>IFERROR(VLOOKUP(J10,'Budget by FY'!$A$2:$I$6,9,FALSE),0)</f>
        <v>0</v>
      </c>
      <c r="V10">
        <f>IFERROR(VLOOKUP(I10,'Budget by FY'!$A$2:$I$6,8,FALSE),0)</f>
        <v>0</v>
      </c>
      <c r="W10">
        <f t="shared" si="7"/>
        <v>0</v>
      </c>
      <c r="X10">
        <f>IFERROR(VLOOKUP(I10,'Budget by FY'!$A$2:$I$6,2,FALSE),0)</f>
        <v>0</v>
      </c>
      <c r="Y10" t="s">
        <v>287</v>
      </c>
    </row>
    <row r="11" spans="1:30">
      <c r="A11">
        <v>2</v>
      </c>
      <c r="B11">
        <v>2025</v>
      </c>
      <c r="C11" s="2">
        <v>45566</v>
      </c>
      <c r="D11" s="2">
        <v>45657</v>
      </c>
      <c r="E11" t="str">
        <f>IF(AND(D11&gt;='1. Core Details'!$C$34,'Budget by qtr'!D11&lt;='1. Core Details'!$C$36),"Yes","No")</f>
        <v>No</v>
      </c>
      <c r="F11">
        <f>IFERROR(IF(E11="No",0,(DATEDIF('1. Core Details'!$C$34,('Budget by qtr'!D11+1),"m"))),0)</f>
        <v>0</v>
      </c>
      <c r="G11">
        <f t="shared" si="0"/>
        <v>0</v>
      </c>
      <c r="H11">
        <f>SUM(G10:G13)</f>
        <v>0</v>
      </c>
      <c r="I11">
        <f>IF(SUM(H10:H13)&gt;=1,I9+1,0)</f>
        <v>0</v>
      </c>
      <c r="J11">
        <f>VLOOKUP(D11,'FY-Quarter lookup'!$D$2:$I$25,6,FALSE)</f>
        <v>0</v>
      </c>
      <c r="K11">
        <f t="shared" si="8"/>
        <v>2</v>
      </c>
      <c r="L11" s="75" t="str">
        <f t="shared" ca="1" si="2"/>
        <v>1110: CRC Cash Contribution</v>
      </c>
      <c r="M11" s="75" t="str">
        <f t="shared" ca="1" si="3"/>
        <v>Fight Food Waste CRC</v>
      </c>
      <c r="N11" s="75" t="str">
        <f t="shared" ca="1" si="4"/>
        <v>Cash</v>
      </c>
      <c r="O11" s="75" t="str">
        <f t="shared" ca="1" si="5"/>
        <v>1110: CRC Cash ContributionFight Food Waste CRCCashPY0</v>
      </c>
      <c r="P11" s="75">
        <f>VLOOKUP(D11,'FY-Quarter lookup'!$D$2:$J$25,7,FALSE)</f>
        <v>0</v>
      </c>
      <c r="Q11" s="75">
        <f ca="1">IFERROR(INDEX('Budget by FY'!$I$2:$I$506,MATCH('Budget by qtr'!O11,'Budget by FY'!$F$2:$F$506,0)),0)</f>
        <v>0</v>
      </c>
      <c r="R11" s="75">
        <f>VLOOKUP(D11,'FY-Quarter lookup'!$D$2:$K$25,8,FALSE)</f>
        <v>0</v>
      </c>
      <c r="S11" s="75">
        <f>VLOOKUP(D11,'FY-Quarter lookup'!$D$2:$G$25,4,FALSE)</f>
        <v>0</v>
      </c>
      <c r="T11" s="75">
        <f t="shared" ca="1" si="6"/>
        <v>0</v>
      </c>
      <c r="U11" s="75">
        <f>IFERROR(VLOOKUP(J11,'Budget by FY'!$A$2:$I$6,9,FALSE),0)</f>
        <v>0</v>
      </c>
      <c r="V11">
        <f>IFERROR(VLOOKUP(I11,'Budget by FY'!$A$2:$I$6,8,FALSE),0)</f>
        <v>0</v>
      </c>
      <c r="W11">
        <f t="shared" si="7"/>
        <v>0</v>
      </c>
      <c r="X11">
        <f>IFERROR(VLOOKUP(I11,'Budget by FY'!$A$2:$I$6,2,FALSE),0)</f>
        <v>0</v>
      </c>
      <c r="Y11" t="s">
        <v>287</v>
      </c>
    </row>
    <row r="12" spans="1:30">
      <c r="A12">
        <v>3</v>
      </c>
      <c r="B12">
        <v>2025</v>
      </c>
      <c r="C12" s="2">
        <v>45658</v>
      </c>
      <c r="D12" s="2">
        <v>45747</v>
      </c>
      <c r="E12" t="str">
        <f>IF(AND(D12&gt;='1. Core Details'!$C$34,'Budget by qtr'!D12&lt;='1. Core Details'!$C$36),"Yes","No")</f>
        <v>No</v>
      </c>
      <c r="F12">
        <f>IFERROR(IF(E12="No",0,(DATEDIF('1. Core Details'!$C$34,('Budget by qtr'!D12+1),"m"))),0)</f>
        <v>0</v>
      </c>
      <c r="G12">
        <f t="shared" si="0"/>
        <v>0</v>
      </c>
      <c r="H12">
        <f>SUM(G10:G13)</f>
        <v>0</v>
      </c>
      <c r="I12">
        <f>IF(SUM(H10:H13)&gt;=1,I9+1,0)</f>
        <v>0</v>
      </c>
      <c r="J12">
        <f>VLOOKUP(D12,'FY-Quarter lookup'!$D$2:$I$25,6,FALSE)</f>
        <v>0</v>
      </c>
      <c r="K12">
        <f t="shared" si="8"/>
        <v>2</v>
      </c>
      <c r="L12" s="75" t="str">
        <f t="shared" ca="1" si="2"/>
        <v>1110: CRC Cash Contribution</v>
      </c>
      <c r="M12" s="75" t="str">
        <f t="shared" ca="1" si="3"/>
        <v>Fight Food Waste CRC</v>
      </c>
      <c r="N12" s="75" t="str">
        <f t="shared" ca="1" si="4"/>
        <v>Cash</v>
      </c>
      <c r="O12" s="75" t="str">
        <f t="shared" ca="1" si="5"/>
        <v>1110: CRC Cash ContributionFight Food Waste CRCCashPY0</v>
      </c>
      <c r="P12" s="75">
        <f>VLOOKUP(D12,'FY-Quarter lookup'!$D$2:$J$25,7,FALSE)</f>
        <v>0</v>
      </c>
      <c r="Q12" s="75">
        <f ca="1">IFERROR(INDEX('Budget by FY'!$I$2:$I$506,MATCH('Budget by qtr'!O12,'Budget by FY'!$F$2:$F$506,0)),0)</f>
        <v>0</v>
      </c>
      <c r="R12" s="75">
        <f>VLOOKUP(D12,'FY-Quarter lookup'!$D$2:$K$25,8,FALSE)</f>
        <v>0</v>
      </c>
      <c r="S12" s="75">
        <f>VLOOKUP(D12,'FY-Quarter lookup'!$D$2:$G$25,4,FALSE)</f>
        <v>0</v>
      </c>
      <c r="T12" s="75">
        <f t="shared" ca="1" si="6"/>
        <v>0</v>
      </c>
      <c r="U12" s="75">
        <f>IFERROR(VLOOKUP(J12,'Budget by FY'!$A$2:$I$6,9,FALSE),0)</f>
        <v>0</v>
      </c>
      <c r="V12">
        <f>IFERROR(VLOOKUP(I12,'Budget by FY'!$A$2:$I$6,8,FALSE),0)</f>
        <v>0</v>
      </c>
      <c r="W12">
        <f t="shared" si="7"/>
        <v>0</v>
      </c>
      <c r="X12">
        <f>IFERROR(VLOOKUP(I12,'Budget by FY'!$A$2:$I$6,2,FALSE),0)</f>
        <v>0</v>
      </c>
      <c r="Y12" t="s">
        <v>287</v>
      </c>
    </row>
    <row r="13" spans="1:30">
      <c r="A13">
        <v>4</v>
      </c>
      <c r="B13">
        <v>2025</v>
      </c>
      <c r="C13" s="2">
        <v>45748</v>
      </c>
      <c r="D13" s="2">
        <v>45838</v>
      </c>
      <c r="E13" t="str">
        <f>IF(AND(D13&gt;='1. Core Details'!$C$34,'Budget by qtr'!D13&lt;='1. Core Details'!$C$36),"Yes","No")</f>
        <v>No</v>
      </c>
      <c r="F13">
        <f>IFERROR(IF(E13="No",0,(DATEDIF('1. Core Details'!$C$34,('Budget by qtr'!D13+1),"m"))),0)</f>
        <v>0</v>
      </c>
      <c r="G13">
        <f t="shared" si="0"/>
        <v>0</v>
      </c>
      <c r="H13">
        <f>SUM(G10:G13)</f>
        <v>0</v>
      </c>
      <c r="I13">
        <f>IF(SUM(H10:H13)&gt;=1,I9+1,0)</f>
        <v>0</v>
      </c>
      <c r="J13">
        <f>VLOOKUP(D13,'FY-Quarter lookup'!$D$2:$I$25,6,FALSE)</f>
        <v>0</v>
      </c>
      <c r="K13">
        <f t="shared" si="8"/>
        <v>2</v>
      </c>
      <c r="L13" s="75" t="str">
        <f t="shared" ca="1" si="2"/>
        <v>1110: CRC Cash Contribution</v>
      </c>
      <c r="M13" s="75" t="str">
        <f t="shared" ca="1" si="3"/>
        <v>Fight Food Waste CRC</v>
      </c>
      <c r="N13" s="75" t="str">
        <f t="shared" ca="1" si="4"/>
        <v>Cash</v>
      </c>
      <c r="O13" s="75" t="str">
        <f t="shared" ca="1" si="5"/>
        <v>1110: CRC Cash ContributionFight Food Waste CRCCashPY0</v>
      </c>
      <c r="P13" s="75">
        <f>VLOOKUP(D13,'FY-Quarter lookup'!$D$2:$J$25,7,FALSE)</f>
        <v>0</v>
      </c>
      <c r="Q13" s="75">
        <f ca="1">IFERROR(INDEX('Budget by FY'!$I$2:$I$506,MATCH('Budget by qtr'!O13,'Budget by FY'!$F$2:$F$506,0)),0)</f>
        <v>0</v>
      </c>
      <c r="R13" s="75">
        <f>VLOOKUP(D13,'FY-Quarter lookup'!$D$2:$K$25,8,FALSE)</f>
        <v>0</v>
      </c>
      <c r="S13" s="75">
        <f>VLOOKUP(D13,'FY-Quarter lookup'!$D$2:$G$25,4,FALSE)</f>
        <v>0</v>
      </c>
      <c r="T13" s="75">
        <f t="shared" ca="1" si="6"/>
        <v>0</v>
      </c>
      <c r="U13" s="75">
        <f>IFERROR(VLOOKUP(J13,'Budget by FY'!$A$2:$I$6,9,FALSE),0)</f>
        <v>0</v>
      </c>
      <c r="V13">
        <f>IFERROR(VLOOKUP(I13,'Budget by FY'!$A$2:$I$6,8,FALSE),0)</f>
        <v>0</v>
      </c>
      <c r="W13">
        <f t="shared" si="7"/>
        <v>0</v>
      </c>
      <c r="X13">
        <f>IFERROR(VLOOKUP(I13,'Budget by FY'!$A$2:$I$6,2,FALSE),0)</f>
        <v>0</v>
      </c>
      <c r="Y13" t="s">
        <v>287</v>
      </c>
    </row>
    <row r="14" spans="1:30">
      <c r="A14">
        <v>1</v>
      </c>
      <c r="B14">
        <v>2026</v>
      </c>
      <c r="C14" s="2">
        <v>45839</v>
      </c>
      <c r="D14" s="2">
        <v>45930</v>
      </c>
      <c r="E14" t="str">
        <f>IF(AND(D14&gt;='1. Core Details'!$C$34,'Budget by qtr'!D14&lt;='1. Core Details'!$C$36),"Yes","No")</f>
        <v>No</v>
      </c>
      <c r="F14">
        <f>IFERROR(IF(E14="No",0,(DATEDIF('1. Core Details'!$C$34,('Budget by qtr'!D14+1),"m"))),0)</f>
        <v>0</v>
      </c>
      <c r="G14">
        <f t="shared" si="0"/>
        <v>0</v>
      </c>
      <c r="H14">
        <f>SUM(G14:G17)</f>
        <v>0</v>
      </c>
      <c r="I14">
        <f>IF(SUM(H14:H17)&gt;=1,I13+1,0)</f>
        <v>0</v>
      </c>
      <c r="J14">
        <f>VLOOKUP(D14,'FY-Quarter lookup'!$D$2:$I$25,6,FALSE)</f>
        <v>0</v>
      </c>
      <c r="K14">
        <f t="shared" si="8"/>
        <v>2</v>
      </c>
      <c r="L14" s="75" t="str">
        <f t="shared" ca="1" si="2"/>
        <v>1110: CRC Cash Contribution</v>
      </c>
      <c r="M14" s="75" t="str">
        <f t="shared" ca="1" si="3"/>
        <v>Fight Food Waste CRC</v>
      </c>
      <c r="N14" s="75" t="str">
        <f t="shared" ca="1" si="4"/>
        <v>Cash</v>
      </c>
      <c r="O14" s="75" t="str">
        <f t="shared" ca="1" si="5"/>
        <v>1110: CRC Cash ContributionFight Food Waste CRCCashPY0</v>
      </c>
      <c r="P14" s="75">
        <f>VLOOKUP(D14,'FY-Quarter lookup'!$D$2:$J$25,7,FALSE)</f>
        <v>0</v>
      </c>
      <c r="Q14" s="75">
        <f ca="1">IFERROR(INDEX('Budget by FY'!$I$2:$I$506,MATCH('Budget by qtr'!O14,'Budget by FY'!$F$2:$F$506,0)),0)</f>
        <v>0</v>
      </c>
      <c r="R14" s="75">
        <f>VLOOKUP(D14,'FY-Quarter lookup'!$D$2:$K$25,8,FALSE)</f>
        <v>0</v>
      </c>
      <c r="S14" s="75">
        <f>VLOOKUP(D14,'FY-Quarter lookup'!$D$2:$G$25,4,FALSE)</f>
        <v>0</v>
      </c>
      <c r="T14" s="75">
        <f t="shared" ca="1" si="6"/>
        <v>0</v>
      </c>
      <c r="U14" s="75">
        <f>IFERROR(VLOOKUP(J14,'Budget by FY'!$A$2:$I$6,9,FALSE),0)</f>
        <v>0</v>
      </c>
      <c r="V14">
        <f>IFERROR(VLOOKUP(I14,'Budget by FY'!$A$2:$I$6,8,FALSE),0)</f>
        <v>0</v>
      </c>
      <c r="W14">
        <f t="shared" si="7"/>
        <v>0</v>
      </c>
      <c r="X14">
        <f>IFERROR(VLOOKUP(I14,'Budget by FY'!$A$2:$I$6,2,FALSE),0)</f>
        <v>0</v>
      </c>
      <c r="Y14" t="s">
        <v>287</v>
      </c>
    </row>
    <row r="15" spans="1:30">
      <c r="A15">
        <v>2</v>
      </c>
      <c r="B15">
        <v>2026</v>
      </c>
      <c r="C15" s="2">
        <v>45931</v>
      </c>
      <c r="D15" s="2">
        <v>46022</v>
      </c>
      <c r="E15" t="str">
        <f>IF(AND(D15&gt;='1. Core Details'!$C$34,'Budget by qtr'!D15&lt;='1. Core Details'!$C$36),"Yes","No")</f>
        <v>No</v>
      </c>
      <c r="F15">
        <f>IFERROR(IF(E15="No",0,(DATEDIF('1. Core Details'!$C$34,('Budget by qtr'!D15+1),"m"))),0)</f>
        <v>0</v>
      </c>
      <c r="G15">
        <f t="shared" si="0"/>
        <v>0</v>
      </c>
      <c r="H15">
        <f>SUM(G14:G17)</f>
        <v>0</v>
      </c>
      <c r="I15">
        <f>IF(SUM(H14:H17)&gt;=1,I13+1,0)</f>
        <v>0</v>
      </c>
      <c r="J15">
        <f>VLOOKUP(D15,'FY-Quarter lookup'!$D$2:$I$25,6,FALSE)</f>
        <v>0</v>
      </c>
      <c r="K15">
        <f t="shared" si="8"/>
        <v>2</v>
      </c>
      <c r="L15" s="75" t="str">
        <f t="shared" ca="1" si="2"/>
        <v>1110: CRC Cash Contribution</v>
      </c>
      <c r="M15" s="75" t="str">
        <f t="shared" ca="1" si="3"/>
        <v>Fight Food Waste CRC</v>
      </c>
      <c r="N15" s="75" t="str">
        <f t="shared" ca="1" si="4"/>
        <v>Cash</v>
      </c>
      <c r="O15" s="75" t="str">
        <f t="shared" ca="1" si="5"/>
        <v>1110: CRC Cash ContributionFight Food Waste CRCCashPY0</v>
      </c>
      <c r="P15" s="75">
        <f>VLOOKUP(D15,'FY-Quarter lookup'!$D$2:$J$25,7,FALSE)</f>
        <v>0</v>
      </c>
      <c r="Q15" s="75">
        <f ca="1">IFERROR(INDEX('Budget by FY'!$I$2:$I$506,MATCH('Budget by qtr'!O15,'Budget by FY'!$F$2:$F$506,0)),0)</f>
        <v>0</v>
      </c>
      <c r="R15" s="75">
        <f>VLOOKUP(D15,'FY-Quarter lookup'!$D$2:$K$25,8,FALSE)</f>
        <v>0</v>
      </c>
      <c r="S15" s="75">
        <f>VLOOKUP(D15,'FY-Quarter lookup'!$D$2:$G$25,4,FALSE)</f>
        <v>0</v>
      </c>
      <c r="T15" s="75">
        <f t="shared" ca="1" si="6"/>
        <v>0</v>
      </c>
      <c r="U15" s="75">
        <f>IFERROR(VLOOKUP(J15,'Budget by FY'!$A$2:$I$6,9,FALSE),0)</f>
        <v>0</v>
      </c>
      <c r="V15">
        <f>IFERROR(VLOOKUP(I15,'Budget by FY'!$A$2:$I$6,8,FALSE),0)</f>
        <v>0</v>
      </c>
      <c r="W15">
        <f t="shared" si="7"/>
        <v>0</v>
      </c>
      <c r="X15">
        <f>IFERROR(VLOOKUP(I15,'Budget by FY'!$A$2:$I$6,2,FALSE),0)</f>
        <v>0</v>
      </c>
      <c r="Y15" t="s">
        <v>287</v>
      </c>
    </row>
    <row r="16" spans="1:30">
      <c r="A16">
        <v>3</v>
      </c>
      <c r="B16">
        <v>2026</v>
      </c>
      <c r="C16" s="2">
        <v>46023</v>
      </c>
      <c r="D16" s="2">
        <v>46112</v>
      </c>
      <c r="E16" t="str">
        <f>IF(AND(D16&gt;='1. Core Details'!$C$34,'Budget by qtr'!D16&lt;='1. Core Details'!$C$36),"Yes","No")</f>
        <v>No</v>
      </c>
      <c r="F16">
        <f>IFERROR(IF(E16="No",0,(DATEDIF('1. Core Details'!$C$34,('Budget by qtr'!D16+1),"m"))),0)</f>
        <v>0</v>
      </c>
      <c r="G16">
        <f t="shared" si="0"/>
        <v>0</v>
      </c>
      <c r="H16">
        <f>SUM(G14:G17)</f>
        <v>0</v>
      </c>
      <c r="I16">
        <f>IF(SUM(H14:H17)&gt;=1,I13+1,0)</f>
        <v>0</v>
      </c>
      <c r="J16">
        <f>VLOOKUP(D16,'FY-Quarter lookup'!$D$2:$I$25,6,FALSE)</f>
        <v>0</v>
      </c>
      <c r="K16">
        <f t="shared" si="8"/>
        <v>2</v>
      </c>
      <c r="L16" s="75" t="str">
        <f t="shared" ca="1" si="2"/>
        <v>1110: CRC Cash Contribution</v>
      </c>
      <c r="M16" s="75" t="str">
        <f t="shared" ca="1" si="3"/>
        <v>Fight Food Waste CRC</v>
      </c>
      <c r="N16" s="75" t="str">
        <f t="shared" ca="1" si="4"/>
        <v>Cash</v>
      </c>
      <c r="O16" s="75" t="str">
        <f t="shared" ca="1" si="5"/>
        <v>1110: CRC Cash ContributionFight Food Waste CRCCashPY0</v>
      </c>
      <c r="P16" s="75">
        <f>VLOOKUP(D16,'FY-Quarter lookup'!$D$2:$J$25,7,FALSE)</f>
        <v>0</v>
      </c>
      <c r="Q16" s="75">
        <f ca="1">IFERROR(INDEX('Budget by FY'!$I$2:$I$506,MATCH('Budget by qtr'!O16,'Budget by FY'!$F$2:$F$506,0)),0)</f>
        <v>0</v>
      </c>
      <c r="R16" s="75">
        <f>VLOOKUP(D16,'FY-Quarter lookup'!$D$2:$K$25,8,FALSE)</f>
        <v>0</v>
      </c>
      <c r="S16" s="75">
        <f>VLOOKUP(D16,'FY-Quarter lookup'!$D$2:$G$25,4,FALSE)</f>
        <v>0</v>
      </c>
      <c r="T16" s="75">
        <f t="shared" ca="1" si="6"/>
        <v>0</v>
      </c>
      <c r="U16" s="75">
        <f>IFERROR(VLOOKUP(J16,'Budget by FY'!$A$2:$I$6,9,FALSE),0)</f>
        <v>0</v>
      </c>
      <c r="V16">
        <f>IFERROR(VLOOKUP(I16,'Budget by FY'!$A$2:$I$6,8,FALSE),0)</f>
        <v>0</v>
      </c>
      <c r="W16">
        <f t="shared" si="7"/>
        <v>0</v>
      </c>
      <c r="X16">
        <f>IFERROR(VLOOKUP(I16,'Budget by FY'!$A$2:$I$6,2,FALSE),0)</f>
        <v>0</v>
      </c>
      <c r="Y16" t="s">
        <v>287</v>
      </c>
    </row>
    <row r="17" spans="1:25">
      <c r="A17">
        <v>4</v>
      </c>
      <c r="B17">
        <v>2026</v>
      </c>
      <c r="C17" s="2">
        <v>46113</v>
      </c>
      <c r="D17" s="2">
        <v>46203</v>
      </c>
      <c r="E17" t="str">
        <f>IF(AND(D17&gt;='1. Core Details'!$C$34,'Budget by qtr'!D17&lt;='1. Core Details'!$C$36),"Yes","No")</f>
        <v>No</v>
      </c>
      <c r="F17">
        <f>IFERROR(IF(E17="No",0,(DATEDIF('1. Core Details'!$C$34,('Budget by qtr'!D17+1),"m"))),0)</f>
        <v>0</v>
      </c>
      <c r="G17">
        <f t="shared" si="0"/>
        <v>0</v>
      </c>
      <c r="H17">
        <f>SUM(G14:G17)</f>
        <v>0</v>
      </c>
      <c r="I17">
        <f>IF(SUM(H14:H17)&gt;=1,I13+1,0)</f>
        <v>0</v>
      </c>
      <c r="J17">
        <f>VLOOKUP(D17,'FY-Quarter lookup'!$D$2:$I$25,6,FALSE)</f>
        <v>0</v>
      </c>
      <c r="K17">
        <f t="shared" si="8"/>
        <v>2</v>
      </c>
      <c r="L17" s="75" t="str">
        <f t="shared" ca="1" si="2"/>
        <v>1110: CRC Cash Contribution</v>
      </c>
      <c r="M17" s="75" t="str">
        <f t="shared" ca="1" si="3"/>
        <v>Fight Food Waste CRC</v>
      </c>
      <c r="N17" s="75" t="str">
        <f t="shared" ca="1" si="4"/>
        <v>Cash</v>
      </c>
      <c r="O17" s="75" t="str">
        <f t="shared" ca="1" si="5"/>
        <v>1110: CRC Cash ContributionFight Food Waste CRCCashPY0</v>
      </c>
      <c r="P17" s="75">
        <f>VLOOKUP(D17,'FY-Quarter lookup'!$D$2:$J$25,7,FALSE)</f>
        <v>0</v>
      </c>
      <c r="Q17" s="75">
        <f ca="1">IFERROR(INDEX('Budget by FY'!$I$2:$I$506,MATCH('Budget by qtr'!O17,'Budget by FY'!$F$2:$F$506,0)),0)</f>
        <v>0</v>
      </c>
      <c r="R17" s="75">
        <f>VLOOKUP(D17,'FY-Quarter lookup'!$D$2:$K$25,8,FALSE)</f>
        <v>0</v>
      </c>
      <c r="S17" s="75">
        <f>VLOOKUP(D17,'FY-Quarter lookup'!$D$2:$G$25,4,FALSE)</f>
        <v>0</v>
      </c>
      <c r="T17" s="75">
        <f t="shared" ca="1" si="6"/>
        <v>0</v>
      </c>
      <c r="U17" s="75">
        <f>IFERROR(VLOOKUP(J17,'Budget by FY'!$A$2:$I$6,9,FALSE),0)</f>
        <v>0</v>
      </c>
      <c r="V17">
        <f>IFERROR(VLOOKUP(I17,'Budget by FY'!$A$2:$I$6,8,FALSE),0)</f>
        <v>0</v>
      </c>
      <c r="W17">
        <f t="shared" si="7"/>
        <v>0</v>
      </c>
      <c r="X17">
        <f>IFERROR(VLOOKUP(I17,'Budget by FY'!$A$2:$I$6,2,FALSE),0)</f>
        <v>0</v>
      </c>
      <c r="Y17" t="s">
        <v>287</v>
      </c>
    </row>
    <row r="18" spans="1:25">
      <c r="A18">
        <v>1</v>
      </c>
      <c r="B18">
        <v>2027</v>
      </c>
      <c r="C18" s="2">
        <v>46204</v>
      </c>
      <c r="D18" s="2">
        <v>46295</v>
      </c>
      <c r="E18" t="str">
        <f>IF(AND(D18&gt;='1. Core Details'!$C$34,'Budget by qtr'!D18&lt;='1. Core Details'!$C$36),"Yes","No")</f>
        <v>No</v>
      </c>
      <c r="F18">
        <f>IFERROR(IF(E18="No",0,(DATEDIF('1. Core Details'!$C$34,('Budget by qtr'!D18+1),"m"))),0)</f>
        <v>0</v>
      </c>
      <c r="G18">
        <f t="shared" si="0"/>
        <v>0</v>
      </c>
      <c r="H18">
        <f>SUM(G18:G21)</f>
        <v>0</v>
      </c>
      <c r="I18">
        <f>IF(SUM(H18:H21)&gt;=1,I17+1,0)</f>
        <v>0</v>
      </c>
      <c r="J18">
        <f>VLOOKUP(D18,'FY-Quarter lookup'!$D$2:$I$25,6,FALSE)</f>
        <v>0</v>
      </c>
      <c r="K18">
        <f t="shared" si="8"/>
        <v>2</v>
      </c>
      <c r="L18" s="75" t="str">
        <f t="shared" ca="1" si="2"/>
        <v>1110: CRC Cash Contribution</v>
      </c>
      <c r="M18" s="75" t="str">
        <f t="shared" ca="1" si="3"/>
        <v>Fight Food Waste CRC</v>
      </c>
      <c r="N18" s="75" t="str">
        <f t="shared" ca="1" si="4"/>
        <v>Cash</v>
      </c>
      <c r="O18" s="75" t="str">
        <f t="shared" ca="1" si="5"/>
        <v>1110: CRC Cash ContributionFight Food Waste CRCCashPY0</v>
      </c>
      <c r="P18" s="75">
        <f>VLOOKUP(D18,'FY-Quarter lookup'!$D$2:$J$25,7,FALSE)</f>
        <v>0</v>
      </c>
      <c r="Q18" s="75">
        <f ca="1">IFERROR(INDEX('Budget by FY'!$I$2:$I$506,MATCH('Budget by qtr'!O18,'Budget by FY'!$F$2:$F$506,0)),0)</f>
        <v>0</v>
      </c>
      <c r="R18" s="75">
        <f>VLOOKUP(D18,'FY-Quarter lookup'!$D$2:$K$25,8,FALSE)</f>
        <v>0</v>
      </c>
      <c r="S18" s="75">
        <f>VLOOKUP(D18,'FY-Quarter lookup'!$D$2:$G$25,4,FALSE)</f>
        <v>0</v>
      </c>
      <c r="T18" s="75">
        <f t="shared" ca="1" si="6"/>
        <v>0</v>
      </c>
      <c r="U18" s="75">
        <f>IFERROR(VLOOKUP(J18,'Budget by FY'!$A$2:$I$6,9,FALSE),0)</f>
        <v>0</v>
      </c>
      <c r="V18">
        <f>IFERROR(VLOOKUP(I18,'Budget by FY'!$A$2:$I$6,8,FALSE),0)</f>
        <v>0</v>
      </c>
      <c r="W18">
        <f t="shared" si="7"/>
        <v>0</v>
      </c>
      <c r="X18">
        <f>IFERROR(VLOOKUP(I18,'Budget by FY'!$A$2:$I$6,2,FALSE),0)</f>
        <v>0</v>
      </c>
      <c r="Y18" t="s">
        <v>287</v>
      </c>
    </row>
    <row r="19" spans="1:25">
      <c r="A19">
        <v>2</v>
      </c>
      <c r="B19">
        <v>2027</v>
      </c>
      <c r="C19" s="2">
        <v>46296</v>
      </c>
      <c r="D19" s="2">
        <v>46387</v>
      </c>
      <c r="E19" t="str">
        <f>IF(AND(D19&gt;='1. Core Details'!$C$34,'Budget by qtr'!D19&lt;='1. Core Details'!$C$36),"Yes","No")</f>
        <v>No</v>
      </c>
      <c r="F19">
        <f>IFERROR(IF(E19="No",0,(DATEDIF('1. Core Details'!$C$34,('Budget by qtr'!D19+1),"m"))),0)</f>
        <v>0</v>
      </c>
      <c r="G19">
        <f t="shared" si="0"/>
        <v>0</v>
      </c>
      <c r="H19">
        <f>SUM(G18:G21)</f>
        <v>0</v>
      </c>
      <c r="I19">
        <f>IF(SUM(H18:H21)&gt;=1,I17+1,0)</f>
        <v>0</v>
      </c>
      <c r="J19">
        <f>VLOOKUP(D19,'FY-Quarter lookup'!$D$2:$I$25,6,FALSE)</f>
        <v>0</v>
      </c>
      <c r="K19">
        <f t="shared" si="8"/>
        <v>2</v>
      </c>
      <c r="L19" s="75" t="str">
        <f t="shared" ca="1" si="2"/>
        <v>1110: CRC Cash Contribution</v>
      </c>
      <c r="M19" s="75" t="str">
        <f t="shared" ca="1" si="3"/>
        <v>Fight Food Waste CRC</v>
      </c>
      <c r="N19" s="75" t="str">
        <f t="shared" ca="1" si="4"/>
        <v>Cash</v>
      </c>
      <c r="O19" s="75" t="str">
        <f t="shared" ca="1" si="5"/>
        <v>1110: CRC Cash ContributionFight Food Waste CRCCashPY0</v>
      </c>
      <c r="P19" s="75">
        <f>VLOOKUP(D19,'FY-Quarter lookup'!$D$2:$J$25,7,FALSE)</f>
        <v>0</v>
      </c>
      <c r="Q19" s="75">
        <f ca="1">IFERROR(INDEX('Budget by FY'!$I$2:$I$506,MATCH('Budget by qtr'!O19,'Budget by FY'!$F$2:$F$506,0)),0)</f>
        <v>0</v>
      </c>
      <c r="R19" s="75">
        <f>VLOOKUP(D19,'FY-Quarter lookup'!$D$2:$K$25,8,FALSE)</f>
        <v>0</v>
      </c>
      <c r="S19" s="75">
        <f>VLOOKUP(D19,'FY-Quarter lookup'!$D$2:$G$25,4,FALSE)</f>
        <v>0</v>
      </c>
      <c r="T19" s="75">
        <f t="shared" ca="1" si="6"/>
        <v>0</v>
      </c>
      <c r="U19" s="75">
        <f>IFERROR(VLOOKUP(J19,'Budget by FY'!$A$2:$I$6,9,FALSE),0)</f>
        <v>0</v>
      </c>
      <c r="V19">
        <f>IFERROR(VLOOKUP(I19,'Budget by FY'!$A$2:$I$6,8,FALSE),0)</f>
        <v>0</v>
      </c>
      <c r="W19">
        <f t="shared" si="7"/>
        <v>0</v>
      </c>
      <c r="X19">
        <f>IFERROR(VLOOKUP(I19,'Budget by FY'!$A$2:$I$6,2,FALSE),0)</f>
        <v>0</v>
      </c>
      <c r="Y19" t="s">
        <v>287</v>
      </c>
    </row>
    <row r="20" spans="1:25">
      <c r="A20">
        <v>3</v>
      </c>
      <c r="B20">
        <v>2027</v>
      </c>
      <c r="C20" s="2">
        <v>46388</v>
      </c>
      <c r="D20" s="2">
        <v>46477</v>
      </c>
      <c r="E20" t="str">
        <f>IF(AND(D20&gt;='1. Core Details'!$C$34,'Budget by qtr'!D20&lt;='1. Core Details'!$C$36),"Yes","No")</f>
        <v>No</v>
      </c>
      <c r="F20">
        <f>IFERROR(IF(E20="No",0,(DATEDIF('1. Core Details'!$C$34,('Budget by qtr'!D20+1),"m"))),0)</f>
        <v>0</v>
      </c>
      <c r="G20">
        <f t="shared" si="0"/>
        <v>0</v>
      </c>
      <c r="H20">
        <f>SUM(G18:G21)</f>
        <v>0</v>
      </c>
      <c r="I20">
        <f>IF(SUM(H18:H21)&gt;=1,I17+1,0)</f>
        <v>0</v>
      </c>
      <c r="J20">
        <f>VLOOKUP(D20,'FY-Quarter lookup'!$D$2:$I$25,6,FALSE)</f>
        <v>0</v>
      </c>
      <c r="K20">
        <f t="shared" si="8"/>
        <v>2</v>
      </c>
      <c r="L20" s="75" t="str">
        <f t="shared" ca="1" si="2"/>
        <v>1110: CRC Cash Contribution</v>
      </c>
      <c r="M20" s="75" t="str">
        <f t="shared" ca="1" si="3"/>
        <v>Fight Food Waste CRC</v>
      </c>
      <c r="N20" s="75" t="str">
        <f t="shared" ca="1" si="4"/>
        <v>Cash</v>
      </c>
      <c r="O20" s="75" t="str">
        <f t="shared" ca="1" si="5"/>
        <v>1110: CRC Cash ContributionFight Food Waste CRCCashPY0</v>
      </c>
      <c r="P20" s="75">
        <f>VLOOKUP(D20,'FY-Quarter lookup'!$D$2:$J$25,7,FALSE)</f>
        <v>0</v>
      </c>
      <c r="Q20" s="75">
        <f ca="1">IFERROR(INDEX('Budget by FY'!$I$2:$I$506,MATCH('Budget by qtr'!O20,'Budget by FY'!$F$2:$F$506,0)),0)</f>
        <v>0</v>
      </c>
      <c r="R20" s="75">
        <f>VLOOKUP(D20,'FY-Quarter lookup'!$D$2:$K$25,8,FALSE)</f>
        <v>0</v>
      </c>
      <c r="S20" s="75">
        <f>VLOOKUP(D20,'FY-Quarter lookup'!$D$2:$G$25,4,FALSE)</f>
        <v>0</v>
      </c>
      <c r="T20" s="75">
        <f t="shared" ca="1" si="6"/>
        <v>0</v>
      </c>
      <c r="U20" s="75">
        <f>IFERROR(VLOOKUP(J20,'Budget by FY'!$A$2:$I$6,9,FALSE),0)</f>
        <v>0</v>
      </c>
      <c r="V20">
        <f>IFERROR(VLOOKUP(I20,'Budget by FY'!$A$2:$I$6,8,FALSE),0)</f>
        <v>0</v>
      </c>
      <c r="W20">
        <f t="shared" si="7"/>
        <v>0</v>
      </c>
      <c r="X20">
        <f>IFERROR(VLOOKUP(I20,'Budget by FY'!$A$2:$I$6,2,FALSE),0)</f>
        <v>0</v>
      </c>
      <c r="Y20" t="s">
        <v>287</v>
      </c>
    </row>
    <row r="21" spans="1:25">
      <c r="A21">
        <v>4</v>
      </c>
      <c r="B21">
        <v>2027</v>
      </c>
      <c r="C21" s="2">
        <v>46478</v>
      </c>
      <c r="D21" s="2">
        <v>46568</v>
      </c>
      <c r="E21" t="str">
        <f>IF(AND(D21&gt;='1. Core Details'!$C$34,'Budget by qtr'!D21&lt;='1. Core Details'!$C$36),"Yes","No")</f>
        <v>No</v>
      </c>
      <c r="F21">
        <f>IFERROR(IF(E21="No",0,(DATEDIF('1. Core Details'!$C$34,('Budget by qtr'!D21+1),"m"))),0)</f>
        <v>0</v>
      </c>
      <c r="G21">
        <f t="shared" si="0"/>
        <v>0</v>
      </c>
      <c r="H21">
        <f>SUM(G18:G21)</f>
        <v>0</v>
      </c>
      <c r="I21">
        <f>IF(SUM(H18:H21)&gt;=1,I17+1,0)</f>
        <v>0</v>
      </c>
      <c r="J21">
        <f>VLOOKUP(D21,'FY-Quarter lookup'!$D$2:$I$25,6,FALSE)</f>
        <v>0</v>
      </c>
      <c r="K21">
        <f t="shared" si="8"/>
        <v>2</v>
      </c>
      <c r="L21" s="75" t="str">
        <f t="shared" ca="1" si="2"/>
        <v>1110: CRC Cash Contribution</v>
      </c>
      <c r="M21" s="75" t="str">
        <f t="shared" ca="1" si="3"/>
        <v>Fight Food Waste CRC</v>
      </c>
      <c r="N21" s="75" t="str">
        <f t="shared" ca="1" si="4"/>
        <v>Cash</v>
      </c>
      <c r="O21" s="75" t="str">
        <f t="shared" ca="1" si="5"/>
        <v>1110: CRC Cash ContributionFight Food Waste CRCCashPY0</v>
      </c>
      <c r="P21" s="75">
        <f>VLOOKUP(D21,'FY-Quarter lookup'!$D$2:$J$25,7,FALSE)</f>
        <v>0</v>
      </c>
      <c r="Q21" s="75">
        <f ca="1">IFERROR(INDEX('Budget by FY'!$I$2:$I$506,MATCH('Budget by qtr'!O21,'Budget by FY'!$F$2:$F$506,0)),0)</f>
        <v>0</v>
      </c>
      <c r="R21" s="75">
        <f>VLOOKUP(D21,'FY-Quarter lookup'!$D$2:$K$25,8,FALSE)</f>
        <v>0</v>
      </c>
      <c r="S21" s="75">
        <f>VLOOKUP(D21,'FY-Quarter lookup'!$D$2:$G$25,4,FALSE)</f>
        <v>0</v>
      </c>
      <c r="T21" s="75">
        <f t="shared" ca="1" si="6"/>
        <v>0</v>
      </c>
      <c r="U21" s="75">
        <f>IFERROR(VLOOKUP(J21,'Budget by FY'!$A$2:$I$6,9,FALSE),0)</f>
        <v>0</v>
      </c>
      <c r="V21">
        <f>IFERROR(VLOOKUP(I21,'Budget by FY'!$A$2:$I$6,8,FALSE),0)</f>
        <v>0</v>
      </c>
      <c r="W21">
        <f t="shared" si="7"/>
        <v>0</v>
      </c>
      <c r="X21">
        <f>IFERROR(VLOOKUP(I21,'Budget by FY'!$A$2:$I$6,2,FALSE),0)</f>
        <v>0</v>
      </c>
      <c r="Y21" t="s">
        <v>287</v>
      </c>
    </row>
    <row r="22" spans="1:25">
      <c r="A22">
        <v>1</v>
      </c>
      <c r="B22">
        <v>2028</v>
      </c>
      <c r="C22" s="2">
        <v>46569</v>
      </c>
      <c r="D22" s="2">
        <v>46660</v>
      </c>
      <c r="E22" t="str">
        <f>IF(AND(D22&gt;='1. Core Details'!$C$34,'Budget by qtr'!D22&lt;='1. Core Details'!$C$36),"Yes","No")</f>
        <v>No</v>
      </c>
      <c r="F22">
        <f>IFERROR(IF(E22="No",0,(DATEDIF('1. Core Details'!$C$34,('Budget by qtr'!D22+1),"m"))),0)</f>
        <v>0</v>
      </c>
      <c r="G22">
        <f t="shared" si="0"/>
        <v>0</v>
      </c>
      <c r="H22">
        <f>SUM(G22:G25)</f>
        <v>0</v>
      </c>
      <c r="I22">
        <f>IF(SUM(H22:H25)&gt;=1,I21+1,0)</f>
        <v>0</v>
      </c>
      <c r="J22">
        <f>VLOOKUP(D22,'FY-Quarter lookup'!$D$2:$I$25,6,FALSE)</f>
        <v>0</v>
      </c>
      <c r="K22">
        <f t="shared" si="8"/>
        <v>2</v>
      </c>
      <c r="L22" s="75" t="str">
        <f t="shared" ca="1" si="2"/>
        <v>1110: CRC Cash Contribution</v>
      </c>
      <c r="M22" s="75" t="str">
        <f t="shared" ca="1" si="3"/>
        <v>Fight Food Waste CRC</v>
      </c>
      <c r="N22" s="75" t="str">
        <f t="shared" ca="1" si="4"/>
        <v>Cash</v>
      </c>
      <c r="O22" s="75" t="str">
        <f t="shared" ca="1" si="5"/>
        <v>1110: CRC Cash ContributionFight Food Waste CRCCashPY0</v>
      </c>
      <c r="P22" s="75">
        <f>VLOOKUP(D22,'FY-Quarter lookup'!$D$2:$J$25,7,FALSE)</f>
        <v>0</v>
      </c>
      <c r="Q22" s="75">
        <f ca="1">IFERROR(INDEX('Budget by FY'!$I$2:$I$506,MATCH('Budget by qtr'!O22,'Budget by FY'!$F$2:$F$506,0)),0)</f>
        <v>0</v>
      </c>
      <c r="R22" s="75">
        <f>VLOOKUP(D22,'FY-Quarter lookup'!$D$2:$K$25,8,FALSE)</f>
        <v>0</v>
      </c>
      <c r="S22" s="75">
        <f>VLOOKUP(D22,'FY-Quarter lookup'!$D$2:$G$25,4,FALSE)</f>
        <v>0</v>
      </c>
      <c r="T22" s="75">
        <f t="shared" ca="1" si="6"/>
        <v>0</v>
      </c>
      <c r="U22" s="75">
        <f>IFERROR(VLOOKUP(J22,'Budget by FY'!$A$2:$I$6,9,FALSE),0)</f>
        <v>0</v>
      </c>
      <c r="V22">
        <f>IFERROR(VLOOKUP(I22,'Budget by FY'!$A$2:$I$6,8,FALSE),0)</f>
        <v>0</v>
      </c>
      <c r="W22">
        <f t="shared" si="7"/>
        <v>0</v>
      </c>
      <c r="X22">
        <f>IFERROR(VLOOKUP(I22,'Budget by FY'!$A$2:$I$6,2,FALSE),0)</f>
        <v>0</v>
      </c>
      <c r="Y22" t="s">
        <v>287</v>
      </c>
    </row>
    <row r="23" spans="1:25">
      <c r="A23">
        <v>2</v>
      </c>
      <c r="B23">
        <v>2028</v>
      </c>
      <c r="C23" s="2">
        <v>46661</v>
      </c>
      <c r="D23" s="2">
        <v>46752</v>
      </c>
      <c r="E23" t="str">
        <f>IF(AND(D23&gt;='1. Core Details'!$C$34,'Budget by qtr'!D23&lt;='1. Core Details'!$C$36),"Yes","No")</f>
        <v>No</v>
      </c>
      <c r="F23">
        <f>IFERROR(IF(E23="No",0,(DATEDIF('1. Core Details'!$C$34,('Budget by qtr'!D23+1),"m"))),0)</f>
        <v>0</v>
      </c>
      <c r="G23">
        <f t="shared" si="0"/>
        <v>0</v>
      </c>
      <c r="H23">
        <f>SUM(G22:G25)</f>
        <v>0</v>
      </c>
      <c r="I23">
        <f>IF(SUM(H22:H25)&gt;=1,I21+1,0)</f>
        <v>0</v>
      </c>
      <c r="J23">
        <f>VLOOKUP(D23,'FY-Quarter lookup'!$D$2:$I$25,6,FALSE)</f>
        <v>0</v>
      </c>
      <c r="K23">
        <f t="shared" si="8"/>
        <v>2</v>
      </c>
      <c r="L23" s="75" t="str">
        <f t="shared" ca="1" si="2"/>
        <v>1110: CRC Cash Contribution</v>
      </c>
      <c r="M23" s="75" t="str">
        <f t="shared" ca="1" si="3"/>
        <v>Fight Food Waste CRC</v>
      </c>
      <c r="N23" s="75" t="str">
        <f t="shared" ca="1" si="4"/>
        <v>Cash</v>
      </c>
      <c r="O23" s="75" t="str">
        <f t="shared" ca="1" si="5"/>
        <v>1110: CRC Cash ContributionFight Food Waste CRCCashPY0</v>
      </c>
      <c r="P23" s="75">
        <f>VLOOKUP(D23,'FY-Quarter lookup'!$D$2:$J$25,7,FALSE)</f>
        <v>0</v>
      </c>
      <c r="Q23" s="75">
        <f ca="1">IFERROR(INDEX('Budget by FY'!$I$2:$I$506,MATCH('Budget by qtr'!O23,'Budget by FY'!$F$2:$F$506,0)),0)</f>
        <v>0</v>
      </c>
      <c r="R23" s="75">
        <f>VLOOKUP(D23,'FY-Quarter lookup'!$D$2:$K$25,8,FALSE)</f>
        <v>0</v>
      </c>
      <c r="S23" s="75">
        <f>VLOOKUP(D23,'FY-Quarter lookup'!$D$2:$G$25,4,FALSE)</f>
        <v>0</v>
      </c>
      <c r="T23" s="75">
        <f t="shared" ca="1" si="6"/>
        <v>0</v>
      </c>
      <c r="U23" s="75">
        <f>IFERROR(VLOOKUP(J23,'Budget by FY'!$A$2:$I$6,9,FALSE),0)</f>
        <v>0</v>
      </c>
      <c r="V23">
        <f>IFERROR(VLOOKUP(I23,'Budget by FY'!$A$2:$I$6,8,FALSE),0)</f>
        <v>0</v>
      </c>
      <c r="W23">
        <f t="shared" si="7"/>
        <v>0</v>
      </c>
      <c r="X23">
        <f>IFERROR(VLOOKUP(I23,'Budget by FY'!$A$2:$I$6,2,FALSE),0)</f>
        <v>0</v>
      </c>
      <c r="Y23" t="s">
        <v>287</v>
      </c>
    </row>
    <row r="24" spans="1:25">
      <c r="A24">
        <v>3</v>
      </c>
      <c r="B24">
        <v>2028</v>
      </c>
      <c r="C24" s="2">
        <v>46753</v>
      </c>
      <c r="D24" s="2">
        <v>46843</v>
      </c>
      <c r="E24" t="str">
        <f>IF(AND(D24&gt;='1. Core Details'!$C$34,'Budget by qtr'!D24&lt;='1. Core Details'!$C$36),"Yes","No")</f>
        <v>No</v>
      </c>
      <c r="F24">
        <f>IFERROR(IF(E24="No",0,(DATEDIF('1. Core Details'!$C$34,('Budget by qtr'!D24+1),"m"))),0)</f>
        <v>0</v>
      </c>
      <c r="G24">
        <f t="shared" si="0"/>
        <v>0</v>
      </c>
      <c r="H24">
        <f>SUM(G22:G25)</f>
        <v>0</v>
      </c>
      <c r="I24">
        <f>IF(SUM(H22:H25)&gt;=1,I21+1,0)</f>
        <v>0</v>
      </c>
      <c r="J24">
        <f>VLOOKUP(D24,'FY-Quarter lookup'!$D$2:$I$25,6,FALSE)</f>
        <v>0</v>
      </c>
      <c r="K24">
        <f t="shared" si="8"/>
        <v>2</v>
      </c>
      <c r="L24" s="75" t="str">
        <f t="shared" ca="1" si="2"/>
        <v>1110: CRC Cash Contribution</v>
      </c>
      <c r="M24" s="75" t="str">
        <f t="shared" ca="1" si="3"/>
        <v>Fight Food Waste CRC</v>
      </c>
      <c r="N24" s="75" t="str">
        <f t="shared" ca="1" si="4"/>
        <v>Cash</v>
      </c>
      <c r="O24" s="75" t="str">
        <f t="shared" ca="1" si="5"/>
        <v>1110: CRC Cash ContributionFight Food Waste CRCCashPY0</v>
      </c>
      <c r="P24" s="75">
        <f>VLOOKUP(D24,'FY-Quarter lookup'!$D$2:$J$25,7,FALSE)</f>
        <v>0</v>
      </c>
      <c r="Q24" s="75">
        <f ca="1">IFERROR(INDEX('Budget by FY'!$I$2:$I$506,MATCH('Budget by qtr'!O24,'Budget by FY'!$F$2:$F$506,0)),0)</f>
        <v>0</v>
      </c>
      <c r="R24" s="75">
        <f>VLOOKUP(D24,'FY-Quarter lookup'!$D$2:$K$25,8,FALSE)</f>
        <v>0</v>
      </c>
      <c r="S24" s="75">
        <f>VLOOKUP(D24,'FY-Quarter lookup'!$D$2:$G$25,4,FALSE)</f>
        <v>0</v>
      </c>
      <c r="T24" s="75">
        <f t="shared" ca="1" si="6"/>
        <v>0</v>
      </c>
      <c r="U24" s="75">
        <f>IFERROR(VLOOKUP(J24,'Budget by FY'!$A$2:$I$6,9,FALSE),0)</f>
        <v>0</v>
      </c>
      <c r="V24">
        <f>IFERROR(VLOOKUP(I24,'Budget by FY'!$A$2:$I$6,8,FALSE),0)</f>
        <v>0</v>
      </c>
      <c r="W24">
        <f t="shared" si="7"/>
        <v>0</v>
      </c>
      <c r="X24">
        <f>IFERROR(VLOOKUP(I24,'Budget by FY'!$A$2:$I$6,2,FALSE),0)</f>
        <v>0</v>
      </c>
      <c r="Y24" t="s">
        <v>287</v>
      </c>
    </row>
    <row r="25" spans="1:25">
      <c r="A25">
        <v>4</v>
      </c>
      <c r="B25">
        <v>2028</v>
      </c>
      <c r="C25" s="2">
        <v>46844</v>
      </c>
      <c r="D25" s="2">
        <v>46934</v>
      </c>
      <c r="E25" t="str">
        <f>IF(AND(D25&gt;='1. Core Details'!$C$34,'Budget by qtr'!D25&lt;='1. Core Details'!$C$36),"Yes","No")</f>
        <v>No</v>
      </c>
      <c r="F25">
        <f>IFERROR(IF(E25="No",0,(DATEDIF('1. Core Details'!$C$34,('Budget by qtr'!D25+1),"m"))),0)</f>
        <v>0</v>
      </c>
      <c r="G25">
        <f t="shared" si="0"/>
        <v>0</v>
      </c>
      <c r="H25">
        <f>SUM(G22:G25)</f>
        <v>0</v>
      </c>
      <c r="I25">
        <f>IF(SUM(H22:H25)&gt;=1,I21+1,0)</f>
        <v>0</v>
      </c>
      <c r="J25">
        <f>VLOOKUP(D25,'FY-Quarter lookup'!$D$2:$I$25,6,FALSE)</f>
        <v>0</v>
      </c>
      <c r="K25">
        <f t="shared" si="8"/>
        <v>2</v>
      </c>
      <c r="L25" s="75" t="str">
        <f t="shared" ca="1" si="2"/>
        <v>1110: CRC Cash Contribution</v>
      </c>
      <c r="M25" s="75" t="str">
        <f t="shared" ca="1" si="3"/>
        <v>Fight Food Waste CRC</v>
      </c>
      <c r="N25" s="75" t="str">
        <f t="shared" ca="1" si="4"/>
        <v>Cash</v>
      </c>
      <c r="O25" s="75" t="str">
        <f t="shared" ca="1" si="5"/>
        <v>1110: CRC Cash ContributionFight Food Waste CRCCashPY0</v>
      </c>
      <c r="P25" s="75">
        <f>VLOOKUP(D25,'FY-Quarter lookup'!$D$2:$J$25,7,FALSE)</f>
        <v>0</v>
      </c>
      <c r="Q25" s="75">
        <f ca="1">IFERROR(INDEX('Budget by FY'!$I$2:$I$506,MATCH('Budget by qtr'!O25,'Budget by FY'!$F$2:$F$506,0)),0)</f>
        <v>0</v>
      </c>
      <c r="R25" s="75">
        <f>VLOOKUP(D25,'FY-Quarter lookup'!$D$2:$K$25,8,FALSE)</f>
        <v>0</v>
      </c>
      <c r="S25" s="75">
        <f>VLOOKUP(D25,'FY-Quarter lookup'!$D$2:$G$25,4,FALSE)</f>
        <v>0</v>
      </c>
      <c r="T25" s="75">
        <f t="shared" ca="1" si="6"/>
        <v>0</v>
      </c>
      <c r="U25" s="75">
        <f>IFERROR(VLOOKUP(J25,'Budget by FY'!$A$2:$I$6,9,FALSE),0)</f>
        <v>0</v>
      </c>
      <c r="V25">
        <f>IFERROR(VLOOKUP(I25,'Budget by FY'!$A$2:$I$6,8,FALSE),0)</f>
        <v>0</v>
      </c>
      <c r="W25">
        <f t="shared" si="7"/>
        <v>0</v>
      </c>
      <c r="X25">
        <f>IFERROR(VLOOKUP(I25,'Budget by FY'!$A$2:$I$6,2,FALSE),0)</f>
        <v>0</v>
      </c>
      <c r="Y25" t="s">
        <v>287</v>
      </c>
    </row>
    <row r="26" spans="1:25">
      <c r="A26">
        <v>1</v>
      </c>
      <c r="B26">
        <v>2023</v>
      </c>
      <c r="C26" s="2">
        <v>44743</v>
      </c>
      <c r="D26" s="2">
        <v>44834</v>
      </c>
      <c r="E26" t="str">
        <f>IF(AND(D26&gt;='1. Core Details'!$C$34,'Budget by qtr'!D26&lt;='1. Core Details'!$C$36),"Yes","No")</f>
        <v>No</v>
      </c>
      <c r="F26">
        <f>IFERROR(IF(E26="No",0,(DATEDIF('1. Core Details'!$C$34,('Budget by qtr'!D26+1),"m"))),0)</f>
        <v>0</v>
      </c>
      <c r="G26">
        <f>IFERROR(IF(F26-F25&lt;0,0,F26-F25),0)</f>
        <v>0</v>
      </c>
      <c r="H26">
        <f>SUM(G26:G29)</f>
        <v>0</v>
      </c>
      <c r="I26">
        <f>IF(SUM(G26:G29)&gt;=1,1,0)</f>
        <v>0</v>
      </c>
      <c r="J26">
        <f>VLOOKUP(D26,'FY-Quarter lookup'!$D$2:$I$25,6,FALSE)</f>
        <v>0</v>
      </c>
      <c r="K26">
        <f>K25+5</f>
        <v>7</v>
      </c>
      <c r="L26" s="75" t="str">
        <f t="shared" ca="1" si="2"/>
        <v xml:space="preserve">1210: Participant Cash Contribution </v>
      </c>
      <c r="M26" s="75">
        <f t="shared" ca="1" si="3"/>
        <v>0</v>
      </c>
      <c r="N26" s="75" t="str">
        <f t="shared" ca="1" si="4"/>
        <v>Cash</v>
      </c>
      <c r="O26" s="75" t="str">
        <f t="shared" ca="1" si="5"/>
        <v>1210: Participant Cash Contribution 0CashPY0</v>
      </c>
      <c r="P26" s="75">
        <f>VLOOKUP(D26,'FY-Quarter lookup'!$D$2:$J$25,7,FALSE)</f>
        <v>0</v>
      </c>
      <c r="Q26" s="75">
        <f ca="1">IFERROR(INDEX('Budget by FY'!$I$2:$I$506,MATCH('Budget by qtr'!O26,'Budget by FY'!$F$2:$F$506,0)),0)</f>
        <v>0</v>
      </c>
      <c r="R26" s="75">
        <f>VLOOKUP(D26,'FY-Quarter lookup'!$D$2:$K$25,8,FALSE)</f>
        <v>0</v>
      </c>
      <c r="S26" s="75">
        <f>VLOOKUP(D26,'FY-Quarter lookup'!$D$2:$G$25,4,FALSE)</f>
        <v>0</v>
      </c>
      <c r="T26" s="75">
        <f t="shared" ca="1" si="6"/>
        <v>0</v>
      </c>
      <c r="U26" s="75">
        <f>IFERROR(VLOOKUP(J26,'Budget by FY'!$A$7:$I$11,9,FALSE),0)</f>
        <v>0</v>
      </c>
      <c r="V26">
        <f>IFERROR(VLOOKUP(I26,'Budget by FY'!$A$47:$I$51,5,FALSE),0)</f>
        <v>0</v>
      </c>
      <c r="W26">
        <f>IFERROR(V26/H26*'Budget by qtr'!G26,0)</f>
        <v>0</v>
      </c>
      <c r="X26">
        <f>IFERROR(VLOOKUP(I26,'Budget by FY'!$A$2:$I$6,2,FALSE),0)</f>
        <v>0</v>
      </c>
      <c r="Y26" t="s">
        <v>287</v>
      </c>
    </row>
    <row r="27" spans="1:25">
      <c r="A27">
        <v>2</v>
      </c>
      <c r="B27">
        <v>2023</v>
      </c>
      <c r="C27" s="2">
        <v>44835</v>
      </c>
      <c r="D27" s="2">
        <v>44926</v>
      </c>
      <c r="E27" t="str">
        <f>IF(AND(D27&gt;='1. Core Details'!$C$34,'Budget by qtr'!D27&lt;='1. Core Details'!$C$36),"Yes","No")</f>
        <v>No</v>
      </c>
      <c r="F27">
        <f>IFERROR(IF(E27="No",0,(DATEDIF('1. Core Details'!$C$34,('Budget by qtr'!D27+1),"m"))),0)</f>
        <v>0</v>
      </c>
      <c r="G27">
        <f t="shared" ref="G27:G49" si="9">IFERROR(IF(F27-F26&lt;0,0,F27-F26),0)</f>
        <v>0</v>
      </c>
      <c r="H27">
        <f>SUM(G26:G29)</f>
        <v>0</v>
      </c>
      <c r="I27">
        <f t="shared" ref="I27:I29" si="10">IF(SUM(G27:G30)&gt;=1,1,0)</f>
        <v>0</v>
      </c>
      <c r="J27">
        <f>VLOOKUP(D27,'FY-Quarter lookup'!$D$2:$I$25,6,FALSE)</f>
        <v>0</v>
      </c>
      <c r="K27">
        <f>K26</f>
        <v>7</v>
      </c>
      <c r="L27" s="75" t="str">
        <f t="shared" ca="1" si="2"/>
        <v xml:space="preserve">1210: Participant Cash Contribution </v>
      </c>
      <c r="M27" s="75">
        <f t="shared" ca="1" si="3"/>
        <v>0</v>
      </c>
      <c r="N27" s="75" t="str">
        <f t="shared" ca="1" si="4"/>
        <v>Cash</v>
      </c>
      <c r="O27" s="75" t="str">
        <f t="shared" ca="1" si="5"/>
        <v>1210: Participant Cash Contribution 0CashPY0</v>
      </c>
      <c r="P27" s="75">
        <f>VLOOKUP(D27,'FY-Quarter lookup'!$D$2:$J$25,7,FALSE)</f>
        <v>0</v>
      </c>
      <c r="Q27" s="75">
        <f ca="1">IFERROR(INDEX('Budget by FY'!$I$2:$I$506,MATCH('Budget by qtr'!O27,'Budget by FY'!$F$2:$F$506,0)),0)</f>
        <v>0</v>
      </c>
      <c r="R27" s="75">
        <f>VLOOKUP(D27,'FY-Quarter lookup'!$D$2:$K$25,8,FALSE)</f>
        <v>0</v>
      </c>
      <c r="S27" s="75">
        <f>VLOOKUP(D27,'FY-Quarter lookup'!$D$2:$G$25,4,FALSE)</f>
        <v>0</v>
      </c>
      <c r="T27" s="75">
        <f t="shared" ca="1" si="6"/>
        <v>0</v>
      </c>
      <c r="U27" s="75">
        <f>IFERROR(VLOOKUP(J27,'Budget by FY'!$A$7:$I$11,9,FALSE),0)</f>
        <v>0</v>
      </c>
      <c r="V27">
        <f>IFERROR(VLOOKUP(I27,'Budget by FY'!$A$47:$I$51,5,FALSE),0)</f>
        <v>0</v>
      </c>
      <c r="W27">
        <f>IFERROR(V27/H27*'Budget by qtr'!G27,0)</f>
        <v>0</v>
      </c>
      <c r="X27">
        <f>IFERROR(VLOOKUP(I27,'Budget by FY'!$A$2:$I$6,2,FALSE),0)</f>
        <v>0</v>
      </c>
      <c r="Y27" t="s">
        <v>287</v>
      </c>
    </row>
    <row r="28" spans="1:25">
      <c r="A28">
        <v>3</v>
      </c>
      <c r="B28">
        <v>2023</v>
      </c>
      <c r="C28" s="2">
        <v>44927</v>
      </c>
      <c r="D28" s="2">
        <v>45016</v>
      </c>
      <c r="E28" t="str">
        <f>IF(AND(D28&gt;='1. Core Details'!$C$34,'Budget by qtr'!D28&lt;='1. Core Details'!$C$36),"Yes","No")</f>
        <v>No</v>
      </c>
      <c r="F28">
        <f>IFERROR(IF(E28="No",0,(DATEDIF('1. Core Details'!$C$34,('Budget by qtr'!D28+1),"m"))),0)</f>
        <v>0</v>
      </c>
      <c r="G28">
        <f t="shared" si="9"/>
        <v>0</v>
      </c>
      <c r="H28">
        <f>SUM(G26:G29)</f>
        <v>0</v>
      </c>
      <c r="I28">
        <f t="shared" si="10"/>
        <v>0</v>
      </c>
      <c r="J28">
        <f>VLOOKUP(D28,'FY-Quarter lookup'!$D$2:$I$25,6,FALSE)</f>
        <v>0</v>
      </c>
      <c r="K28">
        <f t="shared" ref="K28:K49" si="11">K27</f>
        <v>7</v>
      </c>
      <c r="L28" s="75" t="str">
        <f t="shared" ca="1" si="2"/>
        <v xml:space="preserve">1210: Participant Cash Contribution </v>
      </c>
      <c r="M28" s="75">
        <f t="shared" ca="1" si="3"/>
        <v>0</v>
      </c>
      <c r="N28" s="75" t="str">
        <f t="shared" ca="1" si="4"/>
        <v>Cash</v>
      </c>
      <c r="O28" s="75" t="str">
        <f t="shared" ca="1" si="5"/>
        <v>1210: Participant Cash Contribution 0CashPY0</v>
      </c>
      <c r="P28" s="75">
        <f>VLOOKUP(D28,'FY-Quarter lookup'!$D$2:$J$25,7,FALSE)</f>
        <v>0</v>
      </c>
      <c r="Q28" s="75">
        <f ca="1">IFERROR(INDEX('Budget by FY'!$I$2:$I$506,MATCH('Budget by qtr'!O28,'Budget by FY'!$F$2:$F$506,0)),0)</f>
        <v>0</v>
      </c>
      <c r="R28" s="75">
        <f>VLOOKUP(D28,'FY-Quarter lookup'!$D$2:$K$25,8,FALSE)</f>
        <v>0</v>
      </c>
      <c r="S28" s="75">
        <f>VLOOKUP(D28,'FY-Quarter lookup'!$D$2:$G$25,4,FALSE)</f>
        <v>0</v>
      </c>
      <c r="T28" s="75">
        <f t="shared" ca="1" si="6"/>
        <v>0</v>
      </c>
      <c r="U28" s="75">
        <f>IFERROR(VLOOKUP(J28,'Budget by FY'!$A$7:$I$11,9,FALSE),0)</f>
        <v>0</v>
      </c>
      <c r="V28">
        <f>IFERROR(VLOOKUP(I28,'Budget by FY'!$A$47:$I$51,5,FALSE),0)</f>
        <v>0</v>
      </c>
      <c r="W28">
        <f>IFERROR(V28/H28*'Budget by qtr'!G28,0)</f>
        <v>0</v>
      </c>
      <c r="X28">
        <f>IFERROR(VLOOKUP(I28,'Budget by FY'!$A$2:$I$6,2,FALSE),0)</f>
        <v>0</v>
      </c>
      <c r="Y28" t="s">
        <v>287</v>
      </c>
    </row>
    <row r="29" spans="1:25">
      <c r="A29">
        <v>4</v>
      </c>
      <c r="B29">
        <v>2023</v>
      </c>
      <c r="C29" s="2">
        <v>45017</v>
      </c>
      <c r="D29" s="2">
        <v>45107</v>
      </c>
      <c r="E29" t="str">
        <f>IF(AND(D29&gt;='1. Core Details'!$C$34,'Budget by qtr'!D29&lt;='1. Core Details'!$C$36),"Yes","No")</f>
        <v>No</v>
      </c>
      <c r="F29">
        <f>IFERROR(IF(E29="No",0,(DATEDIF('1. Core Details'!$C$34,('Budget by qtr'!D29+1),"m"))),0)</f>
        <v>0</v>
      </c>
      <c r="G29">
        <f t="shared" si="9"/>
        <v>0</v>
      </c>
      <c r="H29">
        <f>SUM(G26:G29)</f>
        <v>0</v>
      </c>
      <c r="I29">
        <f t="shared" si="10"/>
        <v>0</v>
      </c>
      <c r="J29">
        <f>VLOOKUP(D29,'FY-Quarter lookup'!$D$2:$I$25,6,FALSE)</f>
        <v>0</v>
      </c>
      <c r="K29">
        <f t="shared" si="11"/>
        <v>7</v>
      </c>
      <c r="L29" s="75" t="str">
        <f t="shared" ca="1" si="2"/>
        <v xml:space="preserve">1210: Participant Cash Contribution </v>
      </c>
      <c r="M29" s="75">
        <f t="shared" ca="1" si="3"/>
        <v>0</v>
      </c>
      <c r="N29" s="75" t="str">
        <f t="shared" ca="1" si="4"/>
        <v>Cash</v>
      </c>
      <c r="O29" s="75" t="str">
        <f t="shared" ca="1" si="5"/>
        <v>1210: Participant Cash Contribution 0CashPY0</v>
      </c>
      <c r="P29" s="75">
        <f>VLOOKUP(D29,'FY-Quarter lookup'!$D$2:$J$25,7,FALSE)</f>
        <v>0</v>
      </c>
      <c r="Q29" s="75">
        <f ca="1">IFERROR(INDEX('Budget by FY'!$I$2:$I$506,MATCH('Budget by qtr'!O29,'Budget by FY'!$F$2:$F$506,0)),0)</f>
        <v>0</v>
      </c>
      <c r="R29" s="75">
        <f>VLOOKUP(D29,'FY-Quarter lookup'!$D$2:$K$25,8,FALSE)</f>
        <v>0</v>
      </c>
      <c r="S29" s="75">
        <f>VLOOKUP(D29,'FY-Quarter lookup'!$D$2:$G$25,4,FALSE)</f>
        <v>0</v>
      </c>
      <c r="T29" s="75">
        <f t="shared" ca="1" si="6"/>
        <v>0</v>
      </c>
      <c r="U29" s="75">
        <f>IFERROR(VLOOKUP(J29,'Budget by FY'!$A$7:$I$11,9,FALSE),0)</f>
        <v>0</v>
      </c>
      <c r="V29">
        <f>IFERROR(VLOOKUP(I29,'Budget by FY'!$A$47:$I$51,5,FALSE),0)</f>
        <v>0</v>
      </c>
      <c r="W29">
        <f>IFERROR(V29/H29*'Budget by qtr'!G29,0)</f>
        <v>0</v>
      </c>
      <c r="X29">
        <f>IFERROR(VLOOKUP(I29,'Budget by FY'!$A$2:$I$6,2,FALSE),0)</f>
        <v>0</v>
      </c>
      <c r="Y29" t="s">
        <v>287</v>
      </c>
    </row>
    <row r="30" spans="1:25">
      <c r="A30">
        <v>1</v>
      </c>
      <c r="B30">
        <v>2024</v>
      </c>
      <c r="C30" s="2">
        <v>45108</v>
      </c>
      <c r="D30" s="2">
        <v>45199</v>
      </c>
      <c r="E30" t="str">
        <f>IF(AND(D30&gt;='1. Core Details'!$C$34,'Budget by qtr'!D30&lt;='1. Core Details'!$C$36),"Yes","No")</f>
        <v>No</v>
      </c>
      <c r="F30">
        <f>IFERROR(IF(E30="No",0,(DATEDIF('1. Core Details'!$C$34,('Budget by qtr'!D30+1),"m"))),0)</f>
        <v>0</v>
      </c>
      <c r="G30">
        <f t="shared" si="9"/>
        <v>0</v>
      </c>
      <c r="H30">
        <f>SUM(G30:G33)</f>
        <v>0</v>
      </c>
      <c r="I30">
        <f>IF(SUM(H30:H33)&gt;=1,I29+1,0)</f>
        <v>0</v>
      </c>
      <c r="J30">
        <f>VLOOKUP(D30,'FY-Quarter lookup'!$D$2:$I$25,6,FALSE)</f>
        <v>0</v>
      </c>
      <c r="K30">
        <f t="shared" si="11"/>
        <v>7</v>
      </c>
      <c r="L30" s="75" t="str">
        <f t="shared" ca="1" si="2"/>
        <v xml:space="preserve">1210: Participant Cash Contribution </v>
      </c>
      <c r="M30" s="75">
        <f t="shared" ca="1" si="3"/>
        <v>0</v>
      </c>
      <c r="N30" s="75" t="str">
        <f t="shared" ca="1" si="4"/>
        <v>Cash</v>
      </c>
      <c r="O30" s="75" t="str">
        <f t="shared" ca="1" si="5"/>
        <v>1210: Participant Cash Contribution 0CashPY0</v>
      </c>
      <c r="P30" s="75">
        <f>VLOOKUP(D30,'FY-Quarter lookup'!$D$2:$J$25,7,FALSE)</f>
        <v>0</v>
      </c>
      <c r="Q30" s="75">
        <f ca="1">IFERROR(INDEX('Budget by FY'!$I$2:$I$506,MATCH('Budget by qtr'!O30,'Budget by FY'!$F$2:$F$506,0)),0)</f>
        <v>0</v>
      </c>
      <c r="R30" s="75">
        <f>VLOOKUP(D30,'FY-Quarter lookup'!$D$2:$K$25,8,FALSE)</f>
        <v>0</v>
      </c>
      <c r="S30" s="75">
        <f>VLOOKUP(D30,'FY-Quarter lookup'!$D$2:$G$25,4,FALSE)</f>
        <v>0</v>
      </c>
      <c r="T30" s="75">
        <f t="shared" ca="1" si="6"/>
        <v>0</v>
      </c>
      <c r="U30" s="75">
        <f>IFERROR(VLOOKUP(J30,'Budget by FY'!$A$7:$I$11,9,FALSE),0)</f>
        <v>0</v>
      </c>
      <c r="V30">
        <f>IFERROR(VLOOKUP(I30,'Budget by FY'!$A$47:$I$51,5,FALSE),0)</f>
        <v>0</v>
      </c>
      <c r="W30">
        <f>IFERROR(V30/H30*'Budget by qtr'!G30,0)</f>
        <v>0</v>
      </c>
      <c r="X30">
        <f>IFERROR(VLOOKUP(I30,'Budget by FY'!$A$2:$I$6,2,FALSE),0)</f>
        <v>0</v>
      </c>
      <c r="Y30" t="s">
        <v>287</v>
      </c>
    </row>
    <row r="31" spans="1:25">
      <c r="A31">
        <v>2</v>
      </c>
      <c r="B31">
        <v>2024</v>
      </c>
      <c r="C31" s="2">
        <v>45200</v>
      </c>
      <c r="D31" s="2">
        <v>45291</v>
      </c>
      <c r="E31" t="str">
        <f>IF(AND(D31&gt;='1. Core Details'!$C$34,'Budget by qtr'!D31&lt;='1. Core Details'!$C$36),"Yes","No")</f>
        <v>No</v>
      </c>
      <c r="F31">
        <f>IFERROR(IF(E31="No",0,(DATEDIF('1. Core Details'!$C$34,('Budget by qtr'!D31+1),"m"))),0)</f>
        <v>0</v>
      </c>
      <c r="G31">
        <f t="shared" si="9"/>
        <v>0</v>
      </c>
      <c r="H31">
        <f>SUM(G30:G33)</f>
        <v>0</v>
      </c>
      <c r="I31">
        <f>IF(SUM(H30:H33)&gt;=1,I29+1,0)</f>
        <v>0</v>
      </c>
      <c r="J31">
        <f>VLOOKUP(D31,'FY-Quarter lookup'!$D$2:$I$25,6,FALSE)</f>
        <v>0</v>
      </c>
      <c r="K31">
        <f t="shared" si="11"/>
        <v>7</v>
      </c>
      <c r="L31" s="75" t="str">
        <f t="shared" ca="1" si="2"/>
        <v xml:space="preserve">1210: Participant Cash Contribution </v>
      </c>
      <c r="M31" s="75">
        <f t="shared" ca="1" si="3"/>
        <v>0</v>
      </c>
      <c r="N31" s="75" t="str">
        <f t="shared" ca="1" si="4"/>
        <v>Cash</v>
      </c>
      <c r="O31" s="75" t="str">
        <f t="shared" ca="1" si="5"/>
        <v>1210: Participant Cash Contribution 0CashPY0</v>
      </c>
      <c r="P31" s="75">
        <f>VLOOKUP(D31,'FY-Quarter lookup'!$D$2:$J$25,7,FALSE)</f>
        <v>0</v>
      </c>
      <c r="Q31" s="75">
        <f ca="1">IFERROR(INDEX('Budget by FY'!$I$2:$I$506,MATCH('Budget by qtr'!O31,'Budget by FY'!$F$2:$F$506,0)),0)</f>
        <v>0</v>
      </c>
      <c r="R31" s="75">
        <f>VLOOKUP(D31,'FY-Quarter lookup'!$D$2:$K$25,8,FALSE)</f>
        <v>0</v>
      </c>
      <c r="S31" s="75">
        <f>VLOOKUP(D31,'FY-Quarter lookup'!$D$2:$G$25,4,FALSE)</f>
        <v>0</v>
      </c>
      <c r="T31" s="75">
        <f t="shared" ca="1" si="6"/>
        <v>0</v>
      </c>
      <c r="U31" s="75">
        <f>IFERROR(VLOOKUP(J31,'Budget by FY'!$A$7:$I$11,9,FALSE),0)</f>
        <v>0</v>
      </c>
      <c r="V31">
        <f>IFERROR(VLOOKUP(I31,'Budget by FY'!$A$47:$I$51,5,FALSE),0)</f>
        <v>0</v>
      </c>
      <c r="W31">
        <f>IFERROR(V31/H31*'Budget by qtr'!G31,0)</f>
        <v>0</v>
      </c>
      <c r="X31">
        <f>IFERROR(VLOOKUP(I31,'Budget by FY'!$A$2:$I$6,2,FALSE),0)</f>
        <v>0</v>
      </c>
      <c r="Y31" t="s">
        <v>287</v>
      </c>
    </row>
    <row r="32" spans="1:25">
      <c r="A32">
        <v>3</v>
      </c>
      <c r="B32">
        <v>2024</v>
      </c>
      <c r="C32" s="2">
        <v>45292</v>
      </c>
      <c r="D32" s="2">
        <v>45382</v>
      </c>
      <c r="E32" t="str">
        <f>IF(AND(D32&gt;='1. Core Details'!$C$34,'Budget by qtr'!D32&lt;='1. Core Details'!$C$36),"Yes","No")</f>
        <v>No</v>
      </c>
      <c r="F32">
        <f>IFERROR(IF(E32="No",0,(DATEDIF('1. Core Details'!$C$34,('Budget by qtr'!D32+1),"m"))),0)</f>
        <v>0</v>
      </c>
      <c r="G32">
        <f t="shared" si="9"/>
        <v>0</v>
      </c>
      <c r="H32">
        <f>SUM(G30:G33)</f>
        <v>0</v>
      </c>
      <c r="I32">
        <f>IF(SUM(H30:H33)&gt;=1,I29+1,0)</f>
        <v>0</v>
      </c>
      <c r="J32">
        <f>VLOOKUP(D32,'FY-Quarter lookup'!$D$2:$I$25,6,FALSE)</f>
        <v>0</v>
      </c>
      <c r="K32">
        <f t="shared" si="11"/>
        <v>7</v>
      </c>
      <c r="L32" s="75" t="str">
        <f t="shared" ca="1" si="2"/>
        <v xml:space="preserve">1210: Participant Cash Contribution </v>
      </c>
      <c r="M32" s="75">
        <f t="shared" ca="1" si="3"/>
        <v>0</v>
      </c>
      <c r="N32" s="75" t="str">
        <f t="shared" ca="1" si="4"/>
        <v>Cash</v>
      </c>
      <c r="O32" s="75" t="str">
        <f t="shared" ca="1" si="5"/>
        <v>1210: Participant Cash Contribution 0CashPY0</v>
      </c>
      <c r="P32" s="75">
        <f>VLOOKUP(D32,'FY-Quarter lookup'!$D$2:$J$25,7,FALSE)</f>
        <v>0</v>
      </c>
      <c r="Q32" s="75">
        <f ca="1">IFERROR(INDEX('Budget by FY'!$I$2:$I$506,MATCH('Budget by qtr'!O32,'Budget by FY'!$F$2:$F$506,0)),0)</f>
        <v>0</v>
      </c>
      <c r="R32" s="75">
        <f>VLOOKUP(D32,'FY-Quarter lookup'!$D$2:$K$25,8,FALSE)</f>
        <v>0</v>
      </c>
      <c r="S32" s="75">
        <f>VLOOKUP(D32,'FY-Quarter lookup'!$D$2:$G$25,4,FALSE)</f>
        <v>0</v>
      </c>
      <c r="T32" s="75">
        <f t="shared" ca="1" si="6"/>
        <v>0</v>
      </c>
      <c r="U32" s="75">
        <f>IFERROR(VLOOKUP(J32,'Budget by FY'!$A$7:$I$11,9,FALSE),0)</f>
        <v>0</v>
      </c>
      <c r="V32">
        <f>IFERROR(VLOOKUP(I32,'Budget by FY'!$A$47:$I$51,5,FALSE),0)</f>
        <v>0</v>
      </c>
      <c r="W32">
        <f>IFERROR(V32/H32*'Budget by qtr'!G32,0)</f>
        <v>0</v>
      </c>
      <c r="X32">
        <f>IFERROR(VLOOKUP(I32,'Budget by FY'!$A$2:$I$6,2,FALSE),0)</f>
        <v>0</v>
      </c>
      <c r="Y32" t="s">
        <v>287</v>
      </c>
    </row>
    <row r="33" spans="1:25">
      <c r="A33">
        <v>4</v>
      </c>
      <c r="B33">
        <v>2024</v>
      </c>
      <c r="C33" s="2">
        <v>45383</v>
      </c>
      <c r="D33" s="2">
        <v>45473</v>
      </c>
      <c r="E33" t="str">
        <f>IF(AND(D33&gt;='1. Core Details'!$C$34,'Budget by qtr'!D33&lt;='1. Core Details'!$C$36),"Yes","No")</f>
        <v>No</v>
      </c>
      <c r="F33">
        <f>IFERROR(IF(E33="No",0,(DATEDIF('1. Core Details'!$C$34,('Budget by qtr'!D33+1),"m"))),0)</f>
        <v>0</v>
      </c>
      <c r="G33">
        <f t="shared" si="9"/>
        <v>0</v>
      </c>
      <c r="H33">
        <f>SUM(G30:G33)</f>
        <v>0</v>
      </c>
      <c r="I33">
        <f>IF(SUM(H30:H33)&gt;=1,I29+1,0)</f>
        <v>0</v>
      </c>
      <c r="J33">
        <f>VLOOKUP(D33,'FY-Quarter lookup'!$D$2:$I$25,6,FALSE)</f>
        <v>0</v>
      </c>
      <c r="K33">
        <f t="shared" si="11"/>
        <v>7</v>
      </c>
      <c r="L33" s="75" t="str">
        <f t="shared" ca="1" si="2"/>
        <v xml:space="preserve">1210: Participant Cash Contribution </v>
      </c>
      <c r="M33" s="75">
        <f t="shared" ca="1" si="3"/>
        <v>0</v>
      </c>
      <c r="N33" s="75" t="str">
        <f t="shared" ca="1" si="4"/>
        <v>Cash</v>
      </c>
      <c r="O33" s="75" t="str">
        <f t="shared" ca="1" si="5"/>
        <v>1210: Participant Cash Contribution 0CashPY0</v>
      </c>
      <c r="P33" s="75">
        <f>VLOOKUP(D33,'FY-Quarter lookup'!$D$2:$J$25,7,FALSE)</f>
        <v>0</v>
      </c>
      <c r="Q33" s="75">
        <f ca="1">IFERROR(INDEX('Budget by FY'!$I$2:$I$506,MATCH('Budget by qtr'!O33,'Budget by FY'!$F$2:$F$506,0)),0)</f>
        <v>0</v>
      </c>
      <c r="R33" s="75">
        <f>VLOOKUP(D33,'FY-Quarter lookup'!$D$2:$K$25,8,FALSE)</f>
        <v>0</v>
      </c>
      <c r="S33" s="75">
        <f>VLOOKUP(D33,'FY-Quarter lookup'!$D$2:$G$25,4,FALSE)</f>
        <v>0</v>
      </c>
      <c r="T33" s="75">
        <f t="shared" ca="1" si="6"/>
        <v>0</v>
      </c>
      <c r="U33" s="75">
        <f>IFERROR(VLOOKUP(J33,'Budget by FY'!$A$7:$I$11,9,FALSE),0)</f>
        <v>0</v>
      </c>
      <c r="V33">
        <f>IFERROR(VLOOKUP(I33,'Budget by FY'!$A$47:$I$51,5,FALSE),0)</f>
        <v>0</v>
      </c>
      <c r="W33">
        <f>IFERROR(V33/H33*'Budget by qtr'!G33,0)</f>
        <v>0</v>
      </c>
      <c r="X33">
        <f>IFERROR(VLOOKUP(I33,'Budget by FY'!$A$2:$I$6,2,FALSE),0)</f>
        <v>0</v>
      </c>
      <c r="Y33" t="s">
        <v>287</v>
      </c>
    </row>
    <row r="34" spans="1:25">
      <c r="A34">
        <v>1</v>
      </c>
      <c r="B34">
        <v>2025</v>
      </c>
      <c r="C34" s="2">
        <v>45474</v>
      </c>
      <c r="D34" s="2">
        <v>45565</v>
      </c>
      <c r="E34" t="str">
        <f>IF(AND(D34&gt;='1. Core Details'!$C$34,'Budget by qtr'!D34&lt;='1. Core Details'!$C$36),"Yes","No")</f>
        <v>No</v>
      </c>
      <c r="F34">
        <f>IFERROR(IF(E34="No",0,(DATEDIF('1. Core Details'!$C$34,('Budget by qtr'!D34+1),"m"))),0)</f>
        <v>0</v>
      </c>
      <c r="G34">
        <f t="shared" si="9"/>
        <v>0</v>
      </c>
      <c r="H34">
        <f>SUM(G34:G37)</f>
        <v>0</v>
      </c>
      <c r="I34">
        <f>IF(SUM(H34:H37)&gt;=1,I33+1,0)</f>
        <v>0</v>
      </c>
      <c r="J34">
        <f>VLOOKUP(D34,'FY-Quarter lookup'!$D$2:$I$25,6,FALSE)</f>
        <v>0</v>
      </c>
      <c r="K34">
        <f t="shared" si="11"/>
        <v>7</v>
      </c>
      <c r="L34" s="75" t="str">
        <f t="shared" ca="1" si="2"/>
        <v xml:space="preserve">1210: Participant Cash Contribution </v>
      </c>
      <c r="M34" s="75">
        <f t="shared" ca="1" si="3"/>
        <v>0</v>
      </c>
      <c r="N34" s="75" t="str">
        <f t="shared" ca="1" si="4"/>
        <v>Cash</v>
      </c>
      <c r="O34" s="75" t="str">
        <f t="shared" ca="1" si="5"/>
        <v>1210: Participant Cash Contribution 0CashPY0</v>
      </c>
      <c r="P34" s="75">
        <f>VLOOKUP(D34,'FY-Quarter lookup'!$D$2:$J$25,7,FALSE)</f>
        <v>0</v>
      </c>
      <c r="Q34" s="75">
        <f ca="1">IFERROR(INDEX('Budget by FY'!$I$2:$I$506,MATCH('Budget by qtr'!O34,'Budget by FY'!$F$2:$F$506,0)),0)</f>
        <v>0</v>
      </c>
      <c r="R34" s="75">
        <f>VLOOKUP(D34,'FY-Quarter lookup'!$D$2:$K$25,8,FALSE)</f>
        <v>0</v>
      </c>
      <c r="S34" s="75">
        <f>VLOOKUP(D34,'FY-Quarter lookup'!$D$2:$G$25,4,FALSE)</f>
        <v>0</v>
      </c>
      <c r="T34" s="75">
        <f t="shared" ca="1" si="6"/>
        <v>0</v>
      </c>
      <c r="U34" s="75">
        <f>IFERROR(VLOOKUP(J34,'Budget by FY'!$A$7:$I$11,9,FALSE),0)</f>
        <v>0</v>
      </c>
      <c r="V34">
        <f>IFERROR(VLOOKUP(I34,'Budget by FY'!$A$47:$I$51,5,FALSE),0)</f>
        <v>0</v>
      </c>
      <c r="W34">
        <f>IFERROR(V34/H34*'Budget by qtr'!G34,0)</f>
        <v>0</v>
      </c>
      <c r="X34">
        <f>IFERROR(VLOOKUP(I34,'Budget by FY'!$A$2:$I$6,2,FALSE),0)</f>
        <v>0</v>
      </c>
      <c r="Y34" t="s">
        <v>287</v>
      </c>
    </row>
    <row r="35" spans="1:25">
      <c r="A35">
        <v>2</v>
      </c>
      <c r="B35">
        <v>2025</v>
      </c>
      <c r="C35" s="2">
        <v>45566</v>
      </c>
      <c r="D35" s="2">
        <v>45657</v>
      </c>
      <c r="E35" t="str">
        <f>IF(AND(D35&gt;='1. Core Details'!$C$34,'Budget by qtr'!D35&lt;='1. Core Details'!$C$36),"Yes","No")</f>
        <v>No</v>
      </c>
      <c r="F35">
        <f>IFERROR(IF(E35="No",0,(DATEDIF('1. Core Details'!$C$34,('Budget by qtr'!D35+1),"m"))),0)</f>
        <v>0</v>
      </c>
      <c r="G35">
        <f t="shared" si="9"/>
        <v>0</v>
      </c>
      <c r="H35">
        <f>SUM(G34:G37)</f>
        <v>0</v>
      </c>
      <c r="I35">
        <f>IF(SUM(H34:H37)&gt;=1,I33+1,0)</f>
        <v>0</v>
      </c>
      <c r="J35">
        <f>VLOOKUP(D35,'FY-Quarter lookup'!$D$2:$I$25,6,FALSE)</f>
        <v>0</v>
      </c>
      <c r="K35">
        <f t="shared" si="11"/>
        <v>7</v>
      </c>
      <c r="L35" s="75" t="str">
        <f t="shared" ca="1" si="2"/>
        <v xml:space="preserve">1210: Participant Cash Contribution </v>
      </c>
      <c r="M35" s="75">
        <f t="shared" ca="1" si="3"/>
        <v>0</v>
      </c>
      <c r="N35" s="75" t="str">
        <f t="shared" ca="1" si="4"/>
        <v>Cash</v>
      </c>
      <c r="O35" s="75" t="str">
        <f t="shared" ca="1" si="5"/>
        <v>1210: Participant Cash Contribution 0CashPY0</v>
      </c>
      <c r="P35" s="75">
        <f>VLOOKUP(D35,'FY-Quarter lookup'!$D$2:$J$25,7,FALSE)</f>
        <v>0</v>
      </c>
      <c r="Q35" s="75">
        <f ca="1">IFERROR(INDEX('Budget by FY'!$I$2:$I$506,MATCH('Budget by qtr'!O35,'Budget by FY'!$F$2:$F$506,0)),0)</f>
        <v>0</v>
      </c>
      <c r="R35" s="75">
        <f>VLOOKUP(D35,'FY-Quarter lookup'!$D$2:$K$25,8,FALSE)</f>
        <v>0</v>
      </c>
      <c r="S35" s="75">
        <f>VLOOKUP(D35,'FY-Quarter lookup'!$D$2:$G$25,4,FALSE)</f>
        <v>0</v>
      </c>
      <c r="T35" s="75">
        <f t="shared" ca="1" si="6"/>
        <v>0</v>
      </c>
      <c r="U35" s="75">
        <f>IFERROR(VLOOKUP(J35,'Budget by FY'!$A$7:$I$11,9,FALSE),0)</f>
        <v>0</v>
      </c>
      <c r="V35">
        <f>IFERROR(VLOOKUP(I35,'Budget by FY'!$A$47:$I$51,5,FALSE),0)</f>
        <v>0</v>
      </c>
      <c r="W35">
        <f>IFERROR(V35/H35*'Budget by qtr'!G35,0)</f>
        <v>0</v>
      </c>
      <c r="X35">
        <f>IFERROR(VLOOKUP(I35,'Budget by FY'!$A$2:$I$6,2,FALSE),0)</f>
        <v>0</v>
      </c>
      <c r="Y35" t="s">
        <v>287</v>
      </c>
    </row>
    <row r="36" spans="1:25">
      <c r="A36">
        <v>3</v>
      </c>
      <c r="B36">
        <v>2025</v>
      </c>
      <c r="C36" s="2">
        <v>45658</v>
      </c>
      <c r="D36" s="2">
        <v>45747</v>
      </c>
      <c r="E36" t="str">
        <f>IF(AND(D36&gt;='1. Core Details'!$C$34,'Budget by qtr'!D36&lt;='1. Core Details'!$C$36),"Yes","No")</f>
        <v>No</v>
      </c>
      <c r="F36">
        <f>IFERROR(IF(E36="No",0,(DATEDIF('1. Core Details'!$C$34,('Budget by qtr'!D36+1),"m"))),0)</f>
        <v>0</v>
      </c>
      <c r="G36">
        <f t="shared" si="9"/>
        <v>0</v>
      </c>
      <c r="H36">
        <f>SUM(G34:G37)</f>
        <v>0</v>
      </c>
      <c r="I36">
        <f>IF(SUM(H34:H37)&gt;=1,I33+1,0)</f>
        <v>0</v>
      </c>
      <c r="J36">
        <f>VLOOKUP(D36,'FY-Quarter lookup'!$D$2:$I$25,6,FALSE)</f>
        <v>0</v>
      </c>
      <c r="K36">
        <f t="shared" si="11"/>
        <v>7</v>
      </c>
      <c r="L36" s="75" t="str">
        <f t="shared" ca="1" si="2"/>
        <v xml:space="preserve">1210: Participant Cash Contribution </v>
      </c>
      <c r="M36" s="75">
        <f t="shared" ca="1" si="3"/>
        <v>0</v>
      </c>
      <c r="N36" s="75" t="str">
        <f t="shared" ca="1" si="4"/>
        <v>Cash</v>
      </c>
      <c r="O36" s="75" t="str">
        <f t="shared" ca="1" si="5"/>
        <v>1210: Participant Cash Contribution 0CashPY0</v>
      </c>
      <c r="P36" s="75">
        <f>VLOOKUP(D36,'FY-Quarter lookup'!$D$2:$J$25,7,FALSE)</f>
        <v>0</v>
      </c>
      <c r="Q36" s="75">
        <f ca="1">IFERROR(INDEX('Budget by FY'!$I$2:$I$506,MATCH('Budget by qtr'!O36,'Budget by FY'!$F$2:$F$506,0)),0)</f>
        <v>0</v>
      </c>
      <c r="R36" s="75">
        <f>VLOOKUP(D36,'FY-Quarter lookup'!$D$2:$K$25,8,FALSE)</f>
        <v>0</v>
      </c>
      <c r="S36" s="75">
        <f>VLOOKUP(D36,'FY-Quarter lookup'!$D$2:$G$25,4,FALSE)</f>
        <v>0</v>
      </c>
      <c r="T36" s="75">
        <f t="shared" ca="1" si="6"/>
        <v>0</v>
      </c>
      <c r="U36" s="75">
        <f>IFERROR(VLOOKUP(J36,'Budget by FY'!$A$7:$I$11,9,FALSE),0)</f>
        <v>0</v>
      </c>
      <c r="V36">
        <f>IFERROR(VLOOKUP(I36,'Budget by FY'!$A$47:$I$51,5,FALSE),0)</f>
        <v>0</v>
      </c>
      <c r="W36">
        <f>IFERROR(V36/H36*'Budget by qtr'!G36,0)</f>
        <v>0</v>
      </c>
      <c r="X36">
        <f>IFERROR(VLOOKUP(I36,'Budget by FY'!$A$2:$I$6,2,FALSE),0)</f>
        <v>0</v>
      </c>
      <c r="Y36" t="s">
        <v>287</v>
      </c>
    </row>
    <row r="37" spans="1:25">
      <c r="A37">
        <v>4</v>
      </c>
      <c r="B37">
        <v>2025</v>
      </c>
      <c r="C37" s="2">
        <v>45748</v>
      </c>
      <c r="D37" s="2">
        <v>45838</v>
      </c>
      <c r="E37" t="str">
        <f>IF(AND(D37&gt;='1. Core Details'!$C$34,'Budget by qtr'!D37&lt;='1. Core Details'!$C$36),"Yes","No")</f>
        <v>No</v>
      </c>
      <c r="F37">
        <f>IFERROR(IF(E37="No",0,(DATEDIF('1. Core Details'!$C$34,('Budget by qtr'!D37+1),"m"))),0)</f>
        <v>0</v>
      </c>
      <c r="G37">
        <f t="shared" si="9"/>
        <v>0</v>
      </c>
      <c r="H37">
        <f>SUM(G34:G37)</f>
        <v>0</v>
      </c>
      <c r="I37">
        <f>IF(SUM(H34:H37)&gt;=1,I33+1,0)</f>
        <v>0</v>
      </c>
      <c r="J37">
        <f>VLOOKUP(D37,'FY-Quarter lookup'!$D$2:$I$25,6,FALSE)</f>
        <v>0</v>
      </c>
      <c r="K37">
        <f t="shared" si="11"/>
        <v>7</v>
      </c>
      <c r="L37" s="75" t="str">
        <f t="shared" ca="1" si="2"/>
        <v xml:space="preserve">1210: Participant Cash Contribution </v>
      </c>
      <c r="M37" s="75">
        <f t="shared" ca="1" si="3"/>
        <v>0</v>
      </c>
      <c r="N37" s="75" t="str">
        <f t="shared" ca="1" si="4"/>
        <v>Cash</v>
      </c>
      <c r="O37" s="75" t="str">
        <f t="shared" ca="1" si="5"/>
        <v>1210: Participant Cash Contribution 0CashPY0</v>
      </c>
      <c r="P37" s="75">
        <f>VLOOKUP(D37,'FY-Quarter lookup'!$D$2:$J$25,7,FALSE)</f>
        <v>0</v>
      </c>
      <c r="Q37" s="75">
        <f ca="1">IFERROR(INDEX('Budget by FY'!$I$2:$I$506,MATCH('Budget by qtr'!O37,'Budget by FY'!$F$2:$F$506,0)),0)</f>
        <v>0</v>
      </c>
      <c r="R37" s="75">
        <f>VLOOKUP(D37,'FY-Quarter lookup'!$D$2:$K$25,8,FALSE)</f>
        <v>0</v>
      </c>
      <c r="S37" s="75">
        <f>VLOOKUP(D37,'FY-Quarter lookup'!$D$2:$G$25,4,FALSE)</f>
        <v>0</v>
      </c>
      <c r="T37" s="75">
        <f t="shared" ca="1" si="6"/>
        <v>0</v>
      </c>
      <c r="U37" s="75">
        <f>IFERROR(VLOOKUP(J37,'Budget by FY'!$A$7:$I$11,9,FALSE),0)</f>
        <v>0</v>
      </c>
      <c r="V37">
        <f>IFERROR(VLOOKUP(I37,'Budget by FY'!$A$47:$I$51,5,FALSE),0)</f>
        <v>0</v>
      </c>
      <c r="W37">
        <f>IFERROR(V37/H37*'Budget by qtr'!G37,0)</f>
        <v>0</v>
      </c>
      <c r="X37">
        <f>IFERROR(VLOOKUP(I37,'Budget by FY'!$A$2:$I$6,2,FALSE),0)</f>
        <v>0</v>
      </c>
      <c r="Y37" t="s">
        <v>287</v>
      </c>
    </row>
    <row r="38" spans="1:25">
      <c r="A38">
        <v>1</v>
      </c>
      <c r="B38">
        <v>2026</v>
      </c>
      <c r="C38" s="2">
        <v>45839</v>
      </c>
      <c r="D38" s="2">
        <v>45930</v>
      </c>
      <c r="E38" t="str">
        <f>IF(AND(D38&gt;='1. Core Details'!$C$34,'Budget by qtr'!D38&lt;='1. Core Details'!$C$36),"Yes","No")</f>
        <v>No</v>
      </c>
      <c r="F38">
        <f>IFERROR(IF(E38="No",0,(DATEDIF('1. Core Details'!$C$34,('Budget by qtr'!D38+1),"m"))),0)</f>
        <v>0</v>
      </c>
      <c r="G38">
        <f t="shared" si="9"/>
        <v>0</v>
      </c>
      <c r="H38">
        <f>SUM(G38:G41)</f>
        <v>0</v>
      </c>
      <c r="I38">
        <f>IF(SUM(H38:H41)&gt;=1,I37+1,0)</f>
        <v>0</v>
      </c>
      <c r="J38">
        <f>VLOOKUP(D38,'FY-Quarter lookup'!$D$2:$I$25,6,FALSE)</f>
        <v>0</v>
      </c>
      <c r="K38">
        <f t="shared" si="11"/>
        <v>7</v>
      </c>
      <c r="L38" s="75" t="str">
        <f t="shared" ca="1" si="2"/>
        <v xml:space="preserve">1210: Participant Cash Contribution </v>
      </c>
      <c r="M38" s="75">
        <f t="shared" ca="1" si="3"/>
        <v>0</v>
      </c>
      <c r="N38" s="75" t="str">
        <f t="shared" ca="1" si="4"/>
        <v>Cash</v>
      </c>
      <c r="O38" s="75" t="str">
        <f t="shared" ca="1" si="5"/>
        <v>1210: Participant Cash Contribution 0CashPY0</v>
      </c>
      <c r="P38" s="75">
        <f>VLOOKUP(D38,'FY-Quarter lookup'!$D$2:$J$25,7,FALSE)</f>
        <v>0</v>
      </c>
      <c r="Q38" s="75">
        <f ca="1">IFERROR(INDEX('Budget by FY'!$I$2:$I$506,MATCH('Budget by qtr'!O38,'Budget by FY'!$F$2:$F$506,0)),0)</f>
        <v>0</v>
      </c>
      <c r="R38" s="75">
        <f>VLOOKUP(D38,'FY-Quarter lookup'!$D$2:$K$25,8,FALSE)</f>
        <v>0</v>
      </c>
      <c r="S38" s="75">
        <f>VLOOKUP(D38,'FY-Quarter lookup'!$D$2:$G$25,4,FALSE)</f>
        <v>0</v>
      </c>
      <c r="T38" s="75">
        <f t="shared" ca="1" si="6"/>
        <v>0</v>
      </c>
      <c r="U38" s="75">
        <f>IFERROR(VLOOKUP(J38,'Budget by FY'!$A$7:$I$11,9,FALSE),0)</f>
        <v>0</v>
      </c>
      <c r="V38">
        <f>IFERROR(VLOOKUP(I38,'Budget by FY'!$A$47:$I$51,5,FALSE),0)</f>
        <v>0</v>
      </c>
      <c r="W38">
        <f>IFERROR(V38/H38*'Budget by qtr'!G38,0)</f>
        <v>0</v>
      </c>
      <c r="X38">
        <f>IFERROR(VLOOKUP(I38,'Budget by FY'!$A$2:$I$6,2,FALSE),0)</f>
        <v>0</v>
      </c>
      <c r="Y38" t="s">
        <v>287</v>
      </c>
    </row>
    <row r="39" spans="1:25">
      <c r="A39">
        <v>2</v>
      </c>
      <c r="B39">
        <v>2026</v>
      </c>
      <c r="C39" s="2">
        <v>45931</v>
      </c>
      <c r="D39" s="2">
        <v>46022</v>
      </c>
      <c r="E39" t="str">
        <f>IF(AND(D39&gt;='1. Core Details'!$C$34,'Budget by qtr'!D39&lt;='1. Core Details'!$C$36),"Yes","No")</f>
        <v>No</v>
      </c>
      <c r="F39">
        <f>IFERROR(IF(E39="No",0,(DATEDIF('1. Core Details'!$C$34,('Budget by qtr'!D39+1),"m"))),0)</f>
        <v>0</v>
      </c>
      <c r="G39">
        <f t="shared" si="9"/>
        <v>0</v>
      </c>
      <c r="H39">
        <f>SUM(G38:G41)</f>
        <v>0</v>
      </c>
      <c r="I39">
        <f>IF(SUM(H38:H41)&gt;=1,I37+1,0)</f>
        <v>0</v>
      </c>
      <c r="J39">
        <f>VLOOKUP(D39,'FY-Quarter lookup'!$D$2:$I$25,6,FALSE)</f>
        <v>0</v>
      </c>
      <c r="K39">
        <f t="shared" si="11"/>
        <v>7</v>
      </c>
      <c r="L39" s="75" t="str">
        <f t="shared" ca="1" si="2"/>
        <v xml:space="preserve">1210: Participant Cash Contribution </v>
      </c>
      <c r="M39" s="75">
        <f t="shared" ca="1" si="3"/>
        <v>0</v>
      </c>
      <c r="N39" s="75" t="str">
        <f t="shared" ca="1" si="4"/>
        <v>Cash</v>
      </c>
      <c r="O39" s="75" t="str">
        <f t="shared" ca="1" si="5"/>
        <v>1210: Participant Cash Contribution 0CashPY0</v>
      </c>
      <c r="P39" s="75">
        <f>VLOOKUP(D39,'FY-Quarter lookup'!$D$2:$J$25,7,FALSE)</f>
        <v>0</v>
      </c>
      <c r="Q39" s="75">
        <f ca="1">IFERROR(INDEX('Budget by FY'!$I$2:$I$506,MATCH('Budget by qtr'!O39,'Budget by FY'!$F$2:$F$506,0)),0)</f>
        <v>0</v>
      </c>
      <c r="R39" s="75">
        <f>VLOOKUP(D39,'FY-Quarter lookup'!$D$2:$K$25,8,FALSE)</f>
        <v>0</v>
      </c>
      <c r="S39" s="75">
        <f>VLOOKUP(D39,'FY-Quarter lookup'!$D$2:$G$25,4,FALSE)</f>
        <v>0</v>
      </c>
      <c r="T39" s="75">
        <f t="shared" ca="1" si="6"/>
        <v>0</v>
      </c>
      <c r="U39" s="75">
        <f>IFERROR(VLOOKUP(J39,'Budget by FY'!$A$7:$I$11,9,FALSE),0)</f>
        <v>0</v>
      </c>
      <c r="V39">
        <f>IFERROR(VLOOKUP(I39,'Budget by FY'!$A$47:$I$51,5,FALSE),0)</f>
        <v>0</v>
      </c>
      <c r="W39">
        <f>IFERROR(V39/H39*'Budget by qtr'!G39,0)</f>
        <v>0</v>
      </c>
      <c r="X39">
        <f>IFERROR(VLOOKUP(I39,'Budget by FY'!$A$2:$I$6,2,FALSE),0)</f>
        <v>0</v>
      </c>
      <c r="Y39" t="s">
        <v>287</v>
      </c>
    </row>
    <row r="40" spans="1:25">
      <c r="A40">
        <v>3</v>
      </c>
      <c r="B40">
        <v>2026</v>
      </c>
      <c r="C40" s="2">
        <v>46023</v>
      </c>
      <c r="D40" s="2">
        <v>46112</v>
      </c>
      <c r="E40" t="str">
        <f>IF(AND(D40&gt;='1. Core Details'!$C$34,'Budget by qtr'!D40&lt;='1. Core Details'!$C$36),"Yes","No")</f>
        <v>No</v>
      </c>
      <c r="F40">
        <f>IFERROR(IF(E40="No",0,(DATEDIF('1. Core Details'!$C$34,('Budget by qtr'!D40+1),"m"))),0)</f>
        <v>0</v>
      </c>
      <c r="G40">
        <f t="shared" si="9"/>
        <v>0</v>
      </c>
      <c r="H40">
        <f>SUM(G38:G41)</f>
        <v>0</v>
      </c>
      <c r="I40">
        <f>IF(SUM(H38:H41)&gt;=1,I37+1,0)</f>
        <v>0</v>
      </c>
      <c r="J40">
        <f>VLOOKUP(D40,'FY-Quarter lookup'!$D$2:$I$25,6,FALSE)</f>
        <v>0</v>
      </c>
      <c r="K40">
        <f t="shared" si="11"/>
        <v>7</v>
      </c>
      <c r="L40" s="75" t="str">
        <f t="shared" ca="1" si="2"/>
        <v xml:space="preserve">1210: Participant Cash Contribution </v>
      </c>
      <c r="M40" s="75">
        <f t="shared" ca="1" si="3"/>
        <v>0</v>
      </c>
      <c r="N40" s="75" t="str">
        <f t="shared" ca="1" si="4"/>
        <v>Cash</v>
      </c>
      <c r="O40" s="75" t="str">
        <f t="shared" ca="1" si="5"/>
        <v>1210: Participant Cash Contribution 0CashPY0</v>
      </c>
      <c r="P40" s="75">
        <f>VLOOKUP(D40,'FY-Quarter lookup'!$D$2:$J$25,7,FALSE)</f>
        <v>0</v>
      </c>
      <c r="Q40" s="75">
        <f ca="1">IFERROR(INDEX('Budget by FY'!$I$2:$I$506,MATCH('Budget by qtr'!O40,'Budget by FY'!$F$2:$F$506,0)),0)</f>
        <v>0</v>
      </c>
      <c r="R40" s="75">
        <f>VLOOKUP(D40,'FY-Quarter lookup'!$D$2:$K$25,8,FALSE)</f>
        <v>0</v>
      </c>
      <c r="S40" s="75">
        <f>VLOOKUP(D40,'FY-Quarter lookup'!$D$2:$G$25,4,FALSE)</f>
        <v>0</v>
      </c>
      <c r="T40" s="75">
        <f t="shared" ca="1" si="6"/>
        <v>0</v>
      </c>
      <c r="U40" s="75">
        <f>IFERROR(VLOOKUP(J40,'Budget by FY'!$A$7:$I$11,9,FALSE),0)</f>
        <v>0</v>
      </c>
      <c r="V40">
        <f>IFERROR(VLOOKUP(I40,'Budget by FY'!$A$47:$I$51,5,FALSE),0)</f>
        <v>0</v>
      </c>
      <c r="W40">
        <f>IFERROR(V40/H40*'Budget by qtr'!G40,0)</f>
        <v>0</v>
      </c>
      <c r="X40">
        <f>IFERROR(VLOOKUP(I40,'Budget by FY'!$A$2:$I$6,2,FALSE),0)</f>
        <v>0</v>
      </c>
      <c r="Y40" t="s">
        <v>287</v>
      </c>
    </row>
    <row r="41" spans="1:25">
      <c r="A41">
        <v>4</v>
      </c>
      <c r="B41">
        <v>2026</v>
      </c>
      <c r="C41" s="2">
        <v>46113</v>
      </c>
      <c r="D41" s="2">
        <v>46203</v>
      </c>
      <c r="E41" t="str">
        <f>IF(AND(D41&gt;='1. Core Details'!$C$34,'Budget by qtr'!D41&lt;='1. Core Details'!$C$36),"Yes","No")</f>
        <v>No</v>
      </c>
      <c r="F41">
        <f>IFERROR(IF(E41="No",0,(DATEDIF('1. Core Details'!$C$34,('Budget by qtr'!D41+1),"m"))),0)</f>
        <v>0</v>
      </c>
      <c r="G41">
        <f t="shared" si="9"/>
        <v>0</v>
      </c>
      <c r="H41">
        <f>SUM(G38:G41)</f>
        <v>0</v>
      </c>
      <c r="I41">
        <f>IF(SUM(H38:H41)&gt;=1,I37+1,0)</f>
        <v>0</v>
      </c>
      <c r="J41">
        <f>VLOOKUP(D41,'FY-Quarter lookup'!$D$2:$I$25,6,FALSE)</f>
        <v>0</v>
      </c>
      <c r="K41">
        <f t="shared" si="11"/>
        <v>7</v>
      </c>
      <c r="L41" s="75" t="str">
        <f t="shared" ca="1" si="2"/>
        <v xml:space="preserve">1210: Participant Cash Contribution </v>
      </c>
      <c r="M41" s="75">
        <f t="shared" ca="1" si="3"/>
        <v>0</v>
      </c>
      <c r="N41" s="75" t="str">
        <f t="shared" ca="1" si="4"/>
        <v>Cash</v>
      </c>
      <c r="O41" s="75" t="str">
        <f t="shared" ca="1" si="5"/>
        <v>1210: Participant Cash Contribution 0CashPY0</v>
      </c>
      <c r="P41" s="75">
        <f>VLOOKUP(D41,'FY-Quarter lookup'!$D$2:$J$25,7,FALSE)</f>
        <v>0</v>
      </c>
      <c r="Q41" s="75">
        <f ca="1">IFERROR(INDEX('Budget by FY'!$I$2:$I$506,MATCH('Budget by qtr'!O41,'Budget by FY'!$F$2:$F$506,0)),0)</f>
        <v>0</v>
      </c>
      <c r="R41" s="75">
        <f>VLOOKUP(D41,'FY-Quarter lookup'!$D$2:$K$25,8,FALSE)</f>
        <v>0</v>
      </c>
      <c r="S41" s="75">
        <f>VLOOKUP(D41,'FY-Quarter lookup'!$D$2:$G$25,4,FALSE)</f>
        <v>0</v>
      </c>
      <c r="T41" s="75">
        <f t="shared" ca="1" si="6"/>
        <v>0</v>
      </c>
      <c r="U41" s="75">
        <f>IFERROR(VLOOKUP(J41,'Budget by FY'!$A$7:$I$11,9,FALSE),0)</f>
        <v>0</v>
      </c>
      <c r="V41">
        <f>IFERROR(VLOOKUP(I41,'Budget by FY'!$A$47:$I$51,5,FALSE),0)</f>
        <v>0</v>
      </c>
      <c r="W41">
        <f>IFERROR(V41/H41*'Budget by qtr'!G41,0)</f>
        <v>0</v>
      </c>
      <c r="X41">
        <f>IFERROR(VLOOKUP(I41,'Budget by FY'!$A$2:$I$6,2,FALSE),0)</f>
        <v>0</v>
      </c>
      <c r="Y41" t="s">
        <v>287</v>
      </c>
    </row>
    <row r="42" spans="1:25">
      <c r="A42">
        <v>1</v>
      </c>
      <c r="B42">
        <v>2027</v>
      </c>
      <c r="C42" s="2">
        <v>46204</v>
      </c>
      <c r="D42" s="2">
        <v>46295</v>
      </c>
      <c r="E42" t="str">
        <f>IF(AND(D42&gt;='1. Core Details'!$C$34,'Budget by qtr'!D42&lt;='1. Core Details'!$C$36),"Yes","No")</f>
        <v>No</v>
      </c>
      <c r="F42">
        <f>IFERROR(IF(E42="No",0,(DATEDIF('1. Core Details'!$C$34,('Budget by qtr'!D42+1),"m"))),0)</f>
        <v>0</v>
      </c>
      <c r="G42">
        <f t="shared" si="9"/>
        <v>0</v>
      </c>
      <c r="H42">
        <f>SUM(G42:G45)</f>
        <v>0</v>
      </c>
      <c r="I42">
        <f>IF(SUM(H42:H45)&gt;=1,I41+1,0)</f>
        <v>0</v>
      </c>
      <c r="J42">
        <f>VLOOKUP(D42,'FY-Quarter lookup'!$D$2:$I$25,6,FALSE)</f>
        <v>0</v>
      </c>
      <c r="K42">
        <f t="shared" si="11"/>
        <v>7</v>
      </c>
      <c r="L42" s="75" t="str">
        <f t="shared" ca="1" si="2"/>
        <v xml:space="preserve">1210: Participant Cash Contribution </v>
      </c>
      <c r="M42" s="75">
        <f t="shared" ca="1" si="3"/>
        <v>0</v>
      </c>
      <c r="N42" s="75" t="str">
        <f t="shared" ca="1" si="4"/>
        <v>Cash</v>
      </c>
      <c r="O42" s="75" t="str">
        <f t="shared" ca="1" si="5"/>
        <v>1210: Participant Cash Contribution 0CashPY0</v>
      </c>
      <c r="P42" s="75">
        <f>VLOOKUP(D42,'FY-Quarter lookup'!$D$2:$J$25,7,FALSE)</f>
        <v>0</v>
      </c>
      <c r="Q42" s="75">
        <f ca="1">IFERROR(INDEX('Budget by FY'!$I$2:$I$506,MATCH('Budget by qtr'!O42,'Budget by FY'!$F$2:$F$506,0)),0)</f>
        <v>0</v>
      </c>
      <c r="R42" s="75">
        <f>VLOOKUP(D42,'FY-Quarter lookup'!$D$2:$K$25,8,FALSE)</f>
        <v>0</v>
      </c>
      <c r="S42" s="75">
        <f>VLOOKUP(D42,'FY-Quarter lookup'!$D$2:$G$25,4,FALSE)</f>
        <v>0</v>
      </c>
      <c r="T42" s="75">
        <f t="shared" ca="1" si="6"/>
        <v>0</v>
      </c>
      <c r="U42" s="75">
        <f>IFERROR(VLOOKUP(J42,'Budget by FY'!$A$7:$I$11,9,FALSE),0)</f>
        <v>0</v>
      </c>
      <c r="V42">
        <f>IFERROR(VLOOKUP(I42,'Budget by FY'!$A$47:$I$51,5,FALSE),0)</f>
        <v>0</v>
      </c>
      <c r="W42">
        <f>IFERROR(V42/H42*'Budget by qtr'!G42,0)</f>
        <v>0</v>
      </c>
      <c r="X42">
        <f>IFERROR(VLOOKUP(I42,'Budget by FY'!$A$2:$I$6,2,FALSE),0)</f>
        <v>0</v>
      </c>
      <c r="Y42" t="s">
        <v>287</v>
      </c>
    </row>
    <row r="43" spans="1:25">
      <c r="A43">
        <v>2</v>
      </c>
      <c r="B43">
        <v>2027</v>
      </c>
      <c r="C43" s="2">
        <v>46296</v>
      </c>
      <c r="D43" s="2">
        <v>46387</v>
      </c>
      <c r="E43" t="str">
        <f>IF(AND(D43&gt;='1. Core Details'!$C$34,'Budget by qtr'!D43&lt;='1. Core Details'!$C$36),"Yes","No")</f>
        <v>No</v>
      </c>
      <c r="F43">
        <f>IFERROR(IF(E43="No",0,(DATEDIF('1. Core Details'!$C$34,('Budget by qtr'!D43+1),"m"))),0)</f>
        <v>0</v>
      </c>
      <c r="G43">
        <f t="shared" si="9"/>
        <v>0</v>
      </c>
      <c r="H43">
        <f>SUM(G42:G45)</f>
        <v>0</v>
      </c>
      <c r="I43">
        <f>IF(SUM(H42:H45)&gt;=1,I41+1,0)</f>
        <v>0</v>
      </c>
      <c r="J43">
        <f>VLOOKUP(D43,'FY-Quarter lookup'!$D$2:$I$25,6,FALSE)</f>
        <v>0</v>
      </c>
      <c r="K43">
        <f t="shared" si="11"/>
        <v>7</v>
      </c>
      <c r="L43" s="75" t="str">
        <f t="shared" ca="1" si="2"/>
        <v xml:space="preserve">1210: Participant Cash Contribution </v>
      </c>
      <c r="M43" s="75">
        <f t="shared" ca="1" si="3"/>
        <v>0</v>
      </c>
      <c r="N43" s="75" t="str">
        <f t="shared" ca="1" si="4"/>
        <v>Cash</v>
      </c>
      <c r="O43" s="75" t="str">
        <f t="shared" ca="1" si="5"/>
        <v>1210: Participant Cash Contribution 0CashPY0</v>
      </c>
      <c r="P43" s="75">
        <f>VLOOKUP(D43,'FY-Quarter lookup'!$D$2:$J$25,7,FALSE)</f>
        <v>0</v>
      </c>
      <c r="Q43" s="75">
        <f ca="1">IFERROR(INDEX('Budget by FY'!$I$2:$I$506,MATCH('Budget by qtr'!O43,'Budget by FY'!$F$2:$F$506,0)),0)</f>
        <v>0</v>
      </c>
      <c r="R43" s="75">
        <f>VLOOKUP(D43,'FY-Quarter lookup'!$D$2:$K$25,8,FALSE)</f>
        <v>0</v>
      </c>
      <c r="S43" s="75">
        <f>VLOOKUP(D43,'FY-Quarter lookup'!$D$2:$G$25,4,FALSE)</f>
        <v>0</v>
      </c>
      <c r="T43" s="75">
        <f t="shared" ca="1" si="6"/>
        <v>0</v>
      </c>
      <c r="U43" s="75">
        <f>IFERROR(VLOOKUP(J43,'Budget by FY'!$A$7:$I$11,9,FALSE),0)</f>
        <v>0</v>
      </c>
      <c r="V43">
        <f>IFERROR(VLOOKUP(I43,'Budget by FY'!$A$47:$I$51,5,FALSE),0)</f>
        <v>0</v>
      </c>
      <c r="W43">
        <f>IFERROR(V43/H43*'Budget by qtr'!G43,0)</f>
        <v>0</v>
      </c>
      <c r="X43">
        <f>IFERROR(VLOOKUP(I43,'Budget by FY'!$A$2:$I$6,2,FALSE),0)</f>
        <v>0</v>
      </c>
      <c r="Y43" t="s">
        <v>287</v>
      </c>
    </row>
    <row r="44" spans="1:25">
      <c r="A44">
        <v>3</v>
      </c>
      <c r="B44">
        <v>2027</v>
      </c>
      <c r="C44" s="2">
        <v>46388</v>
      </c>
      <c r="D44" s="2">
        <v>46477</v>
      </c>
      <c r="E44" t="str">
        <f>IF(AND(D44&gt;='1. Core Details'!$C$34,'Budget by qtr'!D44&lt;='1. Core Details'!$C$36),"Yes","No")</f>
        <v>No</v>
      </c>
      <c r="F44">
        <f>IFERROR(IF(E44="No",0,(DATEDIF('1. Core Details'!$C$34,('Budget by qtr'!D44+1),"m"))),0)</f>
        <v>0</v>
      </c>
      <c r="G44">
        <f t="shared" si="9"/>
        <v>0</v>
      </c>
      <c r="H44">
        <f>SUM(G42:G45)</f>
        <v>0</v>
      </c>
      <c r="I44">
        <f>IF(SUM(H42:H45)&gt;=1,I41+1,0)</f>
        <v>0</v>
      </c>
      <c r="J44">
        <f>VLOOKUP(D44,'FY-Quarter lookup'!$D$2:$I$25,6,FALSE)</f>
        <v>0</v>
      </c>
      <c r="K44">
        <f t="shared" si="11"/>
        <v>7</v>
      </c>
      <c r="L44" s="75" t="str">
        <f t="shared" ca="1" si="2"/>
        <v xml:space="preserve">1210: Participant Cash Contribution </v>
      </c>
      <c r="M44" s="75">
        <f t="shared" ca="1" si="3"/>
        <v>0</v>
      </c>
      <c r="N44" s="75" t="str">
        <f t="shared" ca="1" si="4"/>
        <v>Cash</v>
      </c>
      <c r="O44" s="75" t="str">
        <f t="shared" ca="1" si="5"/>
        <v>1210: Participant Cash Contribution 0CashPY0</v>
      </c>
      <c r="P44" s="75">
        <f>VLOOKUP(D44,'FY-Quarter lookup'!$D$2:$J$25,7,FALSE)</f>
        <v>0</v>
      </c>
      <c r="Q44" s="75">
        <f ca="1">IFERROR(INDEX('Budget by FY'!$I$2:$I$506,MATCH('Budget by qtr'!O44,'Budget by FY'!$F$2:$F$506,0)),0)</f>
        <v>0</v>
      </c>
      <c r="R44" s="75">
        <f>VLOOKUP(D44,'FY-Quarter lookup'!$D$2:$K$25,8,FALSE)</f>
        <v>0</v>
      </c>
      <c r="S44" s="75">
        <f>VLOOKUP(D44,'FY-Quarter lookup'!$D$2:$G$25,4,FALSE)</f>
        <v>0</v>
      </c>
      <c r="T44" s="75">
        <f t="shared" ca="1" si="6"/>
        <v>0</v>
      </c>
      <c r="U44" s="75">
        <f>IFERROR(VLOOKUP(J44,'Budget by FY'!$A$7:$I$11,9,FALSE),0)</f>
        <v>0</v>
      </c>
      <c r="V44">
        <f>IFERROR(VLOOKUP(I44,'Budget by FY'!$A$47:$I$51,5,FALSE),0)</f>
        <v>0</v>
      </c>
      <c r="W44">
        <f>IFERROR(V44/H44*'Budget by qtr'!G44,0)</f>
        <v>0</v>
      </c>
      <c r="X44">
        <f>IFERROR(VLOOKUP(I44,'Budget by FY'!$A$2:$I$6,2,FALSE),0)</f>
        <v>0</v>
      </c>
      <c r="Y44" t="s">
        <v>287</v>
      </c>
    </row>
    <row r="45" spans="1:25">
      <c r="A45">
        <v>4</v>
      </c>
      <c r="B45">
        <v>2027</v>
      </c>
      <c r="C45" s="2">
        <v>46478</v>
      </c>
      <c r="D45" s="2">
        <v>46568</v>
      </c>
      <c r="E45" t="str">
        <f>IF(AND(D45&gt;='1. Core Details'!$C$34,'Budget by qtr'!D45&lt;='1. Core Details'!$C$36),"Yes","No")</f>
        <v>No</v>
      </c>
      <c r="F45">
        <f>IFERROR(IF(E45="No",0,(DATEDIF('1. Core Details'!$C$34,('Budget by qtr'!D45+1),"m"))),0)</f>
        <v>0</v>
      </c>
      <c r="G45">
        <f t="shared" si="9"/>
        <v>0</v>
      </c>
      <c r="H45">
        <f>SUM(G42:G45)</f>
        <v>0</v>
      </c>
      <c r="I45">
        <f>IF(SUM(H42:H45)&gt;=1,I41+1,0)</f>
        <v>0</v>
      </c>
      <c r="J45">
        <f>VLOOKUP(D45,'FY-Quarter lookup'!$D$2:$I$25,6,FALSE)</f>
        <v>0</v>
      </c>
      <c r="K45">
        <f t="shared" si="11"/>
        <v>7</v>
      </c>
      <c r="L45" s="75" t="str">
        <f t="shared" ca="1" si="2"/>
        <v xml:space="preserve">1210: Participant Cash Contribution </v>
      </c>
      <c r="M45" s="75">
        <f t="shared" ca="1" si="3"/>
        <v>0</v>
      </c>
      <c r="N45" s="75" t="str">
        <f t="shared" ca="1" si="4"/>
        <v>Cash</v>
      </c>
      <c r="O45" s="75" t="str">
        <f t="shared" ca="1" si="5"/>
        <v>1210: Participant Cash Contribution 0CashPY0</v>
      </c>
      <c r="P45" s="75">
        <f>VLOOKUP(D45,'FY-Quarter lookup'!$D$2:$J$25,7,FALSE)</f>
        <v>0</v>
      </c>
      <c r="Q45" s="75">
        <f ca="1">IFERROR(INDEX('Budget by FY'!$I$2:$I$506,MATCH('Budget by qtr'!O45,'Budget by FY'!$F$2:$F$506,0)),0)</f>
        <v>0</v>
      </c>
      <c r="R45" s="75">
        <f>VLOOKUP(D45,'FY-Quarter lookup'!$D$2:$K$25,8,FALSE)</f>
        <v>0</v>
      </c>
      <c r="S45" s="75">
        <f>VLOOKUP(D45,'FY-Quarter lookup'!$D$2:$G$25,4,FALSE)</f>
        <v>0</v>
      </c>
      <c r="T45" s="75">
        <f t="shared" ca="1" si="6"/>
        <v>0</v>
      </c>
      <c r="U45" s="75">
        <f>IFERROR(VLOOKUP(J45,'Budget by FY'!$A$7:$I$11,9,FALSE),0)</f>
        <v>0</v>
      </c>
      <c r="V45">
        <f>IFERROR(VLOOKUP(I45,'Budget by FY'!$A$47:$I$51,5,FALSE),0)</f>
        <v>0</v>
      </c>
      <c r="W45">
        <f>IFERROR(V45/H45*'Budget by qtr'!G45,0)</f>
        <v>0</v>
      </c>
      <c r="X45">
        <f>IFERROR(VLOOKUP(I45,'Budget by FY'!$A$2:$I$6,2,FALSE),0)</f>
        <v>0</v>
      </c>
      <c r="Y45" t="s">
        <v>287</v>
      </c>
    </row>
    <row r="46" spans="1:25">
      <c r="A46">
        <v>1</v>
      </c>
      <c r="B46">
        <v>2028</v>
      </c>
      <c r="C46" s="2">
        <v>46569</v>
      </c>
      <c r="D46" s="2">
        <v>46660</v>
      </c>
      <c r="E46" t="str">
        <f>IF(AND(D46&gt;='1. Core Details'!$C$34,'Budget by qtr'!D46&lt;='1. Core Details'!$C$36),"Yes","No")</f>
        <v>No</v>
      </c>
      <c r="F46">
        <f>IFERROR(IF(E46="No",0,(DATEDIF('1. Core Details'!$C$34,('Budget by qtr'!D46+1),"m"))),0)</f>
        <v>0</v>
      </c>
      <c r="G46">
        <f t="shared" si="9"/>
        <v>0</v>
      </c>
      <c r="H46">
        <f>SUM(G46:G49)</f>
        <v>0</v>
      </c>
      <c r="I46">
        <f>IF(SUM(H46:H49)&gt;=1,I45+1,0)</f>
        <v>0</v>
      </c>
      <c r="J46">
        <f>VLOOKUP(D46,'FY-Quarter lookup'!$D$2:$I$25,6,FALSE)</f>
        <v>0</v>
      </c>
      <c r="K46">
        <f t="shared" si="11"/>
        <v>7</v>
      </c>
      <c r="L46" s="75" t="str">
        <f t="shared" ca="1" si="2"/>
        <v xml:space="preserve">1210: Participant Cash Contribution </v>
      </c>
      <c r="M46" s="75">
        <f t="shared" ca="1" si="3"/>
        <v>0</v>
      </c>
      <c r="N46" s="75" t="str">
        <f t="shared" ca="1" si="4"/>
        <v>Cash</v>
      </c>
      <c r="O46" s="75" t="str">
        <f t="shared" ca="1" si="5"/>
        <v>1210: Participant Cash Contribution 0CashPY0</v>
      </c>
      <c r="P46" s="75">
        <f>VLOOKUP(D46,'FY-Quarter lookup'!$D$2:$J$25,7,FALSE)</f>
        <v>0</v>
      </c>
      <c r="Q46" s="75">
        <f ca="1">IFERROR(INDEX('Budget by FY'!$I$2:$I$506,MATCH('Budget by qtr'!O46,'Budget by FY'!$F$2:$F$506,0)),0)</f>
        <v>0</v>
      </c>
      <c r="R46" s="75">
        <f>VLOOKUP(D46,'FY-Quarter lookup'!$D$2:$K$25,8,FALSE)</f>
        <v>0</v>
      </c>
      <c r="S46" s="75">
        <f>VLOOKUP(D46,'FY-Quarter lookup'!$D$2:$G$25,4,FALSE)</f>
        <v>0</v>
      </c>
      <c r="T46" s="75">
        <f t="shared" ca="1" si="6"/>
        <v>0</v>
      </c>
      <c r="U46" s="75">
        <f>IFERROR(VLOOKUP(J46,'Budget by FY'!$A$7:$I$11,9,FALSE),0)</f>
        <v>0</v>
      </c>
      <c r="V46">
        <f>IFERROR(VLOOKUP(I46,'Budget by FY'!$A$47:$I$51,5,FALSE),0)</f>
        <v>0</v>
      </c>
      <c r="W46">
        <f>IFERROR(V46/H46*'Budget by qtr'!G46,0)</f>
        <v>0</v>
      </c>
      <c r="X46">
        <f>IFERROR(VLOOKUP(I46,'Budget by FY'!$A$2:$I$6,2,FALSE),0)</f>
        <v>0</v>
      </c>
      <c r="Y46" t="s">
        <v>287</v>
      </c>
    </row>
    <row r="47" spans="1:25">
      <c r="A47">
        <v>2</v>
      </c>
      <c r="B47">
        <v>2028</v>
      </c>
      <c r="C47" s="2">
        <v>46661</v>
      </c>
      <c r="D47" s="2">
        <v>46752</v>
      </c>
      <c r="E47" t="str">
        <f>IF(AND(D47&gt;='1. Core Details'!$C$34,'Budget by qtr'!D47&lt;='1. Core Details'!$C$36),"Yes","No")</f>
        <v>No</v>
      </c>
      <c r="F47">
        <f>IFERROR(IF(E47="No",0,(DATEDIF('1. Core Details'!$C$34,('Budget by qtr'!D47+1),"m"))),0)</f>
        <v>0</v>
      </c>
      <c r="G47">
        <f t="shared" si="9"/>
        <v>0</v>
      </c>
      <c r="H47">
        <f>SUM(G46:G49)</f>
        <v>0</v>
      </c>
      <c r="I47">
        <f>IF(SUM(H46:H49)&gt;=1,I45+1,0)</f>
        <v>0</v>
      </c>
      <c r="J47">
        <f>VLOOKUP(D47,'FY-Quarter lookup'!$D$2:$I$25,6,FALSE)</f>
        <v>0</v>
      </c>
      <c r="K47">
        <f t="shared" si="11"/>
        <v>7</v>
      </c>
      <c r="L47" s="75" t="str">
        <f t="shared" ca="1" si="2"/>
        <v xml:space="preserve">1210: Participant Cash Contribution </v>
      </c>
      <c r="M47" s="75">
        <f t="shared" ca="1" si="3"/>
        <v>0</v>
      </c>
      <c r="N47" s="75" t="str">
        <f t="shared" ca="1" si="4"/>
        <v>Cash</v>
      </c>
      <c r="O47" s="75" t="str">
        <f t="shared" ca="1" si="5"/>
        <v>1210: Participant Cash Contribution 0CashPY0</v>
      </c>
      <c r="P47" s="75">
        <f>VLOOKUP(D47,'FY-Quarter lookup'!$D$2:$J$25,7,FALSE)</f>
        <v>0</v>
      </c>
      <c r="Q47" s="75">
        <f ca="1">IFERROR(INDEX('Budget by FY'!$I$2:$I$506,MATCH('Budget by qtr'!O47,'Budget by FY'!$F$2:$F$506,0)),0)</f>
        <v>0</v>
      </c>
      <c r="R47" s="75">
        <f>VLOOKUP(D47,'FY-Quarter lookup'!$D$2:$K$25,8,FALSE)</f>
        <v>0</v>
      </c>
      <c r="S47" s="75">
        <f>VLOOKUP(D47,'FY-Quarter lookup'!$D$2:$G$25,4,FALSE)</f>
        <v>0</v>
      </c>
      <c r="T47" s="75">
        <f t="shared" ca="1" si="6"/>
        <v>0</v>
      </c>
      <c r="U47" s="75">
        <f>IFERROR(VLOOKUP(J47,'Budget by FY'!$A$7:$I$11,9,FALSE),0)</f>
        <v>0</v>
      </c>
      <c r="V47">
        <f>IFERROR(VLOOKUP(I47,'Budget by FY'!$A$47:$I$51,5,FALSE),0)</f>
        <v>0</v>
      </c>
      <c r="W47">
        <f>IFERROR(V47/H47*'Budget by qtr'!G47,0)</f>
        <v>0</v>
      </c>
      <c r="X47">
        <f>IFERROR(VLOOKUP(I47,'Budget by FY'!$A$2:$I$6,2,FALSE),0)</f>
        <v>0</v>
      </c>
      <c r="Y47" t="s">
        <v>287</v>
      </c>
    </row>
    <row r="48" spans="1:25">
      <c r="A48">
        <v>3</v>
      </c>
      <c r="B48">
        <v>2028</v>
      </c>
      <c r="C48" s="2">
        <v>46753</v>
      </c>
      <c r="D48" s="2">
        <v>46843</v>
      </c>
      <c r="E48" t="str">
        <f>IF(AND(D48&gt;='1. Core Details'!$C$34,'Budget by qtr'!D48&lt;='1. Core Details'!$C$36),"Yes","No")</f>
        <v>No</v>
      </c>
      <c r="F48">
        <f>IFERROR(IF(E48="No",0,(DATEDIF('1. Core Details'!$C$34,('Budget by qtr'!D48+1),"m"))),0)</f>
        <v>0</v>
      </c>
      <c r="G48">
        <f t="shared" si="9"/>
        <v>0</v>
      </c>
      <c r="H48">
        <f>SUM(G46:G49)</f>
        <v>0</v>
      </c>
      <c r="I48">
        <f>IF(SUM(H46:H49)&gt;=1,I45+1,0)</f>
        <v>0</v>
      </c>
      <c r="J48">
        <f>VLOOKUP(D48,'FY-Quarter lookup'!$D$2:$I$25,6,FALSE)</f>
        <v>0</v>
      </c>
      <c r="K48">
        <f t="shared" si="11"/>
        <v>7</v>
      </c>
      <c r="L48" s="75" t="str">
        <f t="shared" ca="1" si="2"/>
        <v xml:space="preserve">1210: Participant Cash Contribution </v>
      </c>
      <c r="M48" s="75">
        <f t="shared" ca="1" si="3"/>
        <v>0</v>
      </c>
      <c r="N48" s="75" t="str">
        <f t="shared" ca="1" si="4"/>
        <v>Cash</v>
      </c>
      <c r="O48" s="75" t="str">
        <f t="shared" ca="1" si="5"/>
        <v>1210: Participant Cash Contribution 0CashPY0</v>
      </c>
      <c r="P48" s="75">
        <f>VLOOKUP(D48,'FY-Quarter lookup'!$D$2:$J$25,7,FALSE)</f>
        <v>0</v>
      </c>
      <c r="Q48" s="75">
        <f ca="1">IFERROR(INDEX('Budget by FY'!$I$2:$I$506,MATCH('Budget by qtr'!O48,'Budget by FY'!$F$2:$F$506,0)),0)</f>
        <v>0</v>
      </c>
      <c r="R48" s="75">
        <f>VLOOKUP(D48,'FY-Quarter lookup'!$D$2:$K$25,8,FALSE)</f>
        <v>0</v>
      </c>
      <c r="S48" s="75">
        <f>VLOOKUP(D48,'FY-Quarter lookup'!$D$2:$G$25,4,FALSE)</f>
        <v>0</v>
      </c>
      <c r="T48" s="75">
        <f t="shared" ca="1" si="6"/>
        <v>0</v>
      </c>
      <c r="U48" s="75">
        <f>IFERROR(VLOOKUP(J48,'Budget by FY'!$A$7:$I$11,9,FALSE),0)</f>
        <v>0</v>
      </c>
      <c r="V48">
        <f>IFERROR(VLOOKUP(I48,'Budget by FY'!$A$47:$I$51,5,FALSE),0)</f>
        <v>0</v>
      </c>
      <c r="W48">
        <f>IFERROR(V48/H48*'Budget by qtr'!G48,0)</f>
        <v>0</v>
      </c>
      <c r="X48">
        <f>IFERROR(VLOOKUP(I48,'Budget by FY'!$A$2:$I$6,2,FALSE),0)</f>
        <v>0</v>
      </c>
      <c r="Y48" t="s">
        <v>287</v>
      </c>
    </row>
    <row r="49" spans="1:25">
      <c r="A49">
        <v>4</v>
      </c>
      <c r="B49">
        <v>2028</v>
      </c>
      <c r="C49" s="2">
        <v>46844</v>
      </c>
      <c r="D49" s="2">
        <v>46934</v>
      </c>
      <c r="E49" t="str">
        <f>IF(AND(D49&gt;='1. Core Details'!$C$34,'Budget by qtr'!D49&lt;='1. Core Details'!$C$36),"Yes","No")</f>
        <v>No</v>
      </c>
      <c r="F49">
        <f>IFERROR(IF(E49="No",0,(DATEDIF('1. Core Details'!$C$34,('Budget by qtr'!D49+1),"m"))),0)</f>
        <v>0</v>
      </c>
      <c r="G49">
        <f t="shared" si="9"/>
        <v>0</v>
      </c>
      <c r="H49">
        <f>SUM(G46:G49)</f>
        <v>0</v>
      </c>
      <c r="I49">
        <f>IF(SUM(H46:H49)&gt;=1,I45+1,0)</f>
        <v>0</v>
      </c>
      <c r="J49">
        <f>VLOOKUP(D49,'FY-Quarter lookup'!$D$2:$I$25,6,FALSE)</f>
        <v>0</v>
      </c>
      <c r="K49">
        <f t="shared" si="11"/>
        <v>7</v>
      </c>
      <c r="L49" s="75" t="str">
        <f t="shared" ca="1" si="2"/>
        <v xml:space="preserve">1210: Participant Cash Contribution </v>
      </c>
      <c r="M49" s="75">
        <f t="shared" ca="1" si="3"/>
        <v>0</v>
      </c>
      <c r="N49" s="75" t="str">
        <f t="shared" ca="1" si="4"/>
        <v>Cash</v>
      </c>
      <c r="O49" s="75" t="str">
        <f t="shared" ca="1" si="5"/>
        <v>1210: Participant Cash Contribution 0CashPY0</v>
      </c>
      <c r="P49" s="75">
        <f>VLOOKUP(D49,'FY-Quarter lookup'!$D$2:$J$25,7,FALSE)</f>
        <v>0</v>
      </c>
      <c r="Q49" s="75">
        <f ca="1">IFERROR(INDEX('Budget by FY'!$I$2:$I$506,MATCH('Budget by qtr'!O49,'Budget by FY'!$F$2:$F$506,0)),0)</f>
        <v>0</v>
      </c>
      <c r="R49" s="75">
        <f>VLOOKUP(D49,'FY-Quarter lookup'!$D$2:$K$25,8,FALSE)</f>
        <v>0</v>
      </c>
      <c r="S49" s="75">
        <f>VLOOKUP(D49,'FY-Quarter lookup'!$D$2:$G$25,4,FALSE)</f>
        <v>0</v>
      </c>
      <c r="T49" s="75">
        <f t="shared" ca="1" si="6"/>
        <v>0</v>
      </c>
      <c r="U49" s="75">
        <f>IFERROR(VLOOKUP(J49,'Budget by FY'!$A$7:$I$11,9,FALSE),0)</f>
        <v>0</v>
      </c>
      <c r="V49">
        <f>IFERROR(VLOOKUP(I49,'Budget by FY'!$A$47:$I$51,5,FALSE),0)</f>
        <v>0</v>
      </c>
      <c r="W49">
        <f>IFERROR(V49/H49*'Budget by qtr'!G49,0)</f>
        <v>0</v>
      </c>
      <c r="X49">
        <f>IFERROR(VLOOKUP(I49,'Budget by FY'!$A$2:$I$6,2,FALSE),0)</f>
        <v>0</v>
      </c>
      <c r="Y49" t="s">
        <v>287</v>
      </c>
    </row>
    <row r="50" spans="1:25">
      <c r="A50">
        <v>1</v>
      </c>
      <c r="B50">
        <v>2023</v>
      </c>
      <c r="C50" s="2">
        <v>44743</v>
      </c>
      <c r="D50" s="2">
        <v>44834</v>
      </c>
      <c r="E50" t="str">
        <f>IF(AND(D50&gt;='1. Core Details'!$C$34,'Budget by qtr'!D50&lt;='1. Core Details'!$C$36),"Yes","No")</f>
        <v>No</v>
      </c>
      <c r="F50">
        <f>IFERROR(IF(E50="No",0,(DATEDIF('1. Core Details'!$C$34,('Budget by qtr'!D50+1),"m"))),0)</f>
        <v>0</v>
      </c>
      <c r="G50">
        <f t="shared" ref="G50:G73" si="12">IFERROR(IF(F50-F49&lt;0,0,F50-F49),0)</f>
        <v>0</v>
      </c>
      <c r="H50">
        <f t="shared" ref="H50:H97" si="13">SUM(G47:G50)</f>
        <v>0</v>
      </c>
      <c r="I50">
        <f t="shared" ref="I50:I97" si="14">IF(SUM(H47:H50)&gt;=1,I46+1,0)</f>
        <v>0</v>
      </c>
      <c r="J50">
        <f>VLOOKUP(D50,'FY-Quarter lookup'!$D$2:$I$25,6,FALSE)</f>
        <v>0</v>
      </c>
      <c r="K50">
        <f>K49+5</f>
        <v>12</v>
      </c>
      <c r="L50" s="75" t="str">
        <f t="shared" ca="1" si="2"/>
        <v xml:space="preserve">1210: Participant Cash Contribution </v>
      </c>
      <c r="M50" s="75">
        <f t="shared" ca="1" si="3"/>
        <v>0</v>
      </c>
      <c r="N50" s="75" t="str">
        <f t="shared" ca="1" si="4"/>
        <v>Cash</v>
      </c>
      <c r="O50" s="75" t="str">
        <f t="shared" ca="1" si="5"/>
        <v>1210: Participant Cash Contribution 0CashPY0</v>
      </c>
      <c r="P50" s="75">
        <f>VLOOKUP(D50,'FY-Quarter lookup'!$D$2:$J$25,7,FALSE)</f>
        <v>0</v>
      </c>
      <c r="Q50" s="75">
        <f ca="1">IFERROR(INDEX('Budget by FY'!$I$2:$I$506,MATCH('Budget by qtr'!O50,'Budget by FY'!$F$2:$F$506,0)),0)</f>
        <v>0</v>
      </c>
      <c r="R50" s="75">
        <f>VLOOKUP(D50,'FY-Quarter lookup'!$D$2:$K$25,8,FALSE)</f>
        <v>0</v>
      </c>
      <c r="S50" s="75">
        <f>VLOOKUP(D50,'FY-Quarter lookup'!$D$2:$G$25,4,FALSE)</f>
        <v>0</v>
      </c>
      <c r="T50" s="75">
        <f t="shared" ca="1" si="6"/>
        <v>0</v>
      </c>
    </row>
    <row r="51" spans="1:25">
      <c r="A51">
        <v>2</v>
      </c>
      <c r="B51">
        <v>2023</v>
      </c>
      <c r="C51" s="2">
        <v>44835</v>
      </c>
      <c r="D51" s="2">
        <v>44926</v>
      </c>
      <c r="E51" t="str">
        <f>IF(AND(D51&gt;='1. Core Details'!$C$34,'Budget by qtr'!D51&lt;='1. Core Details'!$C$36),"Yes","No")</f>
        <v>No</v>
      </c>
      <c r="F51">
        <f>IFERROR(IF(E51="No",0,(DATEDIF('1. Core Details'!$C$34,('Budget by qtr'!D51+1),"m"))),0)</f>
        <v>0</v>
      </c>
      <c r="G51">
        <f t="shared" si="12"/>
        <v>0</v>
      </c>
      <c r="H51">
        <f t="shared" si="13"/>
        <v>0</v>
      </c>
      <c r="I51">
        <f t="shared" si="14"/>
        <v>0</v>
      </c>
      <c r="J51">
        <f>VLOOKUP(D51,'FY-Quarter lookup'!$D$2:$I$25,6,FALSE)</f>
        <v>0</v>
      </c>
      <c r="K51">
        <f>K50</f>
        <v>12</v>
      </c>
      <c r="L51" s="75" t="str">
        <f t="shared" ca="1" si="2"/>
        <v xml:space="preserve">1210: Participant Cash Contribution </v>
      </c>
      <c r="M51" s="75">
        <f t="shared" ca="1" si="3"/>
        <v>0</v>
      </c>
      <c r="N51" s="75" t="str">
        <f t="shared" ca="1" si="4"/>
        <v>Cash</v>
      </c>
      <c r="O51" s="75" t="str">
        <f t="shared" ca="1" si="5"/>
        <v>1210: Participant Cash Contribution 0CashPY0</v>
      </c>
      <c r="P51" s="75">
        <f>VLOOKUP(D51,'FY-Quarter lookup'!$D$2:$J$25,7,FALSE)</f>
        <v>0</v>
      </c>
      <c r="Q51" s="75">
        <f ca="1">IFERROR(INDEX('Budget by FY'!$I$2:$I$506,MATCH('Budget by qtr'!O51,'Budget by FY'!$F$2:$F$506,0)),0)</f>
        <v>0</v>
      </c>
      <c r="R51" s="75">
        <f>VLOOKUP(D51,'FY-Quarter lookup'!$D$2:$K$25,8,FALSE)</f>
        <v>0</v>
      </c>
      <c r="S51" s="75">
        <f>VLOOKUP(D51,'FY-Quarter lookup'!$D$2:$G$25,4,FALSE)</f>
        <v>0</v>
      </c>
      <c r="T51" s="75">
        <f t="shared" ca="1" si="6"/>
        <v>0</v>
      </c>
    </row>
    <row r="52" spans="1:25">
      <c r="A52">
        <v>3</v>
      </c>
      <c r="B52">
        <v>2023</v>
      </c>
      <c r="C52" s="2">
        <v>44927</v>
      </c>
      <c r="D52" s="2">
        <v>45016</v>
      </c>
      <c r="E52" t="str">
        <f>IF(AND(D52&gt;='1. Core Details'!$C$34,'Budget by qtr'!D52&lt;='1. Core Details'!$C$36),"Yes","No")</f>
        <v>No</v>
      </c>
      <c r="F52">
        <f>IFERROR(IF(E52="No",0,(DATEDIF('1. Core Details'!$C$34,('Budget by qtr'!D52+1),"m"))),0)</f>
        <v>0</v>
      </c>
      <c r="G52">
        <f t="shared" si="12"/>
        <v>0</v>
      </c>
      <c r="H52">
        <f t="shared" si="13"/>
        <v>0</v>
      </c>
      <c r="I52">
        <f t="shared" si="14"/>
        <v>0</v>
      </c>
      <c r="J52">
        <f>VLOOKUP(D52,'FY-Quarter lookup'!$D$2:$I$25,6,FALSE)</f>
        <v>0</v>
      </c>
      <c r="K52">
        <f t="shared" ref="K52:K73" si="15">K51</f>
        <v>12</v>
      </c>
      <c r="L52" s="75" t="str">
        <f t="shared" ca="1" si="2"/>
        <v xml:space="preserve">1210: Participant Cash Contribution </v>
      </c>
      <c r="M52" s="75">
        <f t="shared" ca="1" si="3"/>
        <v>0</v>
      </c>
      <c r="N52" s="75" t="str">
        <f t="shared" ca="1" si="4"/>
        <v>Cash</v>
      </c>
      <c r="O52" s="75" t="str">
        <f t="shared" ca="1" si="5"/>
        <v>1210: Participant Cash Contribution 0CashPY0</v>
      </c>
      <c r="P52" s="75">
        <f>VLOOKUP(D52,'FY-Quarter lookup'!$D$2:$J$25,7,FALSE)</f>
        <v>0</v>
      </c>
      <c r="Q52" s="75">
        <f ca="1">IFERROR(INDEX('Budget by FY'!$I$2:$I$506,MATCH('Budget by qtr'!O52,'Budget by FY'!$F$2:$F$506,0)),0)</f>
        <v>0</v>
      </c>
      <c r="R52" s="75">
        <f>VLOOKUP(D52,'FY-Quarter lookup'!$D$2:$K$25,8,FALSE)</f>
        <v>0</v>
      </c>
      <c r="S52" s="75">
        <f>VLOOKUP(D52,'FY-Quarter lookup'!$D$2:$G$25,4,FALSE)</f>
        <v>0</v>
      </c>
      <c r="T52" s="75">
        <f t="shared" ca="1" si="6"/>
        <v>0</v>
      </c>
    </row>
    <row r="53" spans="1:25">
      <c r="A53">
        <v>4</v>
      </c>
      <c r="B53">
        <v>2023</v>
      </c>
      <c r="C53" s="2">
        <v>45017</v>
      </c>
      <c r="D53" s="2">
        <v>45107</v>
      </c>
      <c r="E53" t="str">
        <f>IF(AND(D53&gt;='1. Core Details'!$C$34,'Budget by qtr'!D53&lt;='1. Core Details'!$C$36),"Yes","No")</f>
        <v>No</v>
      </c>
      <c r="F53">
        <f>IFERROR(IF(E53="No",0,(DATEDIF('1. Core Details'!$C$34,('Budget by qtr'!D53+1),"m"))),0)</f>
        <v>0</v>
      </c>
      <c r="G53">
        <f t="shared" si="12"/>
        <v>0</v>
      </c>
      <c r="H53">
        <f t="shared" si="13"/>
        <v>0</v>
      </c>
      <c r="I53">
        <f t="shared" si="14"/>
        <v>0</v>
      </c>
      <c r="J53">
        <f>VLOOKUP(D53,'FY-Quarter lookup'!$D$2:$I$25,6,FALSE)</f>
        <v>0</v>
      </c>
      <c r="K53">
        <f t="shared" si="15"/>
        <v>12</v>
      </c>
      <c r="L53" s="75" t="str">
        <f t="shared" ca="1" si="2"/>
        <v xml:space="preserve">1210: Participant Cash Contribution </v>
      </c>
      <c r="M53" s="75">
        <f t="shared" ca="1" si="3"/>
        <v>0</v>
      </c>
      <c r="N53" s="75" t="str">
        <f t="shared" ca="1" si="4"/>
        <v>Cash</v>
      </c>
      <c r="O53" s="75" t="str">
        <f t="shared" ca="1" si="5"/>
        <v>1210: Participant Cash Contribution 0CashPY0</v>
      </c>
      <c r="P53" s="75">
        <f>VLOOKUP(D53,'FY-Quarter lookup'!$D$2:$J$25,7,FALSE)</f>
        <v>0</v>
      </c>
      <c r="Q53" s="75">
        <f ca="1">IFERROR(INDEX('Budget by FY'!$I$2:$I$506,MATCH('Budget by qtr'!O53,'Budget by FY'!$F$2:$F$506,0)),0)</f>
        <v>0</v>
      </c>
      <c r="R53" s="75">
        <f>VLOOKUP(D53,'FY-Quarter lookup'!$D$2:$K$25,8,FALSE)</f>
        <v>0</v>
      </c>
      <c r="S53" s="75">
        <f>VLOOKUP(D53,'FY-Quarter lookup'!$D$2:$G$25,4,FALSE)</f>
        <v>0</v>
      </c>
      <c r="T53" s="75">
        <f t="shared" ca="1" si="6"/>
        <v>0</v>
      </c>
    </row>
    <row r="54" spans="1:25">
      <c r="A54">
        <v>1</v>
      </c>
      <c r="B54">
        <v>2024</v>
      </c>
      <c r="C54" s="2">
        <v>45108</v>
      </c>
      <c r="D54" s="2">
        <v>45199</v>
      </c>
      <c r="E54" t="str">
        <f>IF(AND(D54&gt;='1. Core Details'!$C$34,'Budget by qtr'!D54&lt;='1. Core Details'!$C$36),"Yes","No")</f>
        <v>No</v>
      </c>
      <c r="F54">
        <f>IFERROR(IF(E54="No",0,(DATEDIF('1. Core Details'!$C$34,('Budget by qtr'!D54+1),"m"))),0)</f>
        <v>0</v>
      </c>
      <c r="G54">
        <f t="shared" si="12"/>
        <v>0</v>
      </c>
      <c r="H54">
        <f t="shared" si="13"/>
        <v>0</v>
      </c>
      <c r="I54">
        <f t="shared" si="14"/>
        <v>0</v>
      </c>
      <c r="J54">
        <f>VLOOKUP(D54,'FY-Quarter lookup'!$D$2:$I$25,6,FALSE)</f>
        <v>0</v>
      </c>
      <c r="K54">
        <f t="shared" si="15"/>
        <v>12</v>
      </c>
      <c r="L54" s="75" t="str">
        <f t="shared" ca="1" si="2"/>
        <v xml:space="preserve">1210: Participant Cash Contribution </v>
      </c>
      <c r="M54" s="75">
        <f t="shared" ca="1" si="3"/>
        <v>0</v>
      </c>
      <c r="N54" s="75" t="str">
        <f t="shared" ca="1" si="4"/>
        <v>Cash</v>
      </c>
      <c r="O54" s="75" t="str">
        <f t="shared" ca="1" si="5"/>
        <v>1210: Participant Cash Contribution 0CashPY0</v>
      </c>
      <c r="P54" s="75">
        <f>VLOOKUP(D54,'FY-Quarter lookup'!$D$2:$J$25,7,FALSE)</f>
        <v>0</v>
      </c>
      <c r="Q54" s="75">
        <f ca="1">IFERROR(INDEX('Budget by FY'!$I$2:$I$506,MATCH('Budget by qtr'!O54,'Budget by FY'!$F$2:$F$506,0)),0)</f>
        <v>0</v>
      </c>
      <c r="R54" s="75">
        <f>VLOOKUP(D54,'FY-Quarter lookup'!$D$2:$K$25,8,FALSE)</f>
        <v>0</v>
      </c>
      <c r="S54" s="75">
        <f>VLOOKUP(D54,'FY-Quarter lookup'!$D$2:$G$25,4,FALSE)</f>
        <v>0</v>
      </c>
      <c r="T54" s="75">
        <f t="shared" ca="1" si="6"/>
        <v>0</v>
      </c>
    </row>
    <row r="55" spans="1:25">
      <c r="A55">
        <v>2</v>
      </c>
      <c r="B55">
        <v>2024</v>
      </c>
      <c r="C55" s="2">
        <v>45200</v>
      </c>
      <c r="D55" s="2">
        <v>45291</v>
      </c>
      <c r="E55" t="str">
        <f>IF(AND(D55&gt;='1. Core Details'!$C$34,'Budget by qtr'!D55&lt;='1. Core Details'!$C$36),"Yes","No")</f>
        <v>No</v>
      </c>
      <c r="F55">
        <f>IFERROR(IF(E55="No",0,(DATEDIF('1. Core Details'!$C$34,('Budget by qtr'!D55+1),"m"))),0)</f>
        <v>0</v>
      </c>
      <c r="G55">
        <f t="shared" si="12"/>
        <v>0</v>
      </c>
      <c r="H55">
        <f t="shared" si="13"/>
        <v>0</v>
      </c>
      <c r="I55">
        <f t="shared" si="14"/>
        <v>0</v>
      </c>
      <c r="J55">
        <f>VLOOKUP(D55,'FY-Quarter lookup'!$D$2:$I$25,6,FALSE)</f>
        <v>0</v>
      </c>
      <c r="K55">
        <f t="shared" si="15"/>
        <v>12</v>
      </c>
      <c r="L55" s="75" t="str">
        <f t="shared" ca="1" si="2"/>
        <v xml:space="preserve">1210: Participant Cash Contribution </v>
      </c>
      <c r="M55" s="75">
        <f t="shared" ca="1" si="3"/>
        <v>0</v>
      </c>
      <c r="N55" s="75" t="str">
        <f t="shared" ca="1" si="4"/>
        <v>Cash</v>
      </c>
      <c r="O55" s="75" t="str">
        <f t="shared" ca="1" si="5"/>
        <v>1210: Participant Cash Contribution 0CashPY0</v>
      </c>
      <c r="P55" s="75">
        <f>VLOOKUP(D55,'FY-Quarter lookup'!$D$2:$J$25,7,FALSE)</f>
        <v>0</v>
      </c>
      <c r="Q55" s="75">
        <f ca="1">IFERROR(INDEX('Budget by FY'!$I$2:$I$506,MATCH('Budget by qtr'!O55,'Budget by FY'!$F$2:$F$506,0)),0)</f>
        <v>0</v>
      </c>
      <c r="R55" s="75">
        <f>VLOOKUP(D55,'FY-Quarter lookup'!$D$2:$K$25,8,FALSE)</f>
        <v>0</v>
      </c>
      <c r="S55" s="75">
        <f>VLOOKUP(D55,'FY-Quarter lookup'!$D$2:$G$25,4,FALSE)</f>
        <v>0</v>
      </c>
      <c r="T55" s="75">
        <f t="shared" ca="1" si="6"/>
        <v>0</v>
      </c>
    </row>
    <row r="56" spans="1:25">
      <c r="A56">
        <v>3</v>
      </c>
      <c r="B56">
        <v>2024</v>
      </c>
      <c r="C56" s="2">
        <v>45292</v>
      </c>
      <c r="D56" s="2">
        <v>45382</v>
      </c>
      <c r="E56" t="str">
        <f>IF(AND(D56&gt;='1. Core Details'!$C$34,'Budget by qtr'!D56&lt;='1. Core Details'!$C$36),"Yes","No")</f>
        <v>No</v>
      </c>
      <c r="F56">
        <f>IFERROR(IF(E56="No",0,(DATEDIF('1. Core Details'!$C$34,('Budget by qtr'!D56+1),"m"))),0)</f>
        <v>0</v>
      </c>
      <c r="G56">
        <f t="shared" si="12"/>
        <v>0</v>
      </c>
      <c r="H56">
        <f t="shared" si="13"/>
        <v>0</v>
      </c>
      <c r="I56">
        <f t="shared" si="14"/>
        <v>0</v>
      </c>
      <c r="J56">
        <f>VLOOKUP(D56,'FY-Quarter lookup'!$D$2:$I$25,6,FALSE)</f>
        <v>0</v>
      </c>
      <c r="K56">
        <f t="shared" si="15"/>
        <v>12</v>
      </c>
      <c r="L56" s="75" t="str">
        <f t="shared" ca="1" si="2"/>
        <v xml:space="preserve">1210: Participant Cash Contribution </v>
      </c>
      <c r="M56" s="75">
        <f t="shared" ca="1" si="3"/>
        <v>0</v>
      </c>
      <c r="N56" s="75" t="str">
        <f t="shared" ca="1" si="4"/>
        <v>Cash</v>
      </c>
      <c r="O56" s="75" t="str">
        <f t="shared" ca="1" si="5"/>
        <v>1210: Participant Cash Contribution 0CashPY0</v>
      </c>
      <c r="P56" s="75">
        <f>VLOOKUP(D56,'FY-Quarter lookup'!$D$2:$J$25,7,FALSE)</f>
        <v>0</v>
      </c>
      <c r="Q56" s="75">
        <f ca="1">IFERROR(INDEX('Budget by FY'!$I$2:$I$506,MATCH('Budget by qtr'!O56,'Budget by FY'!$F$2:$F$506,0)),0)</f>
        <v>0</v>
      </c>
      <c r="R56" s="75">
        <f>VLOOKUP(D56,'FY-Quarter lookup'!$D$2:$K$25,8,FALSE)</f>
        <v>0</v>
      </c>
      <c r="S56" s="75">
        <f>VLOOKUP(D56,'FY-Quarter lookup'!$D$2:$G$25,4,FALSE)</f>
        <v>0</v>
      </c>
      <c r="T56" s="75">
        <f t="shared" ca="1" si="6"/>
        <v>0</v>
      </c>
    </row>
    <row r="57" spans="1:25">
      <c r="A57">
        <v>4</v>
      </c>
      <c r="B57">
        <v>2024</v>
      </c>
      <c r="C57" s="2">
        <v>45383</v>
      </c>
      <c r="D57" s="2">
        <v>45473</v>
      </c>
      <c r="E57" t="str">
        <f>IF(AND(D57&gt;='1. Core Details'!$C$34,'Budget by qtr'!D57&lt;='1. Core Details'!$C$36),"Yes","No")</f>
        <v>No</v>
      </c>
      <c r="F57">
        <f>IFERROR(IF(E57="No",0,(DATEDIF('1. Core Details'!$C$34,('Budget by qtr'!D57+1),"m"))),0)</f>
        <v>0</v>
      </c>
      <c r="G57">
        <f t="shared" si="12"/>
        <v>0</v>
      </c>
      <c r="H57">
        <f t="shared" si="13"/>
        <v>0</v>
      </c>
      <c r="I57">
        <f t="shared" si="14"/>
        <v>0</v>
      </c>
      <c r="J57">
        <f>VLOOKUP(D57,'FY-Quarter lookup'!$D$2:$I$25,6,FALSE)</f>
        <v>0</v>
      </c>
      <c r="K57">
        <f t="shared" si="15"/>
        <v>12</v>
      </c>
      <c r="L57" s="75" t="str">
        <f t="shared" ca="1" si="2"/>
        <v xml:space="preserve">1210: Participant Cash Contribution </v>
      </c>
      <c r="M57" s="75">
        <f t="shared" ca="1" si="3"/>
        <v>0</v>
      </c>
      <c r="N57" s="75" t="str">
        <f t="shared" ca="1" si="4"/>
        <v>Cash</v>
      </c>
      <c r="O57" s="75" t="str">
        <f t="shared" ca="1" si="5"/>
        <v>1210: Participant Cash Contribution 0CashPY0</v>
      </c>
      <c r="P57" s="75">
        <f>VLOOKUP(D57,'FY-Quarter lookup'!$D$2:$J$25,7,FALSE)</f>
        <v>0</v>
      </c>
      <c r="Q57" s="75">
        <f ca="1">IFERROR(INDEX('Budget by FY'!$I$2:$I$506,MATCH('Budget by qtr'!O57,'Budget by FY'!$F$2:$F$506,0)),0)</f>
        <v>0</v>
      </c>
      <c r="R57" s="75">
        <f>VLOOKUP(D57,'FY-Quarter lookup'!$D$2:$K$25,8,FALSE)</f>
        <v>0</v>
      </c>
      <c r="S57" s="75">
        <f>VLOOKUP(D57,'FY-Quarter lookup'!$D$2:$G$25,4,FALSE)</f>
        <v>0</v>
      </c>
      <c r="T57" s="75">
        <f t="shared" ca="1" si="6"/>
        <v>0</v>
      </c>
    </row>
    <row r="58" spans="1:25">
      <c r="A58">
        <v>1</v>
      </c>
      <c r="B58">
        <v>2025</v>
      </c>
      <c r="C58" s="2">
        <v>45474</v>
      </c>
      <c r="D58" s="2">
        <v>45565</v>
      </c>
      <c r="E58" t="str">
        <f>IF(AND(D58&gt;='1. Core Details'!$C$34,'Budget by qtr'!D58&lt;='1. Core Details'!$C$36),"Yes","No")</f>
        <v>No</v>
      </c>
      <c r="F58">
        <f>IFERROR(IF(E58="No",0,(DATEDIF('1. Core Details'!$C$34,('Budget by qtr'!D58+1),"m"))),0)</f>
        <v>0</v>
      </c>
      <c r="G58">
        <f t="shared" si="12"/>
        <v>0</v>
      </c>
      <c r="H58">
        <f t="shared" si="13"/>
        <v>0</v>
      </c>
      <c r="I58">
        <f t="shared" si="14"/>
        <v>0</v>
      </c>
      <c r="J58">
        <f>VLOOKUP(D58,'FY-Quarter lookup'!$D$2:$I$25,6,FALSE)</f>
        <v>0</v>
      </c>
      <c r="K58">
        <f t="shared" si="15"/>
        <v>12</v>
      </c>
      <c r="L58" s="75" t="str">
        <f t="shared" ca="1" si="2"/>
        <v xml:space="preserve">1210: Participant Cash Contribution </v>
      </c>
      <c r="M58" s="75">
        <f t="shared" ca="1" si="3"/>
        <v>0</v>
      </c>
      <c r="N58" s="75" t="str">
        <f t="shared" ca="1" si="4"/>
        <v>Cash</v>
      </c>
      <c r="O58" s="75" t="str">
        <f t="shared" ca="1" si="5"/>
        <v>1210: Participant Cash Contribution 0CashPY0</v>
      </c>
      <c r="P58" s="75">
        <f>VLOOKUP(D58,'FY-Quarter lookup'!$D$2:$J$25,7,FALSE)</f>
        <v>0</v>
      </c>
      <c r="Q58" s="75">
        <f ca="1">IFERROR(INDEX('Budget by FY'!$I$2:$I$506,MATCH('Budget by qtr'!O58,'Budget by FY'!$F$2:$F$506,0)),0)</f>
        <v>0</v>
      </c>
      <c r="R58" s="75">
        <f>VLOOKUP(D58,'FY-Quarter lookup'!$D$2:$K$25,8,FALSE)</f>
        <v>0</v>
      </c>
      <c r="S58" s="75">
        <f>VLOOKUP(D58,'FY-Quarter lookup'!$D$2:$G$25,4,FALSE)</f>
        <v>0</v>
      </c>
      <c r="T58" s="75">
        <f t="shared" ca="1" si="6"/>
        <v>0</v>
      </c>
    </row>
    <row r="59" spans="1:25">
      <c r="A59">
        <v>2</v>
      </c>
      <c r="B59">
        <v>2025</v>
      </c>
      <c r="C59" s="2">
        <v>45566</v>
      </c>
      <c r="D59" s="2">
        <v>45657</v>
      </c>
      <c r="E59" t="str">
        <f>IF(AND(D59&gt;='1. Core Details'!$C$34,'Budget by qtr'!D59&lt;='1. Core Details'!$C$36),"Yes","No")</f>
        <v>No</v>
      </c>
      <c r="F59">
        <f>IFERROR(IF(E59="No",0,(DATEDIF('1. Core Details'!$C$34,('Budget by qtr'!D59+1),"m"))),0)</f>
        <v>0</v>
      </c>
      <c r="G59">
        <f t="shared" si="12"/>
        <v>0</v>
      </c>
      <c r="H59">
        <f t="shared" si="13"/>
        <v>0</v>
      </c>
      <c r="I59">
        <f t="shared" si="14"/>
        <v>0</v>
      </c>
      <c r="J59">
        <f>VLOOKUP(D59,'FY-Quarter lookup'!$D$2:$I$25,6,FALSE)</f>
        <v>0</v>
      </c>
      <c r="K59">
        <f t="shared" si="15"/>
        <v>12</v>
      </c>
      <c r="L59" s="75" t="str">
        <f t="shared" ca="1" si="2"/>
        <v xml:space="preserve">1210: Participant Cash Contribution </v>
      </c>
      <c r="M59" s="75">
        <f t="shared" ca="1" si="3"/>
        <v>0</v>
      </c>
      <c r="N59" s="75" t="str">
        <f t="shared" ca="1" si="4"/>
        <v>Cash</v>
      </c>
      <c r="O59" s="75" t="str">
        <f t="shared" ca="1" si="5"/>
        <v>1210: Participant Cash Contribution 0CashPY0</v>
      </c>
      <c r="P59" s="75">
        <f>VLOOKUP(D59,'FY-Quarter lookup'!$D$2:$J$25,7,FALSE)</f>
        <v>0</v>
      </c>
      <c r="Q59" s="75">
        <f ca="1">IFERROR(INDEX('Budget by FY'!$I$2:$I$506,MATCH('Budget by qtr'!O59,'Budget by FY'!$F$2:$F$506,0)),0)</f>
        <v>0</v>
      </c>
      <c r="R59" s="75">
        <f>VLOOKUP(D59,'FY-Quarter lookup'!$D$2:$K$25,8,FALSE)</f>
        <v>0</v>
      </c>
      <c r="S59" s="75">
        <f>VLOOKUP(D59,'FY-Quarter lookup'!$D$2:$G$25,4,FALSE)</f>
        <v>0</v>
      </c>
      <c r="T59" s="75">
        <f t="shared" ca="1" si="6"/>
        <v>0</v>
      </c>
    </row>
    <row r="60" spans="1:25">
      <c r="A60">
        <v>3</v>
      </c>
      <c r="B60">
        <v>2025</v>
      </c>
      <c r="C60" s="2">
        <v>45658</v>
      </c>
      <c r="D60" s="2">
        <v>45747</v>
      </c>
      <c r="E60" t="str">
        <f>IF(AND(D60&gt;='1. Core Details'!$C$34,'Budget by qtr'!D60&lt;='1. Core Details'!$C$36),"Yes","No")</f>
        <v>No</v>
      </c>
      <c r="F60">
        <f>IFERROR(IF(E60="No",0,(DATEDIF('1. Core Details'!$C$34,('Budget by qtr'!D60+1),"m"))),0)</f>
        <v>0</v>
      </c>
      <c r="G60">
        <f t="shared" si="12"/>
        <v>0</v>
      </c>
      <c r="H60">
        <f t="shared" si="13"/>
        <v>0</v>
      </c>
      <c r="I60">
        <f t="shared" si="14"/>
        <v>0</v>
      </c>
      <c r="J60">
        <f>VLOOKUP(D60,'FY-Quarter lookup'!$D$2:$I$25,6,FALSE)</f>
        <v>0</v>
      </c>
      <c r="K60">
        <f t="shared" si="15"/>
        <v>12</v>
      </c>
      <c r="L60" s="75" t="str">
        <f t="shared" ca="1" si="2"/>
        <v xml:space="preserve">1210: Participant Cash Contribution </v>
      </c>
      <c r="M60" s="75">
        <f t="shared" ca="1" si="3"/>
        <v>0</v>
      </c>
      <c r="N60" s="75" t="str">
        <f t="shared" ca="1" si="4"/>
        <v>Cash</v>
      </c>
      <c r="O60" s="75" t="str">
        <f t="shared" ca="1" si="5"/>
        <v>1210: Participant Cash Contribution 0CashPY0</v>
      </c>
      <c r="P60" s="75">
        <f>VLOOKUP(D60,'FY-Quarter lookup'!$D$2:$J$25,7,FALSE)</f>
        <v>0</v>
      </c>
      <c r="Q60" s="75">
        <f ca="1">IFERROR(INDEX('Budget by FY'!$I$2:$I$506,MATCH('Budget by qtr'!O60,'Budget by FY'!$F$2:$F$506,0)),0)</f>
        <v>0</v>
      </c>
      <c r="R60" s="75">
        <f>VLOOKUP(D60,'FY-Quarter lookup'!$D$2:$K$25,8,FALSE)</f>
        <v>0</v>
      </c>
      <c r="S60" s="75">
        <f>VLOOKUP(D60,'FY-Quarter lookup'!$D$2:$G$25,4,FALSE)</f>
        <v>0</v>
      </c>
      <c r="T60" s="75">
        <f t="shared" ca="1" si="6"/>
        <v>0</v>
      </c>
    </row>
    <row r="61" spans="1:25">
      <c r="A61">
        <v>4</v>
      </c>
      <c r="B61">
        <v>2025</v>
      </c>
      <c r="C61" s="2">
        <v>45748</v>
      </c>
      <c r="D61" s="2">
        <v>45838</v>
      </c>
      <c r="E61" t="str">
        <f>IF(AND(D61&gt;='1. Core Details'!$C$34,'Budget by qtr'!D61&lt;='1. Core Details'!$C$36),"Yes","No")</f>
        <v>No</v>
      </c>
      <c r="F61">
        <f>IFERROR(IF(E61="No",0,(DATEDIF('1. Core Details'!$C$34,('Budget by qtr'!D61+1),"m"))),0)</f>
        <v>0</v>
      </c>
      <c r="G61">
        <f t="shared" si="12"/>
        <v>0</v>
      </c>
      <c r="H61">
        <f t="shared" si="13"/>
        <v>0</v>
      </c>
      <c r="I61">
        <f t="shared" si="14"/>
        <v>0</v>
      </c>
      <c r="J61">
        <f>VLOOKUP(D61,'FY-Quarter lookup'!$D$2:$I$25,6,FALSE)</f>
        <v>0</v>
      </c>
      <c r="K61">
        <f t="shared" si="15"/>
        <v>12</v>
      </c>
      <c r="L61" s="75" t="str">
        <f t="shared" ca="1" si="2"/>
        <v xml:space="preserve">1210: Participant Cash Contribution </v>
      </c>
      <c r="M61" s="75">
        <f t="shared" ca="1" si="3"/>
        <v>0</v>
      </c>
      <c r="N61" s="75" t="str">
        <f t="shared" ca="1" si="4"/>
        <v>Cash</v>
      </c>
      <c r="O61" s="75" t="str">
        <f t="shared" ca="1" si="5"/>
        <v>1210: Participant Cash Contribution 0CashPY0</v>
      </c>
      <c r="P61" s="75">
        <f>VLOOKUP(D61,'FY-Quarter lookup'!$D$2:$J$25,7,FALSE)</f>
        <v>0</v>
      </c>
      <c r="Q61" s="75">
        <f ca="1">IFERROR(INDEX('Budget by FY'!$I$2:$I$506,MATCH('Budget by qtr'!O61,'Budget by FY'!$F$2:$F$506,0)),0)</f>
        <v>0</v>
      </c>
      <c r="R61" s="75">
        <f>VLOOKUP(D61,'FY-Quarter lookup'!$D$2:$K$25,8,FALSE)</f>
        <v>0</v>
      </c>
      <c r="S61" s="75">
        <f>VLOOKUP(D61,'FY-Quarter lookup'!$D$2:$G$25,4,FALSE)</f>
        <v>0</v>
      </c>
      <c r="T61" s="75">
        <f t="shared" ca="1" si="6"/>
        <v>0</v>
      </c>
    </row>
    <row r="62" spans="1:25">
      <c r="A62">
        <v>1</v>
      </c>
      <c r="B62">
        <v>2026</v>
      </c>
      <c r="C62" s="2">
        <v>45839</v>
      </c>
      <c r="D62" s="2">
        <v>45930</v>
      </c>
      <c r="E62" t="str">
        <f>IF(AND(D62&gt;='1. Core Details'!$C$34,'Budget by qtr'!D62&lt;='1. Core Details'!$C$36),"Yes","No")</f>
        <v>No</v>
      </c>
      <c r="F62">
        <f>IFERROR(IF(E62="No",0,(DATEDIF('1. Core Details'!$C$34,('Budget by qtr'!D62+1),"m"))),0)</f>
        <v>0</v>
      </c>
      <c r="G62">
        <f t="shared" si="12"/>
        <v>0</v>
      </c>
      <c r="H62">
        <f t="shared" si="13"/>
        <v>0</v>
      </c>
      <c r="I62">
        <f t="shared" si="14"/>
        <v>0</v>
      </c>
      <c r="J62">
        <f>VLOOKUP(D62,'FY-Quarter lookup'!$D$2:$I$25,6,FALSE)</f>
        <v>0</v>
      </c>
      <c r="K62">
        <f t="shared" si="15"/>
        <v>12</v>
      </c>
      <c r="L62" s="75" t="str">
        <f t="shared" ca="1" si="2"/>
        <v xml:space="preserve">1210: Participant Cash Contribution </v>
      </c>
      <c r="M62" s="75">
        <f t="shared" ca="1" si="3"/>
        <v>0</v>
      </c>
      <c r="N62" s="75" t="str">
        <f t="shared" ca="1" si="4"/>
        <v>Cash</v>
      </c>
      <c r="O62" s="75" t="str">
        <f t="shared" ca="1" si="5"/>
        <v>1210: Participant Cash Contribution 0CashPY0</v>
      </c>
      <c r="P62" s="75">
        <f>VLOOKUP(D62,'FY-Quarter lookup'!$D$2:$J$25,7,FALSE)</f>
        <v>0</v>
      </c>
      <c r="Q62" s="75">
        <f ca="1">IFERROR(INDEX('Budget by FY'!$I$2:$I$506,MATCH('Budget by qtr'!O62,'Budget by FY'!$F$2:$F$506,0)),0)</f>
        <v>0</v>
      </c>
      <c r="R62" s="75">
        <f>VLOOKUP(D62,'FY-Quarter lookup'!$D$2:$K$25,8,FALSE)</f>
        <v>0</v>
      </c>
      <c r="S62" s="75">
        <f>VLOOKUP(D62,'FY-Quarter lookup'!$D$2:$G$25,4,FALSE)</f>
        <v>0</v>
      </c>
      <c r="T62" s="75">
        <f t="shared" ca="1" si="6"/>
        <v>0</v>
      </c>
    </row>
    <row r="63" spans="1:25">
      <c r="A63">
        <v>2</v>
      </c>
      <c r="B63">
        <v>2026</v>
      </c>
      <c r="C63" s="2">
        <v>45931</v>
      </c>
      <c r="D63" s="2">
        <v>46022</v>
      </c>
      <c r="E63" t="str">
        <f>IF(AND(D63&gt;='1. Core Details'!$C$34,'Budget by qtr'!D63&lt;='1. Core Details'!$C$36),"Yes","No")</f>
        <v>No</v>
      </c>
      <c r="F63">
        <f>IFERROR(IF(E63="No",0,(DATEDIF('1. Core Details'!$C$34,('Budget by qtr'!D63+1),"m"))),0)</f>
        <v>0</v>
      </c>
      <c r="G63">
        <f t="shared" si="12"/>
        <v>0</v>
      </c>
      <c r="H63">
        <f t="shared" si="13"/>
        <v>0</v>
      </c>
      <c r="I63">
        <f t="shared" si="14"/>
        <v>0</v>
      </c>
      <c r="J63">
        <f>VLOOKUP(D63,'FY-Quarter lookup'!$D$2:$I$25,6,FALSE)</f>
        <v>0</v>
      </c>
      <c r="K63">
        <f t="shared" si="15"/>
        <v>12</v>
      </c>
      <c r="L63" s="75" t="str">
        <f t="shared" ca="1" si="2"/>
        <v xml:space="preserve">1210: Participant Cash Contribution </v>
      </c>
      <c r="M63" s="75">
        <f t="shared" ca="1" si="3"/>
        <v>0</v>
      </c>
      <c r="N63" s="75" t="str">
        <f t="shared" ca="1" si="4"/>
        <v>Cash</v>
      </c>
      <c r="O63" s="75" t="str">
        <f t="shared" ca="1" si="5"/>
        <v>1210: Participant Cash Contribution 0CashPY0</v>
      </c>
      <c r="P63" s="75">
        <f>VLOOKUP(D63,'FY-Quarter lookup'!$D$2:$J$25,7,FALSE)</f>
        <v>0</v>
      </c>
      <c r="Q63" s="75">
        <f ca="1">IFERROR(INDEX('Budget by FY'!$I$2:$I$506,MATCH('Budget by qtr'!O63,'Budget by FY'!$F$2:$F$506,0)),0)</f>
        <v>0</v>
      </c>
      <c r="R63" s="75">
        <f>VLOOKUP(D63,'FY-Quarter lookup'!$D$2:$K$25,8,FALSE)</f>
        <v>0</v>
      </c>
      <c r="S63" s="75">
        <f>VLOOKUP(D63,'FY-Quarter lookup'!$D$2:$G$25,4,FALSE)</f>
        <v>0</v>
      </c>
      <c r="T63" s="75">
        <f t="shared" ca="1" si="6"/>
        <v>0</v>
      </c>
    </row>
    <row r="64" spans="1:25">
      <c r="A64">
        <v>3</v>
      </c>
      <c r="B64">
        <v>2026</v>
      </c>
      <c r="C64" s="2">
        <v>46023</v>
      </c>
      <c r="D64" s="2">
        <v>46112</v>
      </c>
      <c r="E64" t="str">
        <f>IF(AND(D64&gt;='1. Core Details'!$C$34,'Budget by qtr'!D64&lt;='1. Core Details'!$C$36),"Yes","No")</f>
        <v>No</v>
      </c>
      <c r="F64">
        <f>IFERROR(IF(E64="No",0,(DATEDIF('1. Core Details'!$C$34,('Budget by qtr'!D64+1),"m"))),0)</f>
        <v>0</v>
      </c>
      <c r="G64">
        <f t="shared" si="12"/>
        <v>0</v>
      </c>
      <c r="H64">
        <f t="shared" si="13"/>
        <v>0</v>
      </c>
      <c r="I64">
        <f t="shared" si="14"/>
        <v>0</v>
      </c>
      <c r="J64">
        <f>VLOOKUP(D64,'FY-Quarter lookup'!$D$2:$I$25,6,FALSE)</f>
        <v>0</v>
      </c>
      <c r="K64">
        <f t="shared" si="15"/>
        <v>12</v>
      </c>
      <c r="L64" s="75" t="str">
        <f t="shared" ca="1" si="2"/>
        <v xml:space="preserve">1210: Participant Cash Contribution </v>
      </c>
      <c r="M64" s="75">
        <f t="shared" ca="1" si="3"/>
        <v>0</v>
      </c>
      <c r="N64" s="75" t="str">
        <f t="shared" ca="1" si="4"/>
        <v>Cash</v>
      </c>
      <c r="O64" s="75" t="str">
        <f t="shared" ca="1" si="5"/>
        <v>1210: Participant Cash Contribution 0CashPY0</v>
      </c>
      <c r="P64" s="75">
        <f>VLOOKUP(D64,'FY-Quarter lookup'!$D$2:$J$25,7,FALSE)</f>
        <v>0</v>
      </c>
      <c r="Q64" s="75">
        <f ca="1">IFERROR(INDEX('Budget by FY'!$I$2:$I$506,MATCH('Budget by qtr'!O64,'Budget by FY'!$F$2:$F$506,0)),0)</f>
        <v>0</v>
      </c>
      <c r="R64" s="75">
        <f>VLOOKUP(D64,'FY-Quarter lookup'!$D$2:$K$25,8,FALSE)</f>
        <v>0</v>
      </c>
      <c r="S64" s="75">
        <f>VLOOKUP(D64,'FY-Quarter lookup'!$D$2:$G$25,4,FALSE)</f>
        <v>0</v>
      </c>
      <c r="T64" s="75">
        <f t="shared" ca="1" si="6"/>
        <v>0</v>
      </c>
    </row>
    <row r="65" spans="1:20">
      <c r="A65">
        <v>4</v>
      </c>
      <c r="B65">
        <v>2026</v>
      </c>
      <c r="C65" s="2">
        <v>46113</v>
      </c>
      <c r="D65" s="2">
        <v>46203</v>
      </c>
      <c r="E65" t="str">
        <f>IF(AND(D65&gt;='1. Core Details'!$C$34,'Budget by qtr'!D65&lt;='1. Core Details'!$C$36),"Yes","No")</f>
        <v>No</v>
      </c>
      <c r="F65">
        <f>IFERROR(IF(E65="No",0,(DATEDIF('1. Core Details'!$C$34,('Budget by qtr'!D65+1),"m"))),0)</f>
        <v>0</v>
      </c>
      <c r="G65">
        <f t="shared" si="12"/>
        <v>0</v>
      </c>
      <c r="H65">
        <f t="shared" si="13"/>
        <v>0</v>
      </c>
      <c r="I65">
        <f t="shared" si="14"/>
        <v>0</v>
      </c>
      <c r="J65">
        <f>VLOOKUP(D65,'FY-Quarter lookup'!$D$2:$I$25,6,FALSE)</f>
        <v>0</v>
      </c>
      <c r="K65">
        <f t="shared" si="15"/>
        <v>12</v>
      </c>
      <c r="L65" s="75" t="str">
        <f t="shared" ca="1" si="2"/>
        <v xml:space="preserve">1210: Participant Cash Contribution </v>
      </c>
      <c r="M65" s="75">
        <f t="shared" ca="1" si="3"/>
        <v>0</v>
      </c>
      <c r="N65" s="75" t="str">
        <f t="shared" ca="1" si="4"/>
        <v>Cash</v>
      </c>
      <c r="O65" s="75" t="str">
        <f t="shared" ca="1" si="5"/>
        <v>1210: Participant Cash Contribution 0CashPY0</v>
      </c>
      <c r="P65" s="75">
        <f>VLOOKUP(D65,'FY-Quarter lookup'!$D$2:$J$25,7,FALSE)</f>
        <v>0</v>
      </c>
      <c r="Q65" s="75">
        <f ca="1">IFERROR(INDEX('Budget by FY'!$I$2:$I$506,MATCH('Budget by qtr'!O65,'Budget by FY'!$F$2:$F$506,0)),0)</f>
        <v>0</v>
      </c>
      <c r="R65" s="75">
        <f>VLOOKUP(D65,'FY-Quarter lookup'!$D$2:$K$25,8,FALSE)</f>
        <v>0</v>
      </c>
      <c r="S65" s="75">
        <f>VLOOKUP(D65,'FY-Quarter lookup'!$D$2:$G$25,4,FALSE)</f>
        <v>0</v>
      </c>
      <c r="T65" s="75">
        <f t="shared" ca="1" si="6"/>
        <v>0</v>
      </c>
    </row>
    <row r="66" spans="1:20">
      <c r="A66">
        <v>1</v>
      </c>
      <c r="B66">
        <v>2027</v>
      </c>
      <c r="C66" s="2">
        <v>46204</v>
      </c>
      <c r="D66" s="2">
        <v>46295</v>
      </c>
      <c r="E66" t="str">
        <f>IF(AND(D66&gt;='1. Core Details'!$C$34,'Budget by qtr'!D66&lt;='1. Core Details'!$C$36),"Yes","No")</f>
        <v>No</v>
      </c>
      <c r="F66">
        <f>IFERROR(IF(E66="No",0,(DATEDIF('1. Core Details'!$C$34,('Budget by qtr'!D66+1),"m"))),0)</f>
        <v>0</v>
      </c>
      <c r="G66">
        <f t="shared" si="12"/>
        <v>0</v>
      </c>
      <c r="H66">
        <f t="shared" si="13"/>
        <v>0</v>
      </c>
      <c r="I66">
        <f t="shared" si="14"/>
        <v>0</v>
      </c>
      <c r="J66">
        <f>VLOOKUP(D66,'FY-Quarter lookup'!$D$2:$I$25,6,FALSE)</f>
        <v>0</v>
      </c>
      <c r="K66">
        <f t="shared" si="15"/>
        <v>12</v>
      </c>
      <c r="L66" s="75" t="str">
        <f t="shared" ca="1" si="2"/>
        <v xml:space="preserve">1210: Participant Cash Contribution </v>
      </c>
      <c r="M66" s="75">
        <f t="shared" ca="1" si="3"/>
        <v>0</v>
      </c>
      <c r="N66" s="75" t="str">
        <f t="shared" ca="1" si="4"/>
        <v>Cash</v>
      </c>
      <c r="O66" s="75" t="str">
        <f t="shared" ca="1" si="5"/>
        <v>1210: Participant Cash Contribution 0CashPY0</v>
      </c>
      <c r="P66" s="75">
        <f>VLOOKUP(D66,'FY-Quarter lookup'!$D$2:$J$25,7,FALSE)</f>
        <v>0</v>
      </c>
      <c r="Q66" s="75">
        <f ca="1">IFERROR(INDEX('Budget by FY'!$I$2:$I$506,MATCH('Budget by qtr'!O66,'Budget by FY'!$F$2:$F$506,0)),0)</f>
        <v>0</v>
      </c>
      <c r="R66" s="75">
        <f>VLOOKUP(D66,'FY-Quarter lookup'!$D$2:$K$25,8,FALSE)</f>
        <v>0</v>
      </c>
      <c r="S66" s="75">
        <f>VLOOKUP(D66,'FY-Quarter lookup'!$D$2:$G$25,4,FALSE)</f>
        <v>0</v>
      </c>
      <c r="T66" s="75">
        <f t="shared" ca="1" si="6"/>
        <v>0</v>
      </c>
    </row>
    <row r="67" spans="1:20">
      <c r="A67">
        <v>2</v>
      </c>
      <c r="B67">
        <v>2027</v>
      </c>
      <c r="C67" s="2">
        <v>46296</v>
      </c>
      <c r="D67" s="2">
        <v>46387</v>
      </c>
      <c r="E67" t="str">
        <f>IF(AND(D67&gt;='1. Core Details'!$C$34,'Budget by qtr'!D67&lt;='1. Core Details'!$C$36),"Yes","No")</f>
        <v>No</v>
      </c>
      <c r="F67">
        <f>IFERROR(IF(E67="No",0,(DATEDIF('1. Core Details'!$C$34,('Budget by qtr'!D67+1),"m"))),0)</f>
        <v>0</v>
      </c>
      <c r="G67">
        <f t="shared" si="12"/>
        <v>0</v>
      </c>
      <c r="H67">
        <f t="shared" si="13"/>
        <v>0</v>
      </c>
      <c r="I67">
        <f t="shared" si="14"/>
        <v>0</v>
      </c>
      <c r="J67">
        <f>VLOOKUP(D67,'FY-Quarter lookup'!$D$2:$I$25,6,FALSE)</f>
        <v>0</v>
      </c>
      <c r="K67">
        <f t="shared" si="15"/>
        <v>12</v>
      </c>
      <c r="L67" s="75" t="str">
        <f t="shared" ref="L67:L130" ca="1" si="16">INDIRECT(_xlfn.CONCAT("'Budget by FY'!C",K67))</f>
        <v xml:space="preserve">1210: Participant Cash Contribution </v>
      </c>
      <c r="M67" s="75">
        <f t="shared" ref="M67:M130" ca="1" si="17">INDIRECT(_xlfn.CONCAT("'Budget by FY'!D",K67))</f>
        <v>0</v>
      </c>
      <c r="N67" s="75" t="str">
        <f t="shared" ref="N67:N130" ca="1" si="18">INDIRECT(_xlfn.CONCAT("'Budget by FY'!E",K67))</f>
        <v>Cash</v>
      </c>
      <c r="O67" s="75" t="str">
        <f t="shared" ref="O67:O130" ca="1" si="19">_xlfn.CONCAT(L67,M67,N67,"PY",P67)</f>
        <v>1210: Participant Cash Contribution 0CashPY0</v>
      </c>
      <c r="P67" s="75">
        <f>VLOOKUP(D67,'FY-Quarter lookup'!$D$2:$J$25,7,FALSE)</f>
        <v>0</v>
      </c>
      <c r="Q67" s="75">
        <f ca="1">IFERROR(INDEX('Budget by FY'!$I$2:$I$506,MATCH('Budget by qtr'!O67,'Budget by FY'!$F$2:$F$506,0)),0)</f>
        <v>0</v>
      </c>
      <c r="R67" s="75">
        <f>VLOOKUP(D67,'FY-Quarter lookup'!$D$2:$K$25,8,FALSE)</f>
        <v>0</v>
      </c>
      <c r="S67" s="75">
        <f>VLOOKUP(D67,'FY-Quarter lookup'!$D$2:$G$25,4,FALSE)</f>
        <v>0</v>
      </c>
      <c r="T67" s="75">
        <f t="shared" ref="T67:T121" ca="1" si="20">IFERROR((Q67/R67)*S67,0)</f>
        <v>0</v>
      </c>
    </row>
    <row r="68" spans="1:20">
      <c r="A68">
        <v>3</v>
      </c>
      <c r="B68">
        <v>2027</v>
      </c>
      <c r="C68" s="2">
        <v>46388</v>
      </c>
      <c r="D68" s="2">
        <v>46477</v>
      </c>
      <c r="E68" t="str">
        <f>IF(AND(D68&gt;='1. Core Details'!$C$34,'Budget by qtr'!D68&lt;='1. Core Details'!$C$36),"Yes","No")</f>
        <v>No</v>
      </c>
      <c r="F68">
        <f>IFERROR(IF(E68="No",0,(DATEDIF('1. Core Details'!$C$34,('Budget by qtr'!D68+1),"m"))),0)</f>
        <v>0</v>
      </c>
      <c r="G68">
        <f t="shared" si="12"/>
        <v>0</v>
      </c>
      <c r="H68">
        <f t="shared" si="13"/>
        <v>0</v>
      </c>
      <c r="I68">
        <f t="shared" si="14"/>
        <v>0</v>
      </c>
      <c r="J68">
        <f>VLOOKUP(D68,'FY-Quarter lookup'!$D$2:$I$25,6,FALSE)</f>
        <v>0</v>
      </c>
      <c r="K68">
        <f t="shared" si="15"/>
        <v>12</v>
      </c>
      <c r="L68" s="75" t="str">
        <f t="shared" ca="1" si="16"/>
        <v xml:space="preserve">1210: Participant Cash Contribution </v>
      </c>
      <c r="M68" s="75">
        <f t="shared" ca="1" si="17"/>
        <v>0</v>
      </c>
      <c r="N68" s="75" t="str">
        <f t="shared" ca="1" si="18"/>
        <v>Cash</v>
      </c>
      <c r="O68" s="75" t="str">
        <f t="shared" ca="1" si="19"/>
        <v>1210: Participant Cash Contribution 0CashPY0</v>
      </c>
      <c r="P68" s="75">
        <f>VLOOKUP(D68,'FY-Quarter lookup'!$D$2:$J$25,7,FALSE)</f>
        <v>0</v>
      </c>
      <c r="Q68" s="75">
        <f ca="1">IFERROR(INDEX('Budget by FY'!$I$2:$I$506,MATCH('Budget by qtr'!O68,'Budget by FY'!$F$2:$F$506,0)),0)</f>
        <v>0</v>
      </c>
      <c r="R68" s="75">
        <f>VLOOKUP(D68,'FY-Quarter lookup'!$D$2:$K$25,8,FALSE)</f>
        <v>0</v>
      </c>
      <c r="S68" s="75">
        <f>VLOOKUP(D68,'FY-Quarter lookup'!$D$2:$G$25,4,FALSE)</f>
        <v>0</v>
      </c>
      <c r="T68" s="75">
        <f t="shared" ca="1" si="20"/>
        <v>0</v>
      </c>
    </row>
    <row r="69" spans="1:20">
      <c r="A69">
        <v>4</v>
      </c>
      <c r="B69">
        <v>2027</v>
      </c>
      <c r="C69" s="2">
        <v>46478</v>
      </c>
      <c r="D69" s="2">
        <v>46568</v>
      </c>
      <c r="E69" t="str">
        <f>IF(AND(D69&gt;='1. Core Details'!$C$34,'Budget by qtr'!D69&lt;='1. Core Details'!$C$36),"Yes","No")</f>
        <v>No</v>
      </c>
      <c r="F69">
        <f>IFERROR(IF(E69="No",0,(DATEDIF('1. Core Details'!$C$34,('Budget by qtr'!D69+1),"m"))),0)</f>
        <v>0</v>
      </c>
      <c r="G69">
        <f t="shared" si="12"/>
        <v>0</v>
      </c>
      <c r="H69">
        <f t="shared" si="13"/>
        <v>0</v>
      </c>
      <c r="I69">
        <f t="shared" si="14"/>
        <v>0</v>
      </c>
      <c r="J69">
        <f>VLOOKUP(D69,'FY-Quarter lookup'!$D$2:$I$25,6,FALSE)</f>
        <v>0</v>
      </c>
      <c r="K69">
        <f t="shared" si="15"/>
        <v>12</v>
      </c>
      <c r="L69" s="75" t="str">
        <f t="shared" ca="1" si="16"/>
        <v xml:space="preserve">1210: Participant Cash Contribution </v>
      </c>
      <c r="M69" s="75">
        <f t="shared" ca="1" si="17"/>
        <v>0</v>
      </c>
      <c r="N69" s="75" t="str">
        <f t="shared" ca="1" si="18"/>
        <v>Cash</v>
      </c>
      <c r="O69" s="75" t="str">
        <f t="shared" ca="1" si="19"/>
        <v>1210: Participant Cash Contribution 0CashPY0</v>
      </c>
      <c r="P69" s="75">
        <f>VLOOKUP(D69,'FY-Quarter lookup'!$D$2:$J$25,7,FALSE)</f>
        <v>0</v>
      </c>
      <c r="Q69" s="75">
        <f ca="1">IFERROR(INDEX('Budget by FY'!$I$2:$I$506,MATCH('Budget by qtr'!O69,'Budget by FY'!$F$2:$F$506,0)),0)</f>
        <v>0</v>
      </c>
      <c r="R69" s="75">
        <f>VLOOKUP(D69,'FY-Quarter lookup'!$D$2:$K$25,8,FALSE)</f>
        <v>0</v>
      </c>
      <c r="S69" s="75">
        <f>VLOOKUP(D69,'FY-Quarter lookup'!$D$2:$G$25,4,FALSE)</f>
        <v>0</v>
      </c>
      <c r="T69" s="75">
        <f t="shared" ca="1" si="20"/>
        <v>0</v>
      </c>
    </row>
    <row r="70" spans="1:20">
      <c r="A70">
        <v>1</v>
      </c>
      <c r="B70">
        <v>2028</v>
      </c>
      <c r="C70" s="2">
        <v>46569</v>
      </c>
      <c r="D70" s="2">
        <v>46660</v>
      </c>
      <c r="E70" t="str">
        <f>IF(AND(D70&gt;='1. Core Details'!$C$34,'Budget by qtr'!D70&lt;='1. Core Details'!$C$36),"Yes","No")</f>
        <v>No</v>
      </c>
      <c r="F70">
        <f>IFERROR(IF(E70="No",0,(DATEDIF('1. Core Details'!$C$34,('Budget by qtr'!D70+1),"m"))),0)</f>
        <v>0</v>
      </c>
      <c r="G70">
        <f t="shared" si="12"/>
        <v>0</v>
      </c>
      <c r="H70">
        <f t="shared" si="13"/>
        <v>0</v>
      </c>
      <c r="I70">
        <f t="shared" si="14"/>
        <v>0</v>
      </c>
      <c r="J70">
        <f>VLOOKUP(D70,'FY-Quarter lookup'!$D$2:$I$25,6,FALSE)</f>
        <v>0</v>
      </c>
      <c r="K70">
        <f t="shared" si="15"/>
        <v>12</v>
      </c>
      <c r="L70" s="75" t="str">
        <f t="shared" ca="1" si="16"/>
        <v xml:space="preserve">1210: Participant Cash Contribution </v>
      </c>
      <c r="M70" s="75">
        <f t="shared" ca="1" si="17"/>
        <v>0</v>
      </c>
      <c r="N70" s="75" t="str">
        <f t="shared" ca="1" si="18"/>
        <v>Cash</v>
      </c>
      <c r="O70" s="75" t="str">
        <f t="shared" ca="1" si="19"/>
        <v>1210: Participant Cash Contribution 0CashPY0</v>
      </c>
      <c r="P70" s="75">
        <f>VLOOKUP(D70,'FY-Quarter lookup'!$D$2:$J$25,7,FALSE)</f>
        <v>0</v>
      </c>
      <c r="Q70" s="75">
        <f ca="1">IFERROR(INDEX('Budget by FY'!$I$2:$I$506,MATCH('Budget by qtr'!O70,'Budget by FY'!$F$2:$F$506,0)),0)</f>
        <v>0</v>
      </c>
      <c r="R70" s="75">
        <f>VLOOKUP(D70,'FY-Quarter lookup'!$D$2:$K$25,8,FALSE)</f>
        <v>0</v>
      </c>
      <c r="S70" s="75">
        <f>VLOOKUP(D70,'FY-Quarter lookup'!$D$2:$G$25,4,FALSE)</f>
        <v>0</v>
      </c>
      <c r="T70" s="75">
        <f t="shared" ca="1" si="20"/>
        <v>0</v>
      </c>
    </row>
    <row r="71" spans="1:20">
      <c r="A71">
        <v>2</v>
      </c>
      <c r="B71">
        <v>2028</v>
      </c>
      <c r="C71" s="2">
        <v>46661</v>
      </c>
      <c r="D71" s="2">
        <v>46752</v>
      </c>
      <c r="E71" t="str">
        <f>IF(AND(D71&gt;='1. Core Details'!$C$34,'Budget by qtr'!D71&lt;='1. Core Details'!$C$36),"Yes","No")</f>
        <v>No</v>
      </c>
      <c r="F71">
        <f>IFERROR(IF(E71="No",0,(DATEDIF('1. Core Details'!$C$34,('Budget by qtr'!D71+1),"m"))),0)</f>
        <v>0</v>
      </c>
      <c r="G71">
        <f t="shared" si="12"/>
        <v>0</v>
      </c>
      <c r="H71">
        <f t="shared" si="13"/>
        <v>0</v>
      </c>
      <c r="I71">
        <f t="shared" si="14"/>
        <v>0</v>
      </c>
      <c r="J71">
        <f>VLOOKUP(D71,'FY-Quarter lookup'!$D$2:$I$25,6,FALSE)</f>
        <v>0</v>
      </c>
      <c r="K71">
        <f t="shared" si="15"/>
        <v>12</v>
      </c>
      <c r="L71" s="75" t="str">
        <f t="shared" ca="1" si="16"/>
        <v xml:space="preserve">1210: Participant Cash Contribution </v>
      </c>
      <c r="M71" s="75">
        <f t="shared" ca="1" si="17"/>
        <v>0</v>
      </c>
      <c r="N71" s="75" t="str">
        <f t="shared" ca="1" si="18"/>
        <v>Cash</v>
      </c>
      <c r="O71" s="75" t="str">
        <f t="shared" ca="1" si="19"/>
        <v>1210: Participant Cash Contribution 0CashPY0</v>
      </c>
      <c r="P71" s="75">
        <f>VLOOKUP(D71,'FY-Quarter lookup'!$D$2:$J$25,7,FALSE)</f>
        <v>0</v>
      </c>
      <c r="Q71" s="75">
        <f ca="1">IFERROR(INDEX('Budget by FY'!$I$2:$I$506,MATCH('Budget by qtr'!O71,'Budget by FY'!$F$2:$F$506,0)),0)</f>
        <v>0</v>
      </c>
      <c r="R71" s="75">
        <f>VLOOKUP(D71,'FY-Quarter lookup'!$D$2:$K$25,8,FALSE)</f>
        <v>0</v>
      </c>
      <c r="S71" s="75">
        <f>VLOOKUP(D71,'FY-Quarter lookup'!$D$2:$G$25,4,FALSE)</f>
        <v>0</v>
      </c>
      <c r="T71" s="75">
        <f t="shared" ca="1" si="20"/>
        <v>0</v>
      </c>
    </row>
    <row r="72" spans="1:20">
      <c r="A72">
        <v>3</v>
      </c>
      <c r="B72">
        <v>2028</v>
      </c>
      <c r="C72" s="2">
        <v>46753</v>
      </c>
      <c r="D72" s="2">
        <v>46843</v>
      </c>
      <c r="E72" t="str">
        <f>IF(AND(D72&gt;='1. Core Details'!$C$34,'Budget by qtr'!D72&lt;='1. Core Details'!$C$36),"Yes","No")</f>
        <v>No</v>
      </c>
      <c r="F72">
        <f>IFERROR(IF(E72="No",0,(DATEDIF('1. Core Details'!$C$34,('Budget by qtr'!D72+1),"m"))),0)</f>
        <v>0</v>
      </c>
      <c r="G72">
        <f t="shared" si="12"/>
        <v>0</v>
      </c>
      <c r="H72">
        <f t="shared" si="13"/>
        <v>0</v>
      </c>
      <c r="I72">
        <f t="shared" si="14"/>
        <v>0</v>
      </c>
      <c r="J72">
        <f>VLOOKUP(D72,'FY-Quarter lookup'!$D$2:$I$25,6,FALSE)</f>
        <v>0</v>
      </c>
      <c r="K72">
        <f t="shared" si="15"/>
        <v>12</v>
      </c>
      <c r="L72" s="75" t="str">
        <f t="shared" ca="1" si="16"/>
        <v xml:space="preserve">1210: Participant Cash Contribution </v>
      </c>
      <c r="M72" s="75">
        <f t="shared" ca="1" si="17"/>
        <v>0</v>
      </c>
      <c r="N72" s="75" t="str">
        <f t="shared" ca="1" si="18"/>
        <v>Cash</v>
      </c>
      <c r="O72" s="75" t="str">
        <f t="shared" ca="1" si="19"/>
        <v>1210: Participant Cash Contribution 0CashPY0</v>
      </c>
      <c r="P72" s="75">
        <f>VLOOKUP(D72,'FY-Quarter lookup'!$D$2:$J$25,7,FALSE)</f>
        <v>0</v>
      </c>
      <c r="Q72" s="75">
        <f ca="1">IFERROR(INDEX('Budget by FY'!$I$2:$I$506,MATCH('Budget by qtr'!O72,'Budget by FY'!$F$2:$F$506,0)),0)</f>
        <v>0</v>
      </c>
      <c r="R72" s="75">
        <f>VLOOKUP(D72,'FY-Quarter lookup'!$D$2:$K$25,8,FALSE)</f>
        <v>0</v>
      </c>
      <c r="S72" s="75">
        <f>VLOOKUP(D72,'FY-Quarter lookup'!$D$2:$G$25,4,FALSE)</f>
        <v>0</v>
      </c>
      <c r="T72" s="75">
        <f t="shared" ca="1" si="20"/>
        <v>0</v>
      </c>
    </row>
    <row r="73" spans="1:20">
      <c r="A73">
        <v>4</v>
      </c>
      <c r="B73">
        <v>2028</v>
      </c>
      <c r="C73" s="2">
        <v>46844</v>
      </c>
      <c r="D73" s="2">
        <v>46934</v>
      </c>
      <c r="E73" t="str">
        <f>IF(AND(D73&gt;='1. Core Details'!$C$34,'Budget by qtr'!D73&lt;='1. Core Details'!$C$36),"Yes","No")</f>
        <v>No</v>
      </c>
      <c r="F73">
        <f>IFERROR(IF(E73="No",0,(DATEDIF('1. Core Details'!$C$34,('Budget by qtr'!D73+1),"m"))),0)</f>
        <v>0</v>
      </c>
      <c r="G73">
        <f t="shared" si="12"/>
        <v>0</v>
      </c>
      <c r="H73">
        <f t="shared" si="13"/>
        <v>0</v>
      </c>
      <c r="I73">
        <f t="shared" si="14"/>
        <v>0</v>
      </c>
      <c r="J73">
        <f>VLOOKUP(D73,'FY-Quarter lookup'!$D$2:$I$25,6,FALSE)</f>
        <v>0</v>
      </c>
      <c r="K73">
        <f t="shared" si="15"/>
        <v>12</v>
      </c>
      <c r="L73" s="75" t="str">
        <f t="shared" ca="1" si="16"/>
        <v xml:space="preserve">1210: Participant Cash Contribution </v>
      </c>
      <c r="M73" s="75">
        <f t="shared" ca="1" si="17"/>
        <v>0</v>
      </c>
      <c r="N73" s="75" t="str">
        <f t="shared" ca="1" si="18"/>
        <v>Cash</v>
      </c>
      <c r="O73" s="75" t="str">
        <f t="shared" ca="1" si="19"/>
        <v>1210: Participant Cash Contribution 0CashPY0</v>
      </c>
      <c r="P73" s="75">
        <f>VLOOKUP(D73,'FY-Quarter lookup'!$D$2:$J$25,7,FALSE)</f>
        <v>0</v>
      </c>
      <c r="Q73" s="75">
        <f ca="1">IFERROR(INDEX('Budget by FY'!$I$2:$I$506,MATCH('Budget by qtr'!O73,'Budget by FY'!$F$2:$F$506,0)),0)</f>
        <v>0</v>
      </c>
      <c r="R73" s="75">
        <f>VLOOKUP(D73,'FY-Quarter lookup'!$D$2:$K$25,8,FALSE)</f>
        <v>0</v>
      </c>
      <c r="S73" s="75">
        <f>VLOOKUP(D73,'FY-Quarter lookup'!$D$2:$G$25,4,FALSE)</f>
        <v>0</v>
      </c>
      <c r="T73" s="75">
        <f t="shared" ca="1" si="20"/>
        <v>0</v>
      </c>
    </row>
    <row r="74" spans="1:20">
      <c r="A74">
        <v>1</v>
      </c>
      <c r="B74">
        <v>2023</v>
      </c>
      <c r="C74" s="2">
        <v>44743</v>
      </c>
      <c r="D74" s="2">
        <v>44834</v>
      </c>
      <c r="E74" t="str">
        <f>IF(AND(D74&gt;='1. Core Details'!$C$34,'Budget by qtr'!D74&lt;='1. Core Details'!$C$36),"Yes","No")</f>
        <v>No</v>
      </c>
      <c r="F74">
        <f>IFERROR(IF(E74="No",0,(DATEDIF('1. Core Details'!$C$34,('Budget by qtr'!D74+1),"m"))),0)</f>
        <v>0</v>
      </c>
      <c r="G74">
        <f t="shared" ref="G74:G97" si="21">IFERROR(IF(F74-F73&lt;0,0,F74-F73),0)</f>
        <v>0</v>
      </c>
      <c r="H74">
        <f t="shared" si="13"/>
        <v>0</v>
      </c>
      <c r="I74">
        <f t="shared" si="14"/>
        <v>0</v>
      </c>
      <c r="J74">
        <f>VLOOKUP(D74,'FY-Quarter lookup'!$D$2:$I$25,6,FALSE)</f>
        <v>0</v>
      </c>
      <c r="K74">
        <f>K73+5</f>
        <v>17</v>
      </c>
      <c r="L74" s="75" t="str">
        <f t="shared" ca="1" si="16"/>
        <v xml:space="preserve">1210: Participant Cash Contribution </v>
      </c>
      <c r="M74" s="75">
        <f t="shared" ca="1" si="17"/>
        <v>0</v>
      </c>
      <c r="N74" s="75" t="str">
        <f t="shared" ca="1" si="18"/>
        <v>Cash</v>
      </c>
      <c r="O74" s="75" t="str">
        <f t="shared" ca="1" si="19"/>
        <v>1210: Participant Cash Contribution 0CashPY0</v>
      </c>
      <c r="P74" s="75">
        <f>VLOOKUP(D74,'FY-Quarter lookup'!$D$2:$J$25,7,FALSE)</f>
        <v>0</v>
      </c>
      <c r="Q74" s="75">
        <f ca="1">IFERROR(INDEX('Budget by FY'!$I$2:$I$506,MATCH('Budget by qtr'!O74,'Budget by FY'!$F$2:$F$506,0)),0)</f>
        <v>0</v>
      </c>
      <c r="R74" s="75">
        <f>VLOOKUP(D74,'FY-Quarter lookup'!$D$2:$K$25,8,FALSE)</f>
        <v>0</v>
      </c>
      <c r="S74" s="75">
        <f>VLOOKUP(D74,'FY-Quarter lookup'!$D$2:$G$25,4,FALSE)</f>
        <v>0</v>
      </c>
      <c r="T74" s="75">
        <f t="shared" ca="1" si="20"/>
        <v>0</v>
      </c>
    </row>
    <row r="75" spans="1:20">
      <c r="A75">
        <v>2</v>
      </c>
      <c r="B75">
        <v>2023</v>
      </c>
      <c r="C75" s="2">
        <v>44835</v>
      </c>
      <c r="D75" s="2">
        <v>44926</v>
      </c>
      <c r="E75" t="str">
        <f>IF(AND(D75&gt;='1. Core Details'!$C$34,'Budget by qtr'!D75&lt;='1. Core Details'!$C$36),"Yes","No")</f>
        <v>No</v>
      </c>
      <c r="F75">
        <f>IFERROR(IF(E75="No",0,(DATEDIF('1. Core Details'!$C$34,('Budget by qtr'!D75+1),"m"))),0)</f>
        <v>0</v>
      </c>
      <c r="G75">
        <f t="shared" si="21"/>
        <v>0</v>
      </c>
      <c r="H75">
        <f t="shared" si="13"/>
        <v>0</v>
      </c>
      <c r="I75">
        <f t="shared" si="14"/>
        <v>0</v>
      </c>
      <c r="J75">
        <f>VLOOKUP(D75,'FY-Quarter lookup'!$D$2:$I$25,6,FALSE)</f>
        <v>0</v>
      </c>
      <c r="K75">
        <f>K74</f>
        <v>17</v>
      </c>
      <c r="L75" s="75" t="str">
        <f t="shared" ca="1" si="16"/>
        <v xml:space="preserve">1210: Participant Cash Contribution </v>
      </c>
      <c r="M75" s="75">
        <f t="shared" ca="1" si="17"/>
        <v>0</v>
      </c>
      <c r="N75" s="75" t="str">
        <f t="shared" ca="1" si="18"/>
        <v>Cash</v>
      </c>
      <c r="O75" s="75" t="str">
        <f t="shared" ca="1" si="19"/>
        <v>1210: Participant Cash Contribution 0CashPY0</v>
      </c>
      <c r="P75" s="75">
        <f>VLOOKUP(D75,'FY-Quarter lookup'!$D$2:$J$25,7,FALSE)</f>
        <v>0</v>
      </c>
      <c r="Q75" s="75">
        <f ca="1">IFERROR(INDEX('Budget by FY'!$I$2:$I$506,MATCH('Budget by qtr'!O75,'Budget by FY'!$F$2:$F$506,0)),0)</f>
        <v>0</v>
      </c>
      <c r="R75" s="75">
        <f>VLOOKUP(D75,'FY-Quarter lookup'!$D$2:$K$25,8,FALSE)</f>
        <v>0</v>
      </c>
      <c r="S75" s="75">
        <f>VLOOKUP(D75,'FY-Quarter lookup'!$D$2:$G$25,4,FALSE)</f>
        <v>0</v>
      </c>
      <c r="T75" s="75">
        <f t="shared" ca="1" si="20"/>
        <v>0</v>
      </c>
    </row>
    <row r="76" spans="1:20">
      <c r="A76">
        <v>3</v>
      </c>
      <c r="B76">
        <v>2023</v>
      </c>
      <c r="C76" s="2">
        <v>44927</v>
      </c>
      <c r="D76" s="2">
        <v>45016</v>
      </c>
      <c r="E76" t="str">
        <f>IF(AND(D76&gt;='1. Core Details'!$C$34,'Budget by qtr'!D76&lt;='1. Core Details'!$C$36),"Yes","No")</f>
        <v>No</v>
      </c>
      <c r="F76">
        <f>IFERROR(IF(E76="No",0,(DATEDIF('1. Core Details'!$C$34,('Budget by qtr'!D76+1),"m"))),0)</f>
        <v>0</v>
      </c>
      <c r="G76">
        <f t="shared" si="21"/>
        <v>0</v>
      </c>
      <c r="H76">
        <f t="shared" si="13"/>
        <v>0</v>
      </c>
      <c r="I76">
        <f t="shared" si="14"/>
        <v>0</v>
      </c>
      <c r="J76">
        <f>VLOOKUP(D76,'FY-Quarter lookup'!$D$2:$I$25,6,FALSE)</f>
        <v>0</v>
      </c>
      <c r="K76">
        <f t="shared" ref="K76:K97" si="22">K75</f>
        <v>17</v>
      </c>
      <c r="L76" s="75" t="str">
        <f t="shared" ca="1" si="16"/>
        <v xml:space="preserve">1210: Participant Cash Contribution </v>
      </c>
      <c r="M76" s="75">
        <f t="shared" ca="1" si="17"/>
        <v>0</v>
      </c>
      <c r="N76" s="75" t="str">
        <f t="shared" ca="1" si="18"/>
        <v>Cash</v>
      </c>
      <c r="O76" s="75" t="str">
        <f t="shared" ca="1" si="19"/>
        <v>1210: Participant Cash Contribution 0CashPY0</v>
      </c>
      <c r="P76" s="75">
        <f>VLOOKUP(D76,'FY-Quarter lookup'!$D$2:$J$25,7,FALSE)</f>
        <v>0</v>
      </c>
      <c r="Q76" s="75">
        <f ca="1">IFERROR(INDEX('Budget by FY'!$I$2:$I$506,MATCH('Budget by qtr'!O76,'Budget by FY'!$F$2:$F$506,0)),0)</f>
        <v>0</v>
      </c>
      <c r="R76" s="75">
        <f>VLOOKUP(D76,'FY-Quarter lookup'!$D$2:$K$25,8,FALSE)</f>
        <v>0</v>
      </c>
      <c r="S76" s="75">
        <f>VLOOKUP(D76,'FY-Quarter lookup'!$D$2:$G$25,4,FALSE)</f>
        <v>0</v>
      </c>
      <c r="T76" s="75">
        <f t="shared" ca="1" si="20"/>
        <v>0</v>
      </c>
    </row>
    <row r="77" spans="1:20">
      <c r="A77">
        <v>4</v>
      </c>
      <c r="B77">
        <v>2023</v>
      </c>
      <c r="C77" s="2">
        <v>45017</v>
      </c>
      <c r="D77" s="2">
        <v>45107</v>
      </c>
      <c r="E77" t="str">
        <f>IF(AND(D77&gt;='1. Core Details'!$C$34,'Budget by qtr'!D77&lt;='1. Core Details'!$C$36),"Yes","No")</f>
        <v>No</v>
      </c>
      <c r="F77">
        <f>IFERROR(IF(E77="No",0,(DATEDIF('1. Core Details'!$C$34,('Budget by qtr'!D77+1),"m"))),0)</f>
        <v>0</v>
      </c>
      <c r="G77">
        <f t="shared" si="21"/>
        <v>0</v>
      </c>
      <c r="H77">
        <f t="shared" si="13"/>
        <v>0</v>
      </c>
      <c r="I77">
        <f t="shared" si="14"/>
        <v>0</v>
      </c>
      <c r="J77">
        <f>VLOOKUP(D77,'FY-Quarter lookup'!$D$2:$I$25,6,FALSE)</f>
        <v>0</v>
      </c>
      <c r="K77">
        <f t="shared" si="22"/>
        <v>17</v>
      </c>
      <c r="L77" s="75" t="str">
        <f t="shared" ca="1" si="16"/>
        <v xml:space="preserve">1210: Participant Cash Contribution </v>
      </c>
      <c r="M77" s="75">
        <f t="shared" ca="1" si="17"/>
        <v>0</v>
      </c>
      <c r="N77" s="75" t="str">
        <f t="shared" ca="1" si="18"/>
        <v>Cash</v>
      </c>
      <c r="O77" s="75" t="str">
        <f t="shared" ca="1" si="19"/>
        <v>1210: Participant Cash Contribution 0CashPY0</v>
      </c>
      <c r="P77" s="75">
        <f>VLOOKUP(D77,'FY-Quarter lookup'!$D$2:$J$25,7,FALSE)</f>
        <v>0</v>
      </c>
      <c r="Q77" s="75">
        <f ca="1">IFERROR(INDEX('Budget by FY'!$I$2:$I$506,MATCH('Budget by qtr'!O77,'Budget by FY'!$F$2:$F$506,0)),0)</f>
        <v>0</v>
      </c>
      <c r="R77" s="75">
        <f>VLOOKUP(D77,'FY-Quarter lookup'!$D$2:$K$25,8,FALSE)</f>
        <v>0</v>
      </c>
      <c r="S77" s="75">
        <f>VLOOKUP(D77,'FY-Quarter lookup'!$D$2:$G$25,4,FALSE)</f>
        <v>0</v>
      </c>
      <c r="T77" s="75">
        <f t="shared" ca="1" si="20"/>
        <v>0</v>
      </c>
    </row>
    <row r="78" spans="1:20">
      <c r="A78">
        <v>1</v>
      </c>
      <c r="B78">
        <v>2024</v>
      </c>
      <c r="C78" s="2">
        <v>45108</v>
      </c>
      <c r="D78" s="2">
        <v>45199</v>
      </c>
      <c r="E78" t="str">
        <f>IF(AND(D78&gt;='1. Core Details'!$C$34,'Budget by qtr'!D78&lt;='1. Core Details'!$C$36),"Yes","No")</f>
        <v>No</v>
      </c>
      <c r="F78">
        <f>IFERROR(IF(E78="No",0,(DATEDIF('1. Core Details'!$C$34,('Budget by qtr'!D78+1),"m"))),0)</f>
        <v>0</v>
      </c>
      <c r="G78">
        <f t="shared" si="21"/>
        <v>0</v>
      </c>
      <c r="H78">
        <f t="shared" si="13"/>
        <v>0</v>
      </c>
      <c r="I78">
        <f t="shared" si="14"/>
        <v>0</v>
      </c>
      <c r="J78">
        <f>VLOOKUP(D78,'FY-Quarter lookup'!$D$2:$I$25,6,FALSE)</f>
        <v>0</v>
      </c>
      <c r="K78">
        <f t="shared" si="22"/>
        <v>17</v>
      </c>
      <c r="L78" s="75" t="str">
        <f t="shared" ca="1" si="16"/>
        <v xml:space="preserve">1210: Participant Cash Contribution </v>
      </c>
      <c r="M78" s="75">
        <f t="shared" ca="1" si="17"/>
        <v>0</v>
      </c>
      <c r="N78" s="75" t="str">
        <f t="shared" ca="1" si="18"/>
        <v>Cash</v>
      </c>
      <c r="O78" s="75" t="str">
        <f t="shared" ca="1" si="19"/>
        <v>1210: Participant Cash Contribution 0CashPY0</v>
      </c>
      <c r="P78" s="75">
        <f>VLOOKUP(D78,'FY-Quarter lookup'!$D$2:$J$25,7,FALSE)</f>
        <v>0</v>
      </c>
      <c r="Q78" s="75">
        <f ca="1">IFERROR(INDEX('Budget by FY'!$I$2:$I$506,MATCH('Budget by qtr'!O78,'Budget by FY'!$F$2:$F$506,0)),0)</f>
        <v>0</v>
      </c>
      <c r="R78" s="75">
        <f>VLOOKUP(D78,'FY-Quarter lookup'!$D$2:$K$25,8,FALSE)</f>
        <v>0</v>
      </c>
      <c r="S78" s="75">
        <f>VLOOKUP(D78,'FY-Quarter lookup'!$D$2:$G$25,4,FALSE)</f>
        <v>0</v>
      </c>
      <c r="T78" s="75">
        <f t="shared" ca="1" si="20"/>
        <v>0</v>
      </c>
    </row>
    <row r="79" spans="1:20">
      <c r="A79">
        <v>2</v>
      </c>
      <c r="B79">
        <v>2024</v>
      </c>
      <c r="C79" s="2">
        <v>45200</v>
      </c>
      <c r="D79" s="2">
        <v>45291</v>
      </c>
      <c r="E79" t="str">
        <f>IF(AND(D79&gt;='1. Core Details'!$C$34,'Budget by qtr'!D79&lt;='1. Core Details'!$C$36),"Yes","No")</f>
        <v>No</v>
      </c>
      <c r="F79">
        <f>IFERROR(IF(E79="No",0,(DATEDIF('1. Core Details'!$C$34,('Budget by qtr'!D79+1),"m"))),0)</f>
        <v>0</v>
      </c>
      <c r="G79">
        <f t="shared" si="21"/>
        <v>0</v>
      </c>
      <c r="H79">
        <f t="shared" si="13"/>
        <v>0</v>
      </c>
      <c r="I79">
        <f t="shared" si="14"/>
        <v>0</v>
      </c>
      <c r="J79">
        <f>VLOOKUP(D79,'FY-Quarter lookup'!$D$2:$I$25,6,FALSE)</f>
        <v>0</v>
      </c>
      <c r="K79">
        <f t="shared" si="22"/>
        <v>17</v>
      </c>
      <c r="L79" s="75" t="str">
        <f t="shared" ca="1" si="16"/>
        <v xml:space="preserve">1210: Participant Cash Contribution </v>
      </c>
      <c r="M79" s="75">
        <f t="shared" ca="1" si="17"/>
        <v>0</v>
      </c>
      <c r="N79" s="75" t="str">
        <f t="shared" ca="1" si="18"/>
        <v>Cash</v>
      </c>
      <c r="O79" s="75" t="str">
        <f t="shared" ca="1" si="19"/>
        <v>1210: Participant Cash Contribution 0CashPY0</v>
      </c>
      <c r="P79" s="75">
        <f>VLOOKUP(D79,'FY-Quarter lookup'!$D$2:$J$25,7,FALSE)</f>
        <v>0</v>
      </c>
      <c r="Q79" s="75">
        <f ca="1">IFERROR(INDEX('Budget by FY'!$I$2:$I$506,MATCH('Budget by qtr'!O79,'Budget by FY'!$F$2:$F$506,0)),0)</f>
        <v>0</v>
      </c>
      <c r="R79" s="75">
        <f>VLOOKUP(D79,'FY-Quarter lookup'!$D$2:$K$25,8,FALSE)</f>
        <v>0</v>
      </c>
      <c r="S79" s="75">
        <f>VLOOKUP(D79,'FY-Quarter lookup'!$D$2:$G$25,4,FALSE)</f>
        <v>0</v>
      </c>
      <c r="T79" s="75">
        <f t="shared" ca="1" si="20"/>
        <v>0</v>
      </c>
    </row>
    <row r="80" spans="1:20">
      <c r="A80">
        <v>3</v>
      </c>
      <c r="B80">
        <v>2024</v>
      </c>
      <c r="C80" s="2">
        <v>45292</v>
      </c>
      <c r="D80" s="2">
        <v>45382</v>
      </c>
      <c r="E80" t="str">
        <f>IF(AND(D80&gt;='1. Core Details'!$C$34,'Budget by qtr'!D80&lt;='1. Core Details'!$C$36),"Yes","No")</f>
        <v>No</v>
      </c>
      <c r="F80">
        <f>IFERROR(IF(E80="No",0,(DATEDIF('1. Core Details'!$C$34,('Budget by qtr'!D80+1),"m"))),0)</f>
        <v>0</v>
      </c>
      <c r="G80">
        <f t="shared" si="21"/>
        <v>0</v>
      </c>
      <c r="H80">
        <f t="shared" si="13"/>
        <v>0</v>
      </c>
      <c r="I80">
        <f t="shared" si="14"/>
        <v>0</v>
      </c>
      <c r="J80">
        <f>VLOOKUP(D80,'FY-Quarter lookup'!$D$2:$I$25,6,FALSE)</f>
        <v>0</v>
      </c>
      <c r="K80">
        <f t="shared" si="22"/>
        <v>17</v>
      </c>
      <c r="L80" s="75" t="str">
        <f t="shared" ca="1" si="16"/>
        <v xml:space="preserve">1210: Participant Cash Contribution </v>
      </c>
      <c r="M80" s="75">
        <f t="shared" ca="1" si="17"/>
        <v>0</v>
      </c>
      <c r="N80" s="75" t="str">
        <f t="shared" ca="1" si="18"/>
        <v>Cash</v>
      </c>
      <c r="O80" s="75" t="str">
        <f t="shared" ca="1" si="19"/>
        <v>1210: Participant Cash Contribution 0CashPY0</v>
      </c>
      <c r="P80" s="75">
        <f>VLOOKUP(D80,'FY-Quarter lookup'!$D$2:$J$25,7,FALSE)</f>
        <v>0</v>
      </c>
      <c r="Q80" s="75">
        <f ca="1">IFERROR(INDEX('Budget by FY'!$I$2:$I$506,MATCH('Budget by qtr'!O80,'Budget by FY'!$F$2:$F$506,0)),0)</f>
        <v>0</v>
      </c>
      <c r="R80" s="75">
        <f>VLOOKUP(D80,'FY-Quarter lookup'!$D$2:$K$25,8,FALSE)</f>
        <v>0</v>
      </c>
      <c r="S80" s="75">
        <f>VLOOKUP(D80,'FY-Quarter lookup'!$D$2:$G$25,4,FALSE)</f>
        <v>0</v>
      </c>
      <c r="T80" s="75">
        <f t="shared" ca="1" si="20"/>
        <v>0</v>
      </c>
    </row>
    <row r="81" spans="1:20">
      <c r="A81">
        <v>4</v>
      </c>
      <c r="B81">
        <v>2024</v>
      </c>
      <c r="C81" s="2">
        <v>45383</v>
      </c>
      <c r="D81" s="2">
        <v>45473</v>
      </c>
      <c r="E81" t="str">
        <f>IF(AND(D81&gt;='1. Core Details'!$C$34,'Budget by qtr'!D81&lt;='1. Core Details'!$C$36),"Yes","No")</f>
        <v>No</v>
      </c>
      <c r="F81">
        <f>IFERROR(IF(E81="No",0,(DATEDIF('1. Core Details'!$C$34,('Budget by qtr'!D81+1),"m"))),0)</f>
        <v>0</v>
      </c>
      <c r="G81">
        <f t="shared" si="21"/>
        <v>0</v>
      </c>
      <c r="H81">
        <f t="shared" si="13"/>
        <v>0</v>
      </c>
      <c r="I81">
        <f t="shared" si="14"/>
        <v>0</v>
      </c>
      <c r="J81">
        <f>VLOOKUP(D81,'FY-Quarter lookup'!$D$2:$I$25,6,FALSE)</f>
        <v>0</v>
      </c>
      <c r="K81">
        <f t="shared" si="22"/>
        <v>17</v>
      </c>
      <c r="L81" s="75" t="str">
        <f t="shared" ca="1" si="16"/>
        <v xml:space="preserve">1210: Participant Cash Contribution </v>
      </c>
      <c r="M81" s="75">
        <f t="shared" ca="1" si="17"/>
        <v>0</v>
      </c>
      <c r="N81" s="75" t="str">
        <f t="shared" ca="1" si="18"/>
        <v>Cash</v>
      </c>
      <c r="O81" s="75" t="str">
        <f t="shared" ca="1" si="19"/>
        <v>1210: Participant Cash Contribution 0CashPY0</v>
      </c>
      <c r="P81" s="75">
        <f>VLOOKUP(D81,'FY-Quarter lookup'!$D$2:$J$25,7,FALSE)</f>
        <v>0</v>
      </c>
      <c r="Q81" s="75">
        <f ca="1">IFERROR(INDEX('Budget by FY'!$I$2:$I$506,MATCH('Budget by qtr'!O81,'Budget by FY'!$F$2:$F$506,0)),0)</f>
        <v>0</v>
      </c>
      <c r="R81" s="75">
        <f>VLOOKUP(D81,'FY-Quarter lookup'!$D$2:$K$25,8,FALSE)</f>
        <v>0</v>
      </c>
      <c r="S81" s="75">
        <f>VLOOKUP(D81,'FY-Quarter lookup'!$D$2:$G$25,4,FALSE)</f>
        <v>0</v>
      </c>
      <c r="T81" s="75">
        <f t="shared" ca="1" si="20"/>
        <v>0</v>
      </c>
    </row>
    <row r="82" spans="1:20">
      <c r="A82">
        <v>1</v>
      </c>
      <c r="B82">
        <v>2025</v>
      </c>
      <c r="C82" s="2">
        <v>45474</v>
      </c>
      <c r="D82" s="2">
        <v>45565</v>
      </c>
      <c r="E82" t="str">
        <f>IF(AND(D82&gt;='1. Core Details'!$C$34,'Budget by qtr'!D82&lt;='1. Core Details'!$C$36),"Yes","No")</f>
        <v>No</v>
      </c>
      <c r="F82">
        <f>IFERROR(IF(E82="No",0,(DATEDIF('1. Core Details'!$C$34,('Budget by qtr'!D82+1),"m"))),0)</f>
        <v>0</v>
      </c>
      <c r="G82">
        <f t="shared" si="21"/>
        <v>0</v>
      </c>
      <c r="H82">
        <f t="shared" si="13"/>
        <v>0</v>
      </c>
      <c r="I82">
        <f t="shared" si="14"/>
        <v>0</v>
      </c>
      <c r="J82">
        <f>VLOOKUP(D82,'FY-Quarter lookup'!$D$2:$I$25,6,FALSE)</f>
        <v>0</v>
      </c>
      <c r="K82">
        <f t="shared" si="22"/>
        <v>17</v>
      </c>
      <c r="L82" s="75" t="str">
        <f t="shared" ca="1" si="16"/>
        <v xml:space="preserve">1210: Participant Cash Contribution </v>
      </c>
      <c r="M82" s="75">
        <f t="shared" ca="1" si="17"/>
        <v>0</v>
      </c>
      <c r="N82" s="75" t="str">
        <f t="shared" ca="1" si="18"/>
        <v>Cash</v>
      </c>
      <c r="O82" s="75" t="str">
        <f t="shared" ca="1" si="19"/>
        <v>1210: Participant Cash Contribution 0CashPY0</v>
      </c>
      <c r="P82" s="75">
        <f>VLOOKUP(D82,'FY-Quarter lookup'!$D$2:$J$25,7,FALSE)</f>
        <v>0</v>
      </c>
      <c r="Q82" s="75">
        <f ca="1">IFERROR(INDEX('Budget by FY'!$I$2:$I$506,MATCH('Budget by qtr'!O82,'Budget by FY'!$F$2:$F$506,0)),0)</f>
        <v>0</v>
      </c>
      <c r="R82" s="75">
        <f>VLOOKUP(D82,'FY-Quarter lookup'!$D$2:$K$25,8,FALSE)</f>
        <v>0</v>
      </c>
      <c r="S82" s="75">
        <f>VLOOKUP(D82,'FY-Quarter lookup'!$D$2:$G$25,4,FALSE)</f>
        <v>0</v>
      </c>
      <c r="T82" s="75">
        <f t="shared" ca="1" si="20"/>
        <v>0</v>
      </c>
    </row>
    <row r="83" spans="1:20">
      <c r="A83">
        <v>2</v>
      </c>
      <c r="B83">
        <v>2025</v>
      </c>
      <c r="C83" s="2">
        <v>45566</v>
      </c>
      <c r="D83" s="2">
        <v>45657</v>
      </c>
      <c r="E83" t="str">
        <f>IF(AND(D83&gt;='1. Core Details'!$C$34,'Budget by qtr'!D83&lt;='1. Core Details'!$C$36),"Yes","No")</f>
        <v>No</v>
      </c>
      <c r="F83">
        <f>IFERROR(IF(E83="No",0,(DATEDIF('1. Core Details'!$C$34,('Budget by qtr'!D83+1),"m"))),0)</f>
        <v>0</v>
      </c>
      <c r="G83">
        <f t="shared" si="21"/>
        <v>0</v>
      </c>
      <c r="H83">
        <f t="shared" si="13"/>
        <v>0</v>
      </c>
      <c r="I83">
        <f t="shared" si="14"/>
        <v>0</v>
      </c>
      <c r="J83">
        <f>VLOOKUP(D83,'FY-Quarter lookup'!$D$2:$I$25,6,FALSE)</f>
        <v>0</v>
      </c>
      <c r="K83">
        <f t="shared" si="22"/>
        <v>17</v>
      </c>
      <c r="L83" s="75" t="str">
        <f t="shared" ca="1" si="16"/>
        <v xml:space="preserve">1210: Participant Cash Contribution </v>
      </c>
      <c r="M83" s="75">
        <f t="shared" ca="1" si="17"/>
        <v>0</v>
      </c>
      <c r="N83" s="75" t="str">
        <f t="shared" ca="1" si="18"/>
        <v>Cash</v>
      </c>
      <c r="O83" s="75" t="str">
        <f t="shared" ca="1" si="19"/>
        <v>1210: Participant Cash Contribution 0CashPY0</v>
      </c>
      <c r="P83" s="75">
        <f>VLOOKUP(D83,'FY-Quarter lookup'!$D$2:$J$25,7,FALSE)</f>
        <v>0</v>
      </c>
      <c r="Q83" s="75">
        <f ca="1">IFERROR(INDEX('Budget by FY'!$I$2:$I$506,MATCH('Budget by qtr'!O83,'Budget by FY'!$F$2:$F$506,0)),0)</f>
        <v>0</v>
      </c>
      <c r="R83" s="75">
        <f>VLOOKUP(D83,'FY-Quarter lookup'!$D$2:$K$25,8,FALSE)</f>
        <v>0</v>
      </c>
      <c r="S83" s="75">
        <f>VLOOKUP(D83,'FY-Quarter lookup'!$D$2:$G$25,4,FALSE)</f>
        <v>0</v>
      </c>
      <c r="T83" s="75">
        <f t="shared" ca="1" si="20"/>
        <v>0</v>
      </c>
    </row>
    <row r="84" spans="1:20">
      <c r="A84">
        <v>3</v>
      </c>
      <c r="B84">
        <v>2025</v>
      </c>
      <c r="C84" s="2">
        <v>45658</v>
      </c>
      <c r="D84" s="2">
        <v>45747</v>
      </c>
      <c r="E84" t="str">
        <f>IF(AND(D84&gt;='1. Core Details'!$C$34,'Budget by qtr'!D84&lt;='1. Core Details'!$C$36),"Yes","No")</f>
        <v>No</v>
      </c>
      <c r="F84">
        <f>IFERROR(IF(E84="No",0,(DATEDIF('1. Core Details'!$C$34,('Budget by qtr'!D84+1),"m"))),0)</f>
        <v>0</v>
      </c>
      <c r="G84">
        <f t="shared" si="21"/>
        <v>0</v>
      </c>
      <c r="H84">
        <f t="shared" si="13"/>
        <v>0</v>
      </c>
      <c r="I84">
        <f t="shared" si="14"/>
        <v>0</v>
      </c>
      <c r="J84">
        <f>VLOOKUP(D84,'FY-Quarter lookup'!$D$2:$I$25,6,FALSE)</f>
        <v>0</v>
      </c>
      <c r="K84">
        <f t="shared" si="22"/>
        <v>17</v>
      </c>
      <c r="L84" s="75" t="str">
        <f t="shared" ca="1" si="16"/>
        <v xml:space="preserve">1210: Participant Cash Contribution </v>
      </c>
      <c r="M84" s="75">
        <f t="shared" ca="1" si="17"/>
        <v>0</v>
      </c>
      <c r="N84" s="75" t="str">
        <f t="shared" ca="1" si="18"/>
        <v>Cash</v>
      </c>
      <c r="O84" s="75" t="str">
        <f t="shared" ca="1" si="19"/>
        <v>1210: Participant Cash Contribution 0CashPY0</v>
      </c>
      <c r="P84" s="75">
        <f>VLOOKUP(D84,'FY-Quarter lookup'!$D$2:$J$25,7,FALSE)</f>
        <v>0</v>
      </c>
      <c r="Q84" s="75">
        <f ca="1">IFERROR(INDEX('Budget by FY'!$I$2:$I$506,MATCH('Budget by qtr'!O84,'Budget by FY'!$F$2:$F$506,0)),0)</f>
        <v>0</v>
      </c>
      <c r="R84" s="75">
        <f>VLOOKUP(D84,'FY-Quarter lookup'!$D$2:$K$25,8,FALSE)</f>
        <v>0</v>
      </c>
      <c r="S84" s="75">
        <f>VLOOKUP(D84,'FY-Quarter lookup'!$D$2:$G$25,4,FALSE)</f>
        <v>0</v>
      </c>
      <c r="T84" s="75">
        <f t="shared" ca="1" si="20"/>
        <v>0</v>
      </c>
    </row>
    <row r="85" spans="1:20">
      <c r="A85">
        <v>4</v>
      </c>
      <c r="B85">
        <v>2025</v>
      </c>
      <c r="C85" s="2">
        <v>45748</v>
      </c>
      <c r="D85" s="2">
        <v>45838</v>
      </c>
      <c r="E85" t="str">
        <f>IF(AND(D85&gt;='1. Core Details'!$C$34,'Budget by qtr'!D85&lt;='1. Core Details'!$C$36),"Yes","No")</f>
        <v>No</v>
      </c>
      <c r="F85">
        <f>IFERROR(IF(E85="No",0,(DATEDIF('1. Core Details'!$C$34,('Budget by qtr'!D85+1),"m"))),0)</f>
        <v>0</v>
      </c>
      <c r="G85">
        <f t="shared" si="21"/>
        <v>0</v>
      </c>
      <c r="H85">
        <f t="shared" si="13"/>
        <v>0</v>
      </c>
      <c r="I85">
        <f t="shared" si="14"/>
        <v>0</v>
      </c>
      <c r="J85">
        <f>VLOOKUP(D85,'FY-Quarter lookup'!$D$2:$I$25,6,FALSE)</f>
        <v>0</v>
      </c>
      <c r="K85">
        <f t="shared" si="22"/>
        <v>17</v>
      </c>
      <c r="L85" s="75" t="str">
        <f t="shared" ca="1" si="16"/>
        <v xml:space="preserve">1210: Participant Cash Contribution </v>
      </c>
      <c r="M85" s="75">
        <f t="shared" ca="1" si="17"/>
        <v>0</v>
      </c>
      <c r="N85" s="75" t="str">
        <f t="shared" ca="1" si="18"/>
        <v>Cash</v>
      </c>
      <c r="O85" s="75" t="str">
        <f t="shared" ca="1" si="19"/>
        <v>1210: Participant Cash Contribution 0CashPY0</v>
      </c>
      <c r="P85" s="75">
        <f>VLOOKUP(D85,'FY-Quarter lookup'!$D$2:$J$25,7,FALSE)</f>
        <v>0</v>
      </c>
      <c r="Q85" s="75">
        <f ca="1">IFERROR(INDEX('Budget by FY'!$I$2:$I$506,MATCH('Budget by qtr'!O85,'Budget by FY'!$F$2:$F$506,0)),0)</f>
        <v>0</v>
      </c>
      <c r="R85" s="75">
        <f>VLOOKUP(D85,'FY-Quarter lookup'!$D$2:$K$25,8,FALSE)</f>
        <v>0</v>
      </c>
      <c r="S85" s="75">
        <f>VLOOKUP(D85,'FY-Quarter lookup'!$D$2:$G$25,4,FALSE)</f>
        <v>0</v>
      </c>
      <c r="T85" s="75">
        <f t="shared" ca="1" si="20"/>
        <v>0</v>
      </c>
    </row>
    <row r="86" spans="1:20">
      <c r="A86">
        <v>1</v>
      </c>
      <c r="B86">
        <v>2026</v>
      </c>
      <c r="C86" s="2">
        <v>45839</v>
      </c>
      <c r="D86" s="2">
        <v>45930</v>
      </c>
      <c r="E86" t="str">
        <f>IF(AND(D86&gt;='1. Core Details'!$C$34,'Budget by qtr'!D86&lt;='1. Core Details'!$C$36),"Yes","No")</f>
        <v>No</v>
      </c>
      <c r="F86">
        <f>IFERROR(IF(E86="No",0,(DATEDIF('1. Core Details'!$C$34,('Budget by qtr'!D86+1),"m"))),0)</f>
        <v>0</v>
      </c>
      <c r="G86">
        <f t="shared" si="21"/>
        <v>0</v>
      </c>
      <c r="H86">
        <f t="shared" si="13"/>
        <v>0</v>
      </c>
      <c r="I86">
        <f t="shared" si="14"/>
        <v>0</v>
      </c>
      <c r="J86">
        <f>VLOOKUP(D86,'FY-Quarter lookup'!$D$2:$I$25,6,FALSE)</f>
        <v>0</v>
      </c>
      <c r="K86">
        <f t="shared" si="22"/>
        <v>17</v>
      </c>
      <c r="L86" s="75" t="str">
        <f t="shared" ca="1" si="16"/>
        <v xml:space="preserve">1210: Participant Cash Contribution </v>
      </c>
      <c r="M86" s="75">
        <f t="shared" ca="1" si="17"/>
        <v>0</v>
      </c>
      <c r="N86" s="75" t="str">
        <f t="shared" ca="1" si="18"/>
        <v>Cash</v>
      </c>
      <c r="O86" s="75" t="str">
        <f t="shared" ca="1" si="19"/>
        <v>1210: Participant Cash Contribution 0CashPY0</v>
      </c>
      <c r="P86" s="75">
        <f>VLOOKUP(D86,'FY-Quarter lookup'!$D$2:$J$25,7,FALSE)</f>
        <v>0</v>
      </c>
      <c r="Q86" s="75">
        <f ca="1">IFERROR(INDEX('Budget by FY'!$I$2:$I$506,MATCH('Budget by qtr'!O86,'Budget by FY'!$F$2:$F$506,0)),0)</f>
        <v>0</v>
      </c>
      <c r="R86" s="75">
        <f>VLOOKUP(D86,'FY-Quarter lookup'!$D$2:$K$25,8,FALSE)</f>
        <v>0</v>
      </c>
      <c r="S86" s="75">
        <f>VLOOKUP(D86,'FY-Quarter lookup'!$D$2:$G$25,4,FALSE)</f>
        <v>0</v>
      </c>
      <c r="T86" s="75">
        <f t="shared" ca="1" si="20"/>
        <v>0</v>
      </c>
    </row>
    <row r="87" spans="1:20">
      <c r="A87">
        <v>2</v>
      </c>
      <c r="B87">
        <v>2026</v>
      </c>
      <c r="C87" s="2">
        <v>45931</v>
      </c>
      <c r="D87" s="2">
        <v>46022</v>
      </c>
      <c r="E87" t="str">
        <f>IF(AND(D87&gt;='1. Core Details'!$C$34,'Budget by qtr'!D87&lt;='1. Core Details'!$C$36),"Yes","No")</f>
        <v>No</v>
      </c>
      <c r="F87">
        <f>IFERROR(IF(E87="No",0,(DATEDIF('1. Core Details'!$C$34,('Budget by qtr'!D87+1),"m"))),0)</f>
        <v>0</v>
      </c>
      <c r="G87">
        <f t="shared" si="21"/>
        <v>0</v>
      </c>
      <c r="H87">
        <f t="shared" si="13"/>
        <v>0</v>
      </c>
      <c r="I87">
        <f t="shared" si="14"/>
        <v>0</v>
      </c>
      <c r="J87">
        <f>VLOOKUP(D87,'FY-Quarter lookup'!$D$2:$I$25,6,FALSE)</f>
        <v>0</v>
      </c>
      <c r="K87">
        <f t="shared" si="22"/>
        <v>17</v>
      </c>
      <c r="L87" s="75" t="str">
        <f t="shared" ca="1" si="16"/>
        <v xml:space="preserve">1210: Participant Cash Contribution </v>
      </c>
      <c r="M87" s="75">
        <f t="shared" ca="1" si="17"/>
        <v>0</v>
      </c>
      <c r="N87" s="75" t="str">
        <f t="shared" ca="1" si="18"/>
        <v>Cash</v>
      </c>
      <c r="O87" s="75" t="str">
        <f t="shared" ca="1" si="19"/>
        <v>1210: Participant Cash Contribution 0CashPY0</v>
      </c>
      <c r="P87" s="75">
        <f>VLOOKUP(D87,'FY-Quarter lookup'!$D$2:$J$25,7,FALSE)</f>
        <v>0</v>
      </c>
      <c r="Q87" s="75">
        <f ca="1">IFERROR(INDEX('Budget by FY'!$I$2:$I$506,MATCH('Budget by qtr'!O87,'Budget by FY'!$F$2:$F$506,0)),0)</f>
        <v>0</v>
      </c>
      <c r="R87" s="75">
        <f>VLOOKUP(D87,'FY-Quarter lookup'!$D$2:$K$25,8,FALSE)</f>
        <v>0</v>
      </c>
      <c r="S87" s="75">
        <f>VLOOKUP(D87,'FY-Quarter lookup'!$D$2:$G$25,4,FALSE)</f>
        <v>0</v>
      </c>
      <c r="T87" s="75">
        <f t="shared" ca="1" si="20"/>
        <v>0</v>
      </c>
    </row>
    <row r="88" spans="1:20">
      <c r="A88">
        <v>3</v>
      </c>
      <c r="B88">
        <v>2026</v>
      </c>
      <c r="C88" s="2">
        <v>46023</v>
      </c>
      <c r="D88" s="2">
        <v>46112</v>
      </c>
      <c r="E88" t="str">
        <f>IF(AND(D88&gt;='1. Core Details'!$C$34,'Budget by qtr'!D88&lt;='1. Core Details'!$C$36),"Yes","No")</f>
        <v>No</v>
      </c>
      <c r="F88">
        <f>IFERROR(IF(E88="No",0,(DATEDIF('1. Core Details'!$C$34,('Budget by qtr'!D88+1),"m"))),0)</f>
        <v>0</v>
      </c>
      <c r="G88">
        <f t="shared" si="21"/>
        <v>0</v>
      </c>
      <c r="H88">
        <f t="shared" si="13"/>
        <v>0</v>
      </c>
      <c r="I88">
        <f t="shared" si="14"/>
        <v>0</v>
      </c>
      <c r="J88">
        <f>VLOOKUP(D88,'FY-Quarter lookup'!$D$2:$I$25,6,FALSE)</f>
        <v>0</v>
      </c>
      <c r="K88">
        <f t="shared" si="22"/>
        <v>17</v>
      </c>
      <c r="L88" s="75" t="str">
        <f t="shared" ca="1" si="16"/>
        <v xml:space="preserve">1210: Participant Cash Contribution </v>
      </c>
      <c r="M88" s="75">
        <f t="shared" ca="1" si="17"/>
        <v>0</v>
      </c>
      <c r="N88" s="75" t="str">
        <f t="shared" ca="1" si="18"/>
        <v>Cash</v>
      </c>
      <c r="O88" s="75" t="str">
        <f t="shared" ca="1" si="19"/>
        <v>1210: Participant Cash Contribution 0CashPY0</v>
      </c>
      <c r="P88" s="75">
        <f>VLOOKUP(D88,'FY-Quarter lookup'!$D$2:$J$25,7,FALSE)</f>
        <v>0</v>
      </c>
      <c r="Q88" s="75">
        <f ca="1">IFERROR(INDEX('Budget by FY'!$I$2:$I$506,MATCH('Budget by qtr'!O88,'Budget by FY'!$F$2:$F$506,0)),0)</f>
        <v>0</v>
      </c>
      <c r="R88" s="75">
        <f>VLOOKUP(D88,'FY-Quarter lookup'!$D$2:$K$25,8,FALSE)</f>
        <v>0</v>
      </c>
      <c r="S88" s="75">
        <f>VLOOKUP(D88,'FY-Quarter lookup'!$D$2:$G$25,4,FALSE)</f>
        <v>0</v>
      </c>
      <c r="T88" s="75">
        <f t="shared" ca="1" si="20"/>
        <v>0</v>
      </c>
    </row>
    <row r="89" spans="1:20">
      <c r="A89">
        <v>4</v>
      </c>
      <c r="B89">
        <v>2026</v>
      </c>
      <c r="C89" s="2">
        <v>46113</v>
      </c>
      <c r="D89" s="2">
        <v>46203</v>
      </c>
      <c r="E89" t="str">
        <f>IF(AND(D89&gt;='1. Core Details'!$C$34,'Budget by qtr'!D89&lt;='1. Core Details'!$C$36),"Yes","No")</f>
        <v>No</v>
      </c>
      <c r="F89">
        <f>IFERROR(IF(E89="No",0,(DATEDIF('1. Core Details'!$C$34,('Budget by qtr'!D89+1),"m"))),0)</f>
        <v>0</v>
      </c>
      <c r="G89">
        <f t="shared" si="21"/>
        <v>0</v>
      </c>
      <c r="H89">
        <f t="shared" si="13"/>
        <v>0</v>
      </c>
      <c r="I89">
        <f t="shared" si="14"/>
        <v>0</v>
      </c>
      <c r="J89">
        <f>VLOOKUP(D89,'FY-Quarter lookup'!$D$2:$I$25,6,FALSE)</f>
        <v>0</v>
      </c>
      <c r="K89">
        <f t="shared" si="22"/>
        <v>17</v>
      </c>
      <c r="L89" s="75" t="str">
        <f t="shared" ca="1" si="16"/>
        <v xml:space="preserve">1210: Participant Cash Contribution </v>
      </c>
      <c r="M89" s="75">
        <f t="shared" ca="1" si="17"/>
        <v>0</v>
      </c>
      <c r="N89" s="75" t="str">
        <f t="shared" ca="1" si="18"/>
        <v>Cash</v>
      </c>
      <c r="O89" s="75" t="str">
        <f t="shared" ca="1" si="19"/>
        <v>1210: Participant Cash Contribution 0CashPY0</v>
      </c>
      <c r="P89" s="75">
        <f>VLOOKUP(D89,'FY-Quarter lookup'!$D$2:$J$25,7,FALSE)</f>
        <v>0</v>
      </c>
      <c r="Q89" s="75">
        <f ca="1">IFERROR(INDEX('Budget by FY'!$I$2:$I$506,MATCH('Budget by qtr'!O89,'Budget by FY'!$F$2:$F$506,0)),0)</f>
        <v>0</v>
      </c>
      <c r="R89" s="75">
        <f>VLOOKUP(D89,'FY-Quarter lookup'!$D$2:$K$25,8,FALSE)</f>
        <v>0</v>
      </c>
      <c r="S89" s="75">
        <f>VLOOKUP(D89,'FY-Quarter lookup'!$D$2:$G$25,4,FALSE)</f>
        <v>0</v>
      </c>
      <c r="T89" s="75">
        <f t="shared" ca="1" si="20"/>
        <v>0</v>
      </c>
    </row>
    <row r="90" spans="1:20">
      <c r="A90">
        <v>1</v>
      </c>
      <c r="B90">
        <v>2027</v>
      </c>
      <c r="C90" s="2">
        <v>46204</v>
      </c>
      <c r="D90" s="2">
        <v>46295</v>
      </c>
      <c r="E90" t="str">
        <f>IF(AND(D90&gt;='1. Core Details'!$C$34,'Budget by qtr'!D90&lt;='1. Core Details'!$C$36),"Yes","No")</f>
        <v>No</v>
      </c>
      <c r="F90">
        <f>IFERROR(IF(E90="No",0,(DATEDIF('1. Core Details'!$C$34,('Budget by qtr'!D90+1),"m"))),0)</f>
        <v>0</v>
      </c>
      <c r="G90">
        <f t="shared" si="21"/>
        <v>0</v>
      </c>
      <c r="H90">
        <f t="shared" si="13"/>
        <v>0</v>
      </c>
      <c r="I90">
        <f t="shared" si="14"/>
        <v>0</v>
      </c>
      <c r="J90">
        <f>VLOOKUP(D90,'FY-Quarter lookup'!$D$2:$I$25,6,FALSE)</f>
        <v>0</v>
      </c>
      <c r="K90">
        <f t="shared" si="22"/>
        <v>17</v>
      </c>
      <c r="L90" s="75" t="str">
        <f t="shared" ca="1" si="16"/>
        <v xml:space="preserve">1210: Participant Cash Contribution </v>
      </c>
      <c r="M90" s="75">
        <f t="shared" ca="1" si="17"/>
        <v>0</v>
      </c>
      <c r="N90" s="75" t="str">
        <f t="shared" ca="1" si="18"/>
        <v>Cash</v>
      </c>
      <c r="O90" s="75" t="str">
        <f t="shared" ca="1" si="19"/>
        <v>1210: Participant Cash Contribution 0CashPY0</v>
      </c>
      <c r="P90" s="75">
        <f>VLOOKUP(D90,'FY-Quarter lookup'!$D$2:$J$25,7,FALSE)</f>
        <v>0</v>
      </c>
      <c r="Q90" s="75">
        <f ca="1">IFERROR(INDEX('Budget by FY'!$I$2:$I$506,MATCH('Budget by qtr'!O90,'Budget by FY'!$F$2:$F$506,0)),0)</f>
        <v>0</v>
      </c>
      <c r="R90" s="75">
        <f>VLOOKUP(D90,'FY-Quarter lookup'!$D$2:$K$25,8,FALSE)</f>
        <v>0</v>
      </c>
      <c r="S90" s="75">
        <f>VLOOKUP(D90,'FY-Quarter lookup'!$D$2:$G$25,4,FALSE)</f>
        <v>0</v>
      </c>
      <c r="T90" s="75">
        <f t="shared" ca="1" si="20"/>
        <v>0</v>
      </c>
    </row>
    <row r="91" spans="1:20">
      <c r="A91">
        <v>2</v>
      </c>
      <c r="B91">
        <v>2027</v>
      </c>
      <c r="C91" s="2">
        <v>46296</v>
      </c>
      <c r="D91" s="2">
        <v>46387</v>
      </c>
      <c r="E91" t="str">
        <f>IF(AND(D91&gt;='1. Core Details'!$C$34,'Budget by qtr'!D91&lt;='1. Core Details'!$C$36),"Yes","No")</f>
        <v>No</v>
      </c>
      <c r="F91">
        <f>IFERROR(IF(E91="No",0,(DATEDIF('1. Core Details'!$C$34,('Budget by qtr'!D91+1),"m"))),0)</f>
        <v>0</v>
      </c>
      <c r="G91">
        <f t="shared" si="21"/>
        <v>0</v>
      </c>
      <c r="H91">
        <f t="shared" si="13"/>
        <v>0</v>
      </c>
      <c r="I91">
        <f t="shared" si="14"/>
        <v>0</v>
      </c>
      <c r="J91">
        <f>VLOOKUP(D91,'FY-Quarter lookup'!$D$2:$I$25,6,FALSE)</f>
        <v>0</v>
      </c>
      <c r="K91">
        <f t="shared" si="22"/>
        <v>17</v>
      </c>
      <c r="L91" s="75" t="str">
        <f t="shared" ca="1" si="16"/>
        <v xml:space="preserve">1210: Participant Cash Contribution </v>
      </c>
      <c r="M91" s="75">
        <f t="shared" ca="1" si="17"/>
        <v>0</v>
      </c>
      <c r="N91" s="75" t="str">
        <f t="shared" ca="1" si="18"/>
        <v>Cash</v>
      </c>
      <c r="O91" s="75" t="str">
        <f t="shared" ca="1" si="19"/>
        <v>1210: Participant Cash Contribution 0CashPY0</v>
      </c>
      <c r="P91" s="75">
        <f>VLOOKUP(D91,'FY-Quarter lookup'!$D$2:$J$25,7,FALSE)</f>
        <v>0</v>
      </c>
      <c r="Q91" s="75">
        <f ca="1">IFERROR(INDEX('Budget by FY'!$I$2:$I$506,MATCH('Budget by qtr'!O91,'Budget by FY'!$F$2:$F$506,0)),0)</f>
        <v>0</v>
      </c>
      <c r="R91" s="75">
        <f>VLOOKUP(D91,'FY-Quarter lookup'!$D$2:$K$25,8,FALSE)</f>
        <v>0</v>
      </c>
      <c r="S91" s="75">
        <f>VLOOKUP(D91,'FY-Quarter lookup'!$D$2:$G$25,4,FALSE)</f>
        <v>0</v>
      </c>
      <c r="T91" s="75">
        <f t="shared" ca="1" si="20"/>
        <v>0</v>
      </c>
    </row>
    <row r="92" spans="1:20">
      <c r="A92">
        <v>3</v>
      </c>
      <c r="B92">
        <v>2027</v>
      </c>
      <c r="C92" s="2">
        <v>46388</v>
      </c>
      <c r="D92" s="2">
        <v>46477</v>
      </c>
      <c r="E92" t="str">
        <f>IF(AND(D92&gt;='1. Core Details'!$C$34,'Budget by qtr'!D92&lt;='1. Core Details'!$C$36),"Yes","No")</f>
        <v>No</v>
      </c>
      <c r="F92">
        <f>IFERROR(IF(E92="No",0,(DATEDIF('1. Core Details'!$C$34,('Budget by qtr'!D92+1),"m"))),0)</f>
        <v>0</v>
      </c>
      <c r="G92">
        <f t="shared" si="21"/>
        <v>0</v>
      </c>
      <c r="H92">
        <f t="shared" si="13"/>
        <v>0</v>
      </c>
      <c r="I92">
        <f t="shared" si="14"/>
        <v>0</v>
      </c>
      <c r="J92">
        <f>VLOOKUP(D92,'FY-Quarter lookup'!$D$2:$I$25,6,FALSE)</f>
        <v>0</v>
      </c>
      <c r="K92">
        <f t="shared" si="22"/>
        <v>17</v>
      </c>
      <c r="L92" s="75" t="str">
        <f t="shared" ca="1" si="16"/>
        <v xml:space="preserve">1210: Participant Cash Contribution </v>
      </c>
      <c r="M92" s="75">
        <f t="shared" ca="1" si="17"/>
        <v>0</v>
      </c>
      <c r="N92" s="75" t="str">
        <f t="shared" ca="1" si="18"/>
        <v>Cash</v>
      </c>
      <c r="O92" s="75" t="str">
        <f t="shared" ca="1" si="19"/>
        <v>1210: Participant Cash Contribution 0CashPY0</v>
      </c>
      <c r="P92" s="75">
        <f>VLOOKUP(D92,'FY-Quarter lookup'!$D$2:$J$25,7,FALSE)</f>
        <v>0</v>
      </c>
      <c r="Q92" s="75">
        <f ca="1">IFERROR(INDEX('Budget by FY'!$I$2:$I$506,MATCH('Budget by qtr'!O92,'Budget by FY'!$F$2:$F$506,0)),0)</f>
        <v>0</v>
      </c>
      <c r="R92" s="75">
        <f>VLOOKUP(D92,'FY-Quarter lookup'!$D$2:$K$25,8,FALSE)</f>
        <v>0</v>
      </c>
      <c r="S92" s="75">
        <f>VLOOKUP(D92,'FY-Quarter lookup'!$D$2:$G$25,4,FALSE)</f>
        <v>0</v>
      </c>
      <c r="T92" s="75">
        <f t="shared" ca="1" si="20"/>
        <v>0</v>
      </c>
    </row>
    <row r="93" spans="1:20">
      <c r="A93">
        <v>4</v>
      </c>
      <c r="B93">
        <v>2027</v>
      </c>
      <c r="C93" s="2">
        <v>46478</v>
      </c>
      <c r="D93" s="2">
        <v>46568</v>
      </c>
      <c r="E93" t="str">
        <f>IF(AND(D93&gt;='1. Core Details'!$C$34,'Budget by qtr'!D93&lt;='1. Core Details'!$C$36),"Yes","No")</f>
        <v>No</v>
      </c>
      <c r="F93">
        <f>IFERROR(IF(E93="No",0,(DATEDIF('1. Core Details'!$C$34,('Budget by qtr'!D93+1),"m"))),0)</f>
        <v>0</v>
      </c>
      <c r="G93">
        <f t="shared" si="21"/>
        <v>0</v>
      </c>
      <c r="H93">
        <f t="shared" si="13"/>
        <v>0</v>
      </c>
      <c r="I93">
        <f t="shared" si="14"/>
        <v>0</v>
      </c>
      <c r="J93">
        <f>VLOOKUP(D93,'FY-Quarter lookup'!$D$2:$I$25,6,FALSE)</f>
        <v>0</v>
      </c>
      <c r="K93">
        <f t="shared" si="22"/>
        <v>17</v>
      </c>
      <c r="L93" s="75" t="str">
        <f t="shared" ca="1" si="16"/>
        <v xml:space="preserve">1210: Participant Cash Contribution </v>
      </c>
      <c r="M93" s="75">
        <f t="shared" ca="1" si="17"/>
        <v>0</v>
      </c>
      <c r="N93" s="75" t="str">
        <f t="shared" ca="1" si="18"/>
        <v>Cash</v>
      </c>
      <c r="O93" s="75" t="str">
        <f t="shared" ca="1" si="19"/>
        <v>1210: Participant Cash Contribution 0CashPY0</v>
      </c>
      <c r="P93" s="75">
        <f>VLOOKUP(D93,'FY-Quarter lookup'!$D$2:$J$25,7,FALSE)</f>
        <v>0</v>
      </c>
      <c r="Q93" s="75">
        <f ca="1">IFERROR(INDEX('Budget by FY'!$I$2:$I$506,MATCH('Budget by qtr'!O93,'Budget by FY'!$F$2:$F$506,0)),0)</f>
        <v>0</v>
      </c>
      <c r="R93" s="75">
        <f>VLOOKUP(D93,'FY-Quarter lookup'!$D$2:$K$25,8,FALSE)</f>
        <v>0</v>
      </c>
      <c r="S93" s="75">
        <f>VLOOKUP(D93,'FY-Quarter lookup'!$D$2:$G$25,4,FALSE)</f>
        <v>0</v>
      </c>
      <c r="T93" s="75">
        <f t="shared" ca="1" si="20"/>
        <v>0</v>
      </c>
    </row>
    <row r="94" spans="1:20">
      <c r="A94">
        <v>1</v>
      </c>
      <c r="B94">
        <v>2028</v>
      </c>
      <c r="C94" s="2">
        <v>46569</v>
      </c>
      <c r="D94" s="2">
        <v>46660</v>
      </c>
      <c r="E94" t="str">
        <f>IF(AND(D94&gt;='1. Core Details'!$C$34,'Budget by qtr'!D94&lt;='1. Core Details'!$C$36),"Yes","No")</f>
        <v>No</v>
      </c>
      <c r="F94">
        <f>IFERROR(IF(E94="No",0,(DATEDIF('1. Core Details'!$C$34,('Budget by qtr'!D94+1),"m"))),0)</f>
        <v>0</v>
      </c>
      <c r="G94">
        <f t="shared" si="21"/>
        <v>0</v>
      </c>
      <c r="H94">
        <f t="shared" si="13"/>
        <v>0</v>
      </c>
      <c r="I94">
        <f t="shared" si="14"/>
        <v>0</v>
      </c>
      <c r="J94">
        <f>VLOOKUP(D94,'FY-Quarter lookup'!$D$2:$I$25,6,FALSE)</f>
        <v>0</v>
      </c>
      <c r="K94">
        <f t="shared" si="22"/>
        <v>17</v>
      </c>
      <c r="L94" s="75" t="str">
        <f t="shared" ca="1" si="16"/>
        <v xml:space="preserve">1210: Participant Cash Contribution </v>
      </c>
      <c r="M94" s="75">
        <f t="shared" ca="1" si="17"/>
        <v>0</v>
      </c>
      <c r="N94" s="75" t="str">
        <f t="shared" ca="1" si="18"/>
        <v>Cash</v>
      </c>
      <c r="O94" s="75" t="str">
        <f t="shared" ca="1" si="19"/>
        <v>1210: Participant Cash Contribution 0CashPY0</v>
      </c>
      <c r="P94" s="75">
        <f>VLOOKUP(D94,'FY-Quarter lookup'!$D$2:$J$25,7,FALSE)</f>
        <v>0</v>
      </c>
      <c r="Q94" s="75">
        <f ca="1">IFERROR(INDEX('Budget by FY'!$I$2:$I$506,MATCH('Budget by qtr'!O94,'Budget by FY'!$F$2:$F$506,0)),0)</f>
        <v>0</v>
      </c>
      <c r="R94" s="75">
        <f>VLOOKUP(D94,'FY-Quarter lookup'!$D$2:$K$25,8,FALSE)</f>
        <v>0</v>
      </c>
      <c r="S94" s="75">
        <f>VLOOKUP(D94,'FY-Quarter lookup'!$D$2:$G$25,4,FALSE)</f>
        <v>0</v>
      </c>
      <c r="T94" s="75">
        <f t="shared" ca="1" si="20"/>
        <v>0</v>
      </c>
    </row>
    <row r="95" spans="1:20">
      <c r="A95">
        <v>2</v>
      </c>
      <c r="B95">
        <v>2028</v>
      </c>
      <c r="C95" s="2">
        <v>46661</v>
      </c>
      <c r="D95" s="2">
        <v>46752</v>
      </c>
      <c r="E95" t="str">
        <f>IF(AND(D95&gt;='1. Core Details'!$C$34,'Budget by qtr'!D95&lt;='1. Core Details'!$C$36),"Yes","No")</f>
        <v>No</v>
      </c>
      <c r="F95">
        <f>IFERROR(IF(E95="No",0,(DATEDIF('1. Core Details'!$C$34,('Budget by qtr'!D95+1),"m"))),0)</f>
        <v>0</v>
      </c>
      <c r="G95">
        <f t="shared" si="21"/>
        <v>0</v>
      </c>
      <c r="H95">
        <f t="shared" si="13"/>
        <v>0</v>
      </c>
      <c r="I95">
        <f t="shared" si="14"/>
        <v>0</v>
      </c>
      <c r="J95">
        <f>VLOOKUP(D95,'FY-Quarter lookup'!$D$2:$I$25,6,FALSE)</f>
        <v>0</v>
      </c>
      <c r="K95">
        <f t="shared" si="22"/>
        <v>17</v>
      </c>
      <c r="L95" s="75" t="str">
        <f t="shared" ca="1" si="16"/>
        <v xml:space="preserve">1210: Participant Cash Contribution </v>
      </c>
      <c r="M95" s="75">
        <f t="shared" ca="1" si="17"/>
        <v>0</v>
      </c>
      <c r="N95" s="75" t="str">
        <f t="shared" ca="1" si="18"/>
        <v>Cash</v>
      </c>
      <c r="O95" s="75" t="str">
        <f t="shared" ca="1" si="19"/>
        <v>1210: Participant Cash Contribution 0CashPY0</v>
      </c>
      <c r="P95" s="75">
        <f>VLOOKUP(D95,'FY-Quarter lookup'!$D$2:$J$25,7,FALSE)</f>
        <v>0</v>
      </c>
      <c r="Q95" s="75">
        <f ca="1">IFERROR(INDEX('Budget by FY'!$I$2:$I$506,MATCH('Budget by qtr'!O95,'Budget by FY'!$F$2:$F$506,0)),0)</f>
        <v>0</v>
      </c>
      <c r="R95" s="75">
        <f>VLOOKUP(D95,'FY-Quarter lookup'!$D$2:$K$25,8,FALSE)</f>
        <v>0</v>
      </c>
      <c r="S95" s="75">
        <f>VLOOKUP(D95,'FY-Quarter lookup'!$D$2:$G$25,4,FALSE)</f>
        <v>0</v>
      </c>
      <c r="T95" s="75">
        <f t="shared" ca="1" si="20"/>
        <v>0</v>
      </c>
    </row>
    <row r="96" spans="1:20">
      <c r="A96">
        <v>3</v>
      </c>
      <c r="B96">
        <v>2028</v>
      </c>
      <c r="C96" s="2">
        <v>46753</v>
      </c>
      <c r="D96" s="2">
        <v>46843</v>
      </c>
      <c r="E96" t="str">
        <f>IF(AND(D96&gt;='1. Core Details'!$C$34,'Budget by qtr'!D96&lt;='1. Core Details'!$C$36),"Yes","No")</f>
        <v>No</v>
      </c>
      <c r="F96">
        <f>IFERROR(IF(E96="No",0,(DATEDIF('1. Core Details'!$C$34,('Budget by qtr'!D96+1),"m"))),0)</f>
        <v>0</v>
      </c>
      <c r="G96">
        <f t="shared" si="21"/>
        <v>0</v>
      </c>
      <c r="H96">
        <f t="shared" si="13"/>
        <v>0</v>
      </c>
      <c r="I96">
        <f t="shared" si="14"/>
        <v>0</v>
      </c>
      <c r="J96">
        <f>VLOOKUP(D96,'FY-Quarter lookup'!$D$2:$I$25,6,FALSE)</f>
        <v>0</v>
      </c>
      <c r="K96">
        <f t="shared" si="22"/>
        <v>17</v>
      </c>
      <c r="L96" s="75" t="str">
        <f t="shared" ca="1" si="16"/>
        <v xml:space="preserve">1210: Participant Cash Contribution </v>
      </c>
      <c r="M96" s="75">
        <f t="shared" ca="1" si="17"/>
        <v>0</v>
      </c>
      <c r="N96" s="75" t="str">
        <f t="shared" ca="1" si="18"/>
        <v>Cash</v>
      </c>
      <c r="O96" s="75" t="str">
        <f t="shared" ca="1" si="19"/>
        <v>1210: Participant Cash Contribution 0CashPY0</v>
      </c>
      <c r="P96" s="75">
        <f>VLOOKUP(D96,'FY-Quarter lookup'!$D$2:$J$25,7,FALSE)</f>
        <v>0</v>
      </c>
      <c r="Q96" s="75">
        <f ca="1">IFERROR(INDEX('Budget by FY'!$I$2:$I$506,MATCH('Budget by qtr'!O96,'Budget by FY'!$F$2:$F$506,0)),0)</f>
        <v>0</v>
      </c>
      <c r="R96" s="75">
        <f>VLOOKUP(D96,'FY-Quarter lookup'!$D$2:$K$25,8,FALSE)</f>
        <v>0</v>
      </c>
      <c r="S96" s="75">
        <f>VLOOKUP(D96,'FY-Quarter lookup'!$D$2:$G$25,4,FALSE)</f>
        <v>0</v>
      </c>
      <c r="T96" s="75">
        <f t="shared" ca="1" si="20"/>
        <v>0</v>
      </c>
    </row>
    <row r="97" spans="1:20">
      <c r="A97">
        <v>4</v>
      </c>
      <c r="B97">
        <v>2028</v>
      </c>
      <c r="C97" s="2">
        <v>46844</v>
      </c>
      <c r="D97" s="2">
        <v>46934</v>
      </c>
      <c r="E97" t="str">
        <f>IF(AND(D97&gt;='1. Core Details'!$C$34,'Budget by qtr'!D97&lt;='1. Core Details'!$C$36),"Yes","No")</f>
        <v>No</v>
      </c>
      <c r="F97">
        <f>IFERROR(IF(E97="No",0,(DATEDIF('1. Core Details'!$C$34,('Budget by qtr'!D97+1),"m"))),0)</f>
        <v>0</v>
      </c>
      <c r="G97">
        <f t="shared" si="21"/>
        <v>0</v>
      </c>
      <c r="H97">
        <f t="shared" si="13"/>
        <v>0</v>
      </c>
      <c r="I97">
        <f t="shared" si="14"/>
        <v>0</v>
      </c>
      <c r="J97">
        <f>VLOOKUP(D97,'FY-Quarter lookup'!$D$2:$I$25,6,FALSE)</f>
        <v>0</v>
      </c>
      <c r="K97">
        <f t="shared" si="22"/>
        <v>17</v>
      </c>
      <c r="L97" s="75" t="str">
        <f t="shared" ca="1" si="16"/>
        <v xml:space="preserve">1210: Participant Cash Contribution </v>
      </c>
      <c r="M97" s="75">
        <f t="shared" ca="1" si="17"/>
        <v>0</v>
      </c>
      <c r="N97" s="75" t="str">
        <f t="shared" ca="1" si="18"/>
        <v>Cash</v>
      </c>
      <c r="O97" s="75" t="str">
        <f t="shared" ca="1" si="19"/>
        <v>1210: Participant Cash Contribution 0CashPY0</v>
      </c>
      <c r="P97" s="75">
        <f>VLOOKUP(D97,'FY-Quarter lookup'!$D$2:$J$25,7,FALSE)</f>
        <v>0</v>
      </c>
      <c r="Q97" s="75">
        <f ca="1">IFERROR(INDEX('Budget by FY'!$I$2:$I$506,MATCH('Budget by qtr'!O97,'Budget by FY'!$F$2:$F$506,0)),0)</f>
        <v>0</v>
      </c>
      <c r="R97" s="75">
        <f>VLOOKUP(D97,'FY-Quarter lookup'!$D$2:$K$25,8,FALSE)</f>
        <v>0</v>
      </c>
      <c r="S97" s="75">
        <f>VLOOKUP(D97,'FY-Quarter lookup'!$D$2:$G$25,4,FALSE)</f>
        <v>0</v>
      </c>
      <c r="T97" s="75">
        <f t="shared" ca="1" si="20"/>
        <v>0</v>
      </c>
    </row>
    <row r="98" spans="1:20">
      <c r="A98">
        <v>1</v>
      </c>
      <c r="B98">
        <v>2023</v>
      </c>
      <c r="C98" s="2">
        <v>44743</v>
      </c>
      <c r="D98" s="2">
        <v>44834</v>
      </c>
      <c r="J98">
        <f>VLOOKUP(D98,'FY-Quarter lookup'!$D$2:$I$25,6,FALSE)</f>
        <v>0</v>
      </c>
      <c r="K98">
        <f>K97+5</f>
        <v>22</v>
      </c>
      <c r="L98" s="75" t="str">
        <f t="shared" ca="1" si="16"/>
        <v xml:space="preserve">1210: Participant Cash Contribution </v>
      </c>
      <c r="M98" s="75">
        <f t="shared" ca="1" si="17"/>
        <v>0</v>
      </c>
      <c r="N98" s="75" t="str">
        <f t="shared" ca="1" si="18"/>
        <v>Cash</v>
      </c>
      <c r="O98" s="75" t="str">
        <f t="shared" ca="1" si="19"/>
        <v>1210: Participant Cash Contribution 0CashPY0</v>
      </c>
      <c r="P98" s="75">
        <f>VLOOKUP(D98,'FY-Quarter lookup'!$D$2:$J$25,7,FALSE)</f>
        <v>0</v>
      </c>
      <c r="Q98" s="75">
        <f ca="1">IFERROR(INDEX('Budget by FY'!$I$2:$I$506,MATCH('Budget by qtr'!O98,'Budget by FY'!$F$2:$F$506,0)),0)</f>
        <v>0</v>
      </c>
      <c r="R98" s="75">
        <f>VLOOKUP(D98,'FY-Quarter lookup'!$D$2:$K$25,8,FALSE)</f>
        <v>0</v>
      </c>
      <c r="S98" s="75">
        <f>VLOOKUP(D98,'FY-Quarter lookup'!$D$2:$G$25,4,FALSE)</f>
        <v>0</v>
      </c>
      <c r="T98" s="75">
        <f t="shared" ca="1" si="20"/>
        <v>0</v>
      </c>
    </row>
    <row r="99" spans="1:20">
      <c r="A99">
        <v>2</v>
      </c>
      <c r="B99">
        <v>2023</v>
      </c>
      <c r="C99" s="2">
        <v>44835</v>
      </c>
      <c r="D99" s="2">
        <v>44926</v>
      </c>
      <c r="J99">
        <f>VLOOKUP(D99,'FY-Quarter lookup'!$D$2:$I$25,6,FALSE)</f>
        <v>0</v>
      </c>
      <c r="K99">
        <f>K98</f>
        <v>22</v>
      </c>
      <c r="L99" s="75" t="str">
        <f t="shared" ca="1" si="16"/>
        <v xml:space="preserve">1210: Participant Cash Contribution </v>
      </c>
      <c r="M99" s="75">
        <f t="shared" ca="1" si="17"/>
        <v>0</v>
      </c>
      <c r="N99" s="75" t="str">
        <f t="shared" ca="1" si="18"/>
        <v>Cash</v>
      </c>
      <c r="O99" s="75" t="str">
        <f t="shared" ca="1" si="19"/>
        <v>1210: Participant Cash Contribution 0CashPY0</v>
      </c>
      <c r="P99" s="75">
        <f>VLOOKUP(D99,'FY-Quarter lookup'!$D$2:$J$25,7,FALSE)</f>
        <v>0</v>
      </c>
      <c r="Q99" s="75">
        <f ca="1">IFERROR(INDEX('Budget by FY'!$I$2:$I$506,MATCH('Budget by qtr'!O99,'Budget by FY'!$F$2:$F$506,0)),0)</f>
        <v>0</v>
      </c>
      <c r="R99" s="75">
        <f>VLOOKUP(D99,'FY-Quarter lookup'!$D$2:$K$25,8,FALSE)</f>
        <v>0</v>
      </c>
      <c r="S99" s="75">
        <f>VLOOKUP(D99,'FY-Quarter lookup'!$D$2:$G$25,4,FALSE)</f>
        <v>0</v>
      </c>
      <c r="T99" s="75">
        <f t="shared" ca="1" si="20"/>
        <v>0</v>
      </c>
    </row>
    <row r="100" spans="1:20">
      <c r="A100">
        <v>3</v>
      </c>
      <c r="B100">
        <v>2023</v>
      </c>
      <c r="C100" s="2">
        <v>44927</v>
      </c>
      <c r="D100" s="2">
        <v>45016</v>
      </c>
      <c r="J100">
        <f>VLOOKUP(D100,'FY-Quarter lookup'!$D$2:$I$25,6,FALSE)</f>
        <v>0</v>
      </c>
      <c r="K100">
        <f t="shared" ref="K100:K121" si="23">K99</f>
        <v>22</v>
      </c>
      <c r="L100" s="75" t="str">
        <f t="shared" ca="1" si="16"/>
        <v xml:space="preserve">1210: Participant Cash Contribution </v>
      </c>
      <c r="M100" s="75">
        <f t="shared" ca="1" si="17"/>
        <v>0</v>
      </c>
      <c r="N100" s="75" t="str">
        <f t="shared" ca="1" si="18"/>
        <v>Cash</v>
      </c>
      <c r="O100" s="75" t="str">
        <f t="shared" ca="1" si="19"/>
        <v>1210: Participant Cash Contribution 0CashPY0</v>
      </c>
      <c r="P100" s="75">
        <f>VLOOKUP(D100,'FY-Quarter lookup'!$D$2:$J$25,7,FALSE)</f>
        <v>0</v>
      </c>
      <c r="Q100" s="75">
        <f ca="1">IFERROR(INDEX('Budget by FY'!$I$2:$I$506,MATCH('Budget by qtr'!O100,'Budget by FY'!$F$2:$F$506,0)),0)</f>
        <v>0</v>
      </c>
      <c r="R100" s="75">
        <f>VLOOKUP(D100,'FY-Quarter lookup'!$D$2:$K$25,8,FALSE)</f>
        <v>0</v>
      </c>
      <c r="S100" s="75">
        <f>VLOOKUP(D100,'FY-Quarter lookup'!$D$2:$G$25,4,FALSE)</f>
        <v>0</v>
      </c>
      <c r="T100" s="75">
        <f t="shared" ca="1" si="20"/>
        <v>0</v>
      </c>
    </row>
    <row r="101" spans="1:20">
      <c r="A101">
        <v>4</v>
      </c>
      <c r="B101">
        <v>2023</v>
      </c>
      <c r="C101" s="2">
        <v>45017</v>
      </c>
      <c r="D101" s="2">
        <v>45107</v>
      </c>
      <c r="J101">
        <f>VLOOKUP(D101,'FY-Quarter lookup'!$D$2:$I$25,6,FALSE)</f>
        <v>0</v>
      </c>
      <c r="K101">
        <f t="shared" si="23"/>
        <v>22</v>
      </c>
      <c r="L101" s="75" t="str">
        <f t="shared" ca="1" si="16"/>
        <v xml:space="preserve">1210: Participant Cash Contribution </v>
      </c>
      <c r="M101" s="75">
        <f t="shared" ca="1" si="17"/>
        <v>0</v>
      </c>
      <c r="N101" s="75" t="str">
        <f t="shared" ca="1" si="18"/>
        <v>Cash</v>
      </c>
      <c r="O101" s="75" t="str">
        <f t="shared" ca="1" si="19"/>
        <v>1210: Participant Cash Contribution 0CashPY0</v>
      </c>
      <c r="P101" s="75">
        <f>VLOOKUP(D101,'FY-Quarter lookup'!$D$2:$J$25,7,FALSE)</f>
        <v>0</v>
      </c>
      <c r="Q101" s="75">
        <f ca="1">IFERROR(INDEX('Budget by FY'!$I$2:$I$506,MATCH('Budget by qtr'!O101,'Budget by FY'!$F$2:$F$506,0)),0)</f>
        <v>0</v>
      </c>
      <c r="R101" s="75">
        <f>VLOOKUP(D101,'FY-Quarter lookup'!$D$2:$K$25,8,FALSE)</f>
        <v>0</v>
      </c>
      <c r="S101" s="75">
        <f>VLOOKUP(D101,'FY-Quarter lookup'!$D$2:$G$25,4,FALSE)</f>
        <v>0</v>
      </c>
      <c r="T101" s="75">
        <f t="shared" ca="1" si="20"/>
        <v>0</v>
      </c>
    </row>
    <row r="102" spans="1:20">
      <c r="A102">
        <v>1</v>
      </c>
      <c r="B102">
        <v>2024</v>
      </c>
      <c r="C102" s="2">
        <v>45108</v>
      </c>
      <c r="D102" s="2">
        <v>45199</v>
      </c>
      <c r="J102">
        <f>VLOOKUP(D102,'FY-Quarter lookup'!$D$2:$I$25,6,FALSE)</f>
        <v>0</v>
      </c>
      <c r="K102">
        <f t="shared" si="23"/>
        <v>22</v>
      </c>
      <c r="L102" s="75" t="str">
        <f t="shared" ca="1" si="16"/>
        <v xml:space="preserve">1210: Participant Cash Contribution </v>
      </c>
      <c r="M102" s="75">
        <f t="shared" ca="1" si="17"/>
        <v>0</v>
      </c>
      <c r="N102" s="75" t="str">
        <f t="shared" ca="1" si="18"/>
        <v>Cash</v>
      </c>
      <c r="O102" s="75" t="str">
        <f t="shared" ca="1" si="19"/>
        <v>1210: Participant Cash Contribution 0CashPY0</v>
      </c>
      <c r="P102" s="75">
        <f>VLOOKUP(D102,'FY-Quarter lookup'!$D$2:$J$25,7,FALSE)</f>
        <v>0</v>
      </c>
      <c r="Q102" s="75">
        <f ca="1">IFERROR(INDEX('Budget by FY'!$I$2:$I$506,MATCH('Budget by qtr'!O102,'Budget by FY'!$F$2:$F$506,0)),0)</f>
        <v>0</v>
      </c>
      <c r="R102" s="75">
        <f>VLOOKUP(D102,'FY-Quarter lookup'!$D$2:$K$25,8,FALSE)</f>
        <v>0</v>
      </c>
      <c r="S102" s="75">
        <f>VLOOKUP(D102,'FY-Quarter lookup'!$D$2:$G$25,4,FALSE)</f>
        <v>0</v>
      </c>
      <c r="T102" s="75">
        <f t="shared" ca="1" si="20"/>
        <v>0</v>
      </c>
    </row>
    <row r="103" spans="1:20">
      <c r="A103">
        <v>2</v>
      </c>
      <c r="B103">
        <v>2024</v>
      </c>
      <c r="C103" s="2">
        <v>45200</v>
      </c>
      <c r="D103" s="2">
        <v>45291</v>
      </c>
      <c r="J103">
        <f>VLOOKUP(D103,'FY-Quarter lookup'!$D$2:$I$25,6,FALSE)</f>
        <v>0</v>
      </c>
      <c r="K103">
        <f t="shared" si="23"/>
        <v>22</v>
      </c>
      <c r="L103" s="75" t="str">
        <f t="shared" ca="1" si="16"/>
        <v xml:space="preserve">1210: Participant Cash Contribution </v>
      </c>
      <c r="M103" s="75">
        <f t="shared" ca="1" si="17"/>
        <v>0</v>
      </c>
      <c r="N103" s="75" t="str">
        <f t="shared" ca="1" si="18"/>
        <v>Cash</v>
      </c>
      <c r="O103" s="75" t="str">
        <f t="shared" ca="1" si="19"/>
        <v>1210: Participant Cash Contribution 0CashPY0</v>
      </c>
      <c r="P103" s="75">
        <f>VLOOKUP(D103,'FY-Quarter lookup'!$D$2:$J$25,7,FALSE)</f>
        <v>0</v>
      </c>
      <c r="Q103" s="75">
        <f ca="1">IFERROR(INDEX('Budget by FY'!$I$2:$I$506,MATCH('Budget by qtr'!O103,'Budget by FY'!$F$2:$F$506,0)),0)</f>
        <v>0</v>
      </c>
      <c r="R103" s="75">
        <f>VLOOKUP(D103,'FY-Quarter lookup'!$D$2:$K$25,8,FALSE)</f>
        <v>0</v>
      </c>
      <c r="S103" s="75">
        <f>VLOOKUP(D103,'FY-Quarter lookup'!$D$2:$G$25,4,FALSE)</f>
        <v>0</v>
      </c>
      <c r="T103" s="75">
        <f t="shared" ca="1" si="20"/>
        <v>0</v>
      </c>
    </row>
    <row r="104" spans="1:20">
      <c r="A104">
        <v>3</v>
      </c>
      <c r="B104">
        <v>2024</v>
      </c>
      <c r="C104" s="2">
        <v>45292</v>
      </c>
      <c r="D104" s="2">
        <v>45382</v>
      </c>
      <c r="J104">
        <f>VLOOKUP(D104,'FY-Quarter lookup'!$D$2:$I$25,6,FALSE)</f>
        <v>0</v>
      </c>
      <c r="K104">
        <f t="shared" si="23"/>
        <v>22</v>
      </c>
      <c r="L104" s="75" t="str">
        <f t="shared" ca="1" si="16"/>
        <v xml:space="preserve">1210: Participant Cash Contribution </v>
      </c>
      <c r="M104" s="75">
        <f t="shared" ca="1" si="17"/>
        <v>0</v>
      </c>
      <c r="N104" s="75" t="str">
        <f t="shared" ca="1" si="18"/>
        <v>Cash</v>
      </c>
      <c r="O104" s="75" t="str">
        <f t="shared" ca="1" si="19"/>
        <v>1210: Participant Cash Contribution 0CashPY0</v>
      </c>
      <c r="P104" s="75">
        <f>VLOOKUP(D104,'FY-Quarter lookup'!$D$2:$J$25,7,FALSE)</f>
        <v>0</v>
      </c>
      <c r="Q104" s="75">
        <f ca="1">IFERROR(INDEX('Budget by FY'!$I$2:$I$506,MATCH('Budget by qtr'!O104,'Budget by FY'!$F$2:$F$506,0)),0)</f>
        <v>0</v>
      </c>
      <c r="R104" s="75">
        <f>VLOOKUP(D104,'FY-Quarter lookup'!$D$2:$K$25,8,FALSE)</f>
        <v>0</v>
      </c>
      <c r="S104" s="75">
        <f>VLOOKUP(D104,'FY-Quarter lookup'!$D$2:$G$25,4,FALSE)</f>
        <v>0</v>
      </c>
      <c r="T104" s="75">
        <f t="shared" ca="1" si="20"/>
        <v>0</v>
      </c>
    </row>
    <row r="105" spans="1:20">
      <c r="A105">
        <v>4</v>
      </c>
      <c r="B105">
        <v>2024</v>
      </c>
      <c r="C105" s="2">
        <v>45383</v>
      </c>
      <c r="D105" s="2">
        <v>45473</v>
      </c>
      <c r="J105">
        <f>VLOOKUP(D105,'FY-Quarter lookup'!$D$2:$I$25,6,FALSE)</f>
        <v>0</v>
      </c>
      <c r="K105">
        <f t="shared" si="23"/>
        <v>22</v>
      </c>
      <c r="L105" s="75" t="str">
        <f t="shared" ca="1" si="16"/>
        <v xml:space="preserve">1210: Participant Cash Contribution </v>
      </c>
      <c r="M105" s="75">
        <f t="shared" ca="1" si="17"/>
        <v>0</v>
      </c>
      <c r="N105" s="75" t="str">
        <f t="shared" ca="1" si="18"/>
        <v>Cash</v>
      </c>
      <c r="O105" s="75" t="str">
        <f t="shared" ca="1" si="19"/>
        <v>1210: Participant Cash Contribution 0CashPY0</v>
      </c>
      <c r="P105" s="75">
        <f>VLOOKUP(D105,'FY-Quarter lookup'!$D$2:$J$25,7,FALSE)</f>
        <v>0</v>
      </c>
      <c r="Q105" s="75">
        <f ca="1">IFERROR(INDEX('Budget by FY'!$I$2:$I$506,MATCH('Budget by qtr'!O105,'Budget by FY'!$F$2:$F$506,0)),0)</f>
        <v>0</v>
      </c>
      <c r="R105" s="75">
        <f>VLOOKUP(D105,'FY-Quarter lookup'!$D$2:$K$25,8,FALSE)</f>
        <v>0</v>
      </c>
      <c r="S105" s="75">
        <f>VLOOKUP(D105,'FY-Quarter lookup'!$D$2:$G$25,4,FALSE)</f>
        <v>0</v>
      </c>
      <c r="T105" s="75">
        <f t="shared" ca="1" si="20"/>
        <v>0</v>
      </c>
    </row>
    <row r="106" spans="1:20">
      <c r="A106">
        <v>1</v>
      </c>
      <c r="B106">
        <v>2025</v>
      </c>
      <c r="C106" s="2">
        <v>45474</v>
      </c>
      <c r="D106" s="2">
        <v>45565</v>
      </c>
      <c r="J106">
        <f>VLOOKUP(D106,'FY-Quarter lookup'!$D$2:$I$25,6,FALSE)</f>
        <v>0</v>
      </c>
      <c r="K106">
        <f t="shared" si="23"/>
        <v>22</v>
      </c>
      <c r="L106" s="75" t="str">
        <f t="shared" ca="1" si="16"/>
        <v xml:space="preserve">1210: Participant Cash Contribution </v>
      </c>
      <c r="M106" s="75">
        <f t="shared" ca="1" si="17"/>
        <v>0</v>
      </c>
      <c r="N106" s="75" t="str">
        <f t="shared" ca="1" si="18"/>
        <v>Cash</v>
      </c>
      <c r="O106" s="75" t="str">
        <f t="shared" ca="1" si="19"/>
        <v>1210: Participant Cash Contribution 0CashPY0</v>
      </c>
      <c r="P106" s="75">
        <f>VLOOKUP(D106,'FY-Quarter lookup'!$D$2:$J$25,7,FALSE)</f>
        <v>0</v>
      </c>
      <c r="Q106" s="75">
        <f ca="1">IFERROR(INDEX('Budget by FY'!$I$2:$I$506,MATCH('Budget by qtr'!O106,'Budget by FY'!$F$2:$F$506,0)),0)</f>
        <v>0</v>
      </c>
      <c r="R106" s="75">
        <f>VLOOKUP(D106,'FY-Quarter lookup'!$D$2:$K$25,8,FALSE)</f>
        <v>0</v>
      </c>
      <c r="S106" s="75">
        <f>VLOOKUP(D106,'FY-Quarter lookup'!$D$2:$G$25,4,FALSE)</f>
        <v>0</v>
      </c>
      <c r="T106" s="75">
        <f t="shared" ca="1" si="20"/>
        <v>0</v>
      </c>
    </row>
    <row r="107" spans="1:20">
      <c r="A107">
        <v>2</v>
      </c>
      <c r="B107">
        <v>2025</v>
      </c>
      <c r="C107" s="2">
        <v>45566</v>
      </c>
      <c r="D107" s="2">
        <v>45657</v>
      </c>
      <c r="J107">
        <f>VLOOKUP(D107,'FY-Quarter lookup'!$D$2:$I$25,6,FALSE)</f>
        <v>0</v>
      </c>
      <c r="K107">
        <f t="shared" si="23"/>
        <v>22</v>
      </c>
      <c r="L107" s="75" t="str">
        <f t="shared" ca="1" si="16"/>
        <v xml:space="preserve">1210: Participant Cash Contribution </v>
      </c>
      <c r="M107" s="75">
        <f t="shared" ca="1" si="17"/>
        <v>0</v>
      </c>
      <c r="N107" s="75" t="str">
        <f t="shared" ca="1" si="18"/>
        <v>Cash</v>
      </c>
      <c r="O107" s="75" t="str">
        <f t="shared" ca="1" si="19"/>
        <v>1210: Participant Cash Contribution 0CashPY0</v>
      </c>
      <c r="P107" s="75">
        <f>VLOOKUP(D107,'FY-Quarter lookup'!$D$2:$J$25,7,FALSE)</f>
        <v>0</v>
      </c>
      <c r="Q107" s="75">
        <f ca="1">IFERROR(INDEX('Budget by FY'!$I$2:$I$506,MATCH('Budget by qtr'!O107,'Budget by FY'!$F$2:$F$506,0)),0)</f>
        <v>0</v>
      </c>
      <c r="R107" s="75">
        <f>VLOOKUP(D107,'FY-Quarter lookup'!$D$2:$K$25,8,FALSE)</f>
        <v>0</v>
      </c>
      <c r="S107" s="75">
        <f>VLOOKUP(D107,'FY-Quarter lookup'!$D$2:$G$25,4,FALSE)</f>
        <v>0</v>
      </c>
      <c r="T107" s="75">
        <f t="shared" ca="1" si="20"/>
        <v>0</v>
      </c>
    </row>
    <row r="108" spans="1:20">
      <c r="A108">
        <v>3</v>
      </c>
      <c r="B108">
        <v>2025</v>
      </c>
      <c r="C108" s="2">
        <v>45658</v>
      </c>
      <c r="D108" s="2">
        <v>45747</v>
      </c>
      <c r="J108">
        <f>VLOOKUP(D108,'FY-Quarter lookup'!$D$2:$I$25,6,FALSE)</f>
        <v>0</v>
      </c>
      <c r="K108">
        <f t="shared" si="23"/>
        <v>22</v>
      </c>
      <c r="L108" s="75" t="str">
        <f t="shared" ca="1" si="16"/>
        <v xml:space="preserve">1210: Participant Cash Contribution </v>
      </c>
      <c r="M108" s="75">
        <f t="shared" ca="1" si="17"/>
        <v>0</v>
      </c>
      <c r="N108" s="75" t="str">
        <f t="shared" ca="1" si="18"/>
        <v>Cash</v>
      </c>
      <c r="O108" s="75" t="str">
        <f t="shared" ca="1" si="19"/>
        <v>1210: Participant Cash Contribution 0CashPY0</v>
      </c>
      <c r="P108" s="75">
        <f>VLOOKUP(D108,'FY-Quarter lookup'!$D$2:$J$25,7,FALSE)</f>
        <v>0</v>
      </c>
      <c r="Q108" s="75">
        <f ca="1">IFERROR(INDEX('Budget by FY'!$I$2:$I$506,MATCH('Budget by qtr'!O108,'Budget by FY'!$F$2:$F$506,0)),0)</f>
        <v>0</v>
      </c>
      <c r="R108" s="75">
        <f>VLOOKUP(D108,'FY-Quarter lookup'!$D$2:$K$25,8,FALSE)</f>
        <v>0</v>
      </c>
      <c r="S108" s="75">
        <f>VLOOKUP(D108,'FY-Quarter lookup'!$D$2:$G$25,4,FALSE)</f>
        <v>0</v>
      </c>
      <c r="T108" s="75">
        <f t="shared" ca="1" si="20"/>
        <v>0</v>
      </c>
    </row>
    <row r="109" spans="1:20">
      <c r="A109">
        <v>4</v>
      </c>
      <c r="B109">
        <v>2025</v>
      </c>
      <c r="C109" s="2">
        <v>45748</v>
      </c>
      <c r="D109" s="2">
        <v>45838</v>
      </c>
      <c r="J109">
        <f>VLOOKUP(D109,'FY-Quarter lookup'!$D$2:$I$25,6,FALSE)</f>
        <v>0</v>
      </c>
      <c r="K109">
        <f t="shared" si="23"/>
        <v>22</v>
      </c>
      <c r="L109" s="75" t="str">
        <f t="shared" ca="1" si="16"/>
        <v xml:space="preserve">1210: Participant Cash Contribution </v>
      </c>
      <c r="M109" s="75">
        <f t="shared" ca="1" si="17"/>
        <v>0</v>
      </c>
      <c r="N109" s="75" t="str">
        <f t="shared" ca="1" si="18"/>
        <v>Cash</v>
      </c>
      <c r="O109" s="75" t="str">
        <f t="shared" ca="1" si="19"/>
        <v>1210: Participant Cash Contribution 0CashPY0</v>
      </c>
      <c r="P109" s="75">
        <f>VLOOKUP(D109,'FY-Quarter lookup'!$D$2:$J$25,7,FALSE)</f>
        <v>0</v>
      </c>
      <c r="Q109" s="75">
        <f ca="1">IFERROR(INDEX('Budget by FY'!$I$2:$I$506,MATCH('Budget by qtr'!O109,'Budget by FY'!$F$2:$F$506,0)),0)</f>
        <v>0</v>
      </c>
      <c r="R109" s="75">
        <f>VLOOKUP(D109,'FY-Quarter lookup'!$D$2:$K$25,8,FALSE)</f>
        <v>0</v>
      </c>
      <c r="S109" s="75">
        <f>VLOOKUP(D109,'FY-Quarter lookup'!$D$2:$G$25,4,FALSE)</f>
        <v>0</v>
      </c>
      <c r="T109" s="75">
        <f t="shared" ca="1" si="20"/>
        <v>0</v>
      </c>
    </row>
    <row r="110" spans="1:20">
      <c r="A110">
        <v>1</v>
      </c>
      <c r="B110">
        <v>2026</v>
      </c>
      <c r="C110" s="2">
        <v>45839</v>
      </c>
      <c r="D110" s="2">
        <v>45930</v>
      </c>
      <c r="J110">
        <f>VLOOKUP(D110,'FY-Quarter lookup'!$D$2:$I$25,6,FALSE)</f>
        <v>0</v>
      </c>
      <c r="K110">
        <f t="shared" si="23"/>
        <v>22</v>
      </c>
      <c r="L110" s="75" t="str">
        <f t="shared" ca="1" si="16"/>
        <v xml:space="preserve">1210: Participant Cash Contribution </v>
      </c>
      <c r="M110" s="75">
        <f t="shared" ca="1" si="17"/>
        <v>0</v>
      </c>
      <c r="N110" s="75" t="str">
        <f t="shared" ca="1" si="18"/>
        <v>Cash</v>
      </c>
      <c r="O110" s="75" t="str">
        <f t="shared" ca="1" si="19"/>
        <v>1210: Participant Cash Contribution 0CashPY0</v>
      </c>
      <c r="P110" s="75">
        <f>VLOOKUP(D110,'FY-Quarter lookup'!$D$2:$J$25,7,FALSE)</f>
        <v>0</v>
      </c>
      <c r="Q110" s="75">
        <f ca="1">IFERROR(INDEX('Budget by FY'!$I$2:$I$506,MATCH('Budget by qtr'!O110,'Budget by FY'!$F$2:$F$506,0)),0)</f>
        <v>0</v>
      </c>
      <c r="R110" s="75">
        <f>VLOOKUP(D110,'FY-Quarter lookup'!$D$2:$K$25,8,FALSE)</f>
        <v>0</v>
      </c>
      <c r="S110" s="75">
        <f>VLOOKUP(D110,'FY-Quarter lookup'!$D$2:$G$25,4,FALSE)</f>
        <v>0</v>
      </c>
      <c r="T110" s="75">
        <f t="shared" ca="1" si="20"/>
        <v>0</v>
      </c>
    </row>
    <row r="111" spans="1:20">
      <c r="A111">
        <v>2</v>
      </c>
      <c r="B111">
        <v>2026</v>
      </c>
      <c r="C111" s="2">
        <v>45931</v>
      </c>
      <c r="D111" s="2">
        <v>46022</v>
      </c>
      <c r="J111">
        <f>VLOOKUP(D111,'FY-Quarter lookup'!$D$2:$I$25,6,FALSE)</f>
        <v>0</v>
      </c>
      <c r="K111">
        <f t="shared" si="23"/>
        <v>22</v>
      </c>
      <c r="L111" s="75" t="str">
        <f t="shared" ca="1" si="16"/>
        <v xml:space="preserve">1210: Participant Cash Contribution </v>
      </c>
      <c r="M111" s="75">
        <f t="shared" ca="1" si="17"/>
        <v>0</v>
      </c>
      <c r="N111" s="75" t="str">
        <f t="shared" ca="1" si="18"/>
        <v>Cash</v>
      </c>
      <c r="O111" s="75" t="str">
        <f t="shared" ca="1" si="19"/>
        <v>1210: Participant Cash Contribution 0CashPY0</v>
      </c>
      <c r="P111" s="75">
        <f>VLOOKUP(D111,'FY-Quarter lookup'!$D$2:$J$25,7,FALSE)</f>
        <v>0</v>
      </c>
      <c r="Q111" s="75">
        <f ca="1">IFERROR(INDEX('Budget by FY'!$I$2:$I$506,MATCH('Budget by qtr'!O111,'Budget by FY'!$F$2:$F$506,0)),0)</f>
        <v>0</v>
      </c>
      <c r="R111" s="75">
        <f>VLOOKUP(D111,'FY-Quarter lookup'!$D$2:$K$25,8,FALSE)</f>
        <v>0</v>
      </c>
      <c r="S111" s="75">
        <f>VLOOKUP(D111,'FY-Quarter lookup'!$D$2:$G$25,4,FALSE)</f>
        <v>0</v>
      </c>
      <c r="T111" s="75">
        <f t="shared" ca="1" si="20"/>
        <v>0</v>
      </c>
    </row>
    <row r="112" spans="1:20">
      <c r="A112">
        <v>3</v>
      </c>
      <c r="B112">
        <v>2026</v>
      </c>
      <c r="C112" s="2">
        <v>46023</v>
      </c>
      <c r="D112" s="2">
        <v>46112</v>
      </c>
      <c r="J112">
        <f>VLOOKUP(D112,'FY-Quarter lookup'!$D$2:$I$25,6,FALSE)</f>
        <v>0</v>
      </c>
      <c r="K112">
        <f t="shared" si="23"/>
        <v>22</v>
      </c>
      <c r="L112" s="75" t="str">
        <f t="shared" ca="1" si="16"/>
        <v xml:space="preserve">1210: Participant Cash Contribution </v>
      </c>
      <c r="M112" s="75">
        <f t="shared" ca="1" si="17"/>
        <v>0</v>
      </c>
      <c r="N112" s="75" t="str">
        <f t="shared" ca="1" si="18"/>
        <v>Cash</v>
      </c>
      <c r="O112" s="75" t="str">
        <f t="shared" ca="1" si="19"/>
        <v>1210: Participant Cash Contribution 0CashPY0</v>
      </c>
      <c r="P112" s="75">
        <f>VLOOKUP(D112,'FY-Quarter lookup'!$D$2:$J$25,7,FALSE)</f>
        <v>0</v>
      </c>
      <c r="Q112" s="75">
        <f ca="1">IFERROR(INDEX('Budget by FY'!$I$2:$I$506,MATCH('Budget by qtr'!O112,'Budget by FY'!$F$2:$F$506,0)),0)</f>
        <v>0</v>
      </c>
      <c r="R112" s="75">
        <f>VLOOKUP(D112,'FY-Quarter lookup'!$D$2:$K$25,8,FALSE)</f>
        <v>0</v>
      </c>
      <c r="S112" s="75">
        <f>VLOOKUP(D112,'FY-Quarter lookup'!$D$2:$G$25,4,FALSE)</f>
        <v>0</v>
      </c>
      <c r="T112" s="75">
        <f t="shared" ca="1" si="20"/>
        <v>0</v>
      </c>
    </row>
    <row r="113" spans="1:20">
      <c r="A113">
        <v>4</v>
      </c>
      <c r="B113">
        <v>2026</v>
      </c>
      <c r="C113" s="2">
        <v>46113</v>
      </c>
      <c r="D113" s="2">
        <v>46203</v>
      </c>
      <c r="J113">
        <f>VLOOKUP(D113,'FY-Quarter lookup'!$D$2:$I$25,6,FALSE)</f>
        <v>0</v>
      </c>
      <c r="K113">
        <f t="shared" si="23"/>
        <v>22</v>
      </c>
      <c r="L113" s="75" t="str">
        <f t="shared" ca="1" si="16"/>
        <v xml:space="preserve">1210: Participant Cash Contribution </v>
      </c>
      <c r="M113" s="75">
        <f t="shared" ca="1" si="17"/>
        <v>0</v>
      </c>
      <c r="N113" s="75" t="str">
        <f t="shared" ca="1" si="18"/>
        <v>Cash</v>
      </c>
      <c r="O113" s="75" t="str">
        <f t="shared" ca="1" si="19"/>
        <v>1210: Participant Cash Contribution 0CashPY0</v>
      </c>
      <c r="P113" s="75">
        <f>VLOOKUP(D113,'FY-Quarter lookup'!$D$2:$J$25,7,FALSE)</f>
        <v>0</v>
      </c>
      <c r="Q113" s="75">
        <f ca="1">IFERROR(INDEX('Budget by FY'!$I$2:$I$506,MATCH('Budget by qtr'!O113,'Budget by FY'!$F$2:$F$506,0)),0)</f>
        <v>0</v>
      </c>
      <c r="R113" s="75">
        <f>VLOOKUP(D113,'FY-Quarter lookup'!$D$2:$K$25,8,FALSE)</f>
        <v>0</v>
      </c>
      <c r="S113" s="75">
        <f>VLOOKUP(D113,'FY-Quarter lookup'!$D$2:$G$25,4,FALSE)</f>
        <v>0</v>
      </c>
      <c r="T113" s="75">
        <f t="shared" ca="1" si="20"/>
        <v>0</v>
      </c>
    </row>
    <row r="114" spans="1:20">
      <c r="A114">
        <v>1</v>
      </c>
      <c r="B114">
        <v>2027</v>
      </c>
      <c r="C114" s="2">
        <v>46204</v>
      </c>
      <c r="D114" s="2">
        <v>46295</v>
      </c>
      <c r="J114">
        <f>VLOOKUP(D114,'FY-Quarter lookup'!$D$2:$I$25,6,FALSE)</f>
        <v>0</v>
      </c>
      <c r="K114">
        <f t="shared" si="23"/>
        <v>22</v>
      </c>
      <c r="L114" s="75" t="str">
        <f t="shared" ca="1" si="16"/>
        <v xml:space="preserve">1210: Participant Cash Contribution </v>
      </c>
      <c r="M114" s="75">
        <f t="shared" ca="1" si="17"/>
        <v>0</v>
      </c>
      <c r="N114" s="75" t="str">
        <f t="shared" ca="1" si="18"/>
        <v>Cash</v>
      </c>
      <c r="O114" s="75" t="str">
        <f t="shared" ca="1" si="19"/>
        <v>1210: Participant Cash Contribution 0CashPY0</v>
      </c>
      <c r="P114" s="75">
        <f>VLOOKUP(D114,'FY-Quarter lookup'!$D$2:$J$25,7,FALSE)</f>
        <v>0</v>
      </c>
      <c r="Q114" s="75">
        <f ca="1">IFERROR(INDEX('Budget by FY'!$I$2:$I$506,MATCH('Budget by qtr'!O114,'Budget by FY'!$F$2:$F$506,0)),0)</f>
        <v>0</v>
      </c>
      <c r="R114" s="75">
        <f>VLOOKUP(D114,'FY-Quarter lookup'!$D$2:$K$25,8,FALSE)</f>
        <v>0</v>
      </c>
      <c r="S114" s="75">
        <f>VLOOKUP(D114,'FY-Quarter lookup'!$D$2:$G$25,4,FALSE)</f>
        <v>0</v>
      </c>
      <c r="T114" s="75">
        <f t="shared" ca="1" si="20"/>
        <v>0</v>
      </c>
    </row>
    <row r="115" spans="1:20">
      <c r="A115">
        <v>2</v>
      </c>
      <c r="B115">
        <v>2027</v>
      </c>
      <c r="C115" s="2">
        <v>46296</v>
      </c>
      <c r="D115" s="2">
        <v>46387</v>
      </c>
      <c r="J115">
        <f>VLOOKUP(D115,'FY-Quarter lookup'!$D$2:$I$25,6,FALSE)</f>
        <v>0</v>
      </c>
      <c r="K115">
        <f t="shared" si="23"/>
        <v>22</v>
      </c>
      <c r="L115" s="75" t="str">
        <f t="shared" ca="1" si="16"/>
        <v xml:space="preserve">1210: Participant Cash Contribution </v>
      </c>
      <c r="M115" s="75">
        <f t="shared" ca="1" si="17"/>
        <v>0</v>
      </c>
      <c r="N115" s="75" t="str">
        <f t="shared" ca="1" si="18"/>
        <v>Cash</v>
      </c>
      <c r="O115" s="75" t="str">
        <f t="shared" ca="1" si="19"/>
        <v>1210: Participant Cash Contribution 0CashPY0</v>
      </c>
      <c r="P115" s="75">
        <f>VLOOKUP(D115,'FY-Quarter lookup'!$D$2:$J$25,7,FALSE)</f>
        <v>0</v>
      </c>
      <c r="Q115" s="75">
        <f ca="1">IFERROR(INDEX('Budget by FY'!$I$2:$I$506,MATCH('Budget by qtr'!O115,'Budget by FY'!$F$2:$F$506,0)),0)</f>
        <v>0</v>
      </c>
      <c r="R115" s="75">
        <f>VLOOKUP(D115,'FY-Quarter lookup'!$D$2:$K$25,8,FALSE)</f>
        <v>0</v>
      </c>
      <c r="S115" s="75">
        <f>VLOOKUP(D115,'FY-Quarter lookup'!$D$2:$G$25,4,FALSE)</f>
        <v>0</v>
      </c>
      <c r="T115" s="75">
        <f t="shared" ca="1" si="20"/>
        <v>0</v>
      </c>
    </row>
    <row r="116" spans="1:20">
      <c r="A116">
        <v>3</v>
      </c>
      <c r="B116">
        <v>2027</v>
      </c>
      <c r="C116" s="2">
        <v>46388</v>
      </c>
      <c r="D116" s="2">
        <v>46477</v>
      </c>
      <c r="J116">
        <f>VLOOKUP(D116,'FY-Quarter lookup'!$D$2:$I$25,6,FALSE)</f>
        <v>0</v>
      </c>
      <c r="K116">
        <f t="shared" si="23"/>
        <v>22</v>
      </c>
      <c r="L116" s="75" t="str">
        <f t="shared" ca="1" si="16"/>
        <v xml:space="preserve">1210: Participant Cash Contribution </v>
      </c>
      <c r="M116" s="75">
        <f t="shared" ca="1" si="17"/>
        <v>0</v>
      </c>
      <c r="N116" s="75" t="str">
        <f t="shared" ca="1" si="18"/>
        <v>Cash</v>
      </c>
      <c r="O116" s="75" t="str">
        <f t="shared" ca="1" si="19"/>
        <v>1210: Participant Cash Contribution 0CashPY0</v>
      </c>
      <c r="P116" s="75">
        <f>VLOOKUP(D116,'FY-Quarter lookup'!$D$2:$J$25,7,FALSE)</f>
        <v>0</v>
      </c>
      <c r="Q116" s="75">
        <f ca="1">IFERROR(INDEX('Budget by FY'!$I$2:$I$506,MATCH('Budget by qtr'!O116,'Budget by FY'!$F$2:$F$506,0)),0)</f>
        <v>0</v>
      </c>
      <c r="R116" s="75">
        <f>VLOOKUP(D116,'FY-Quarter lookup'!$D$2:$K$25,8,FALSE)</f>
        <v>0</v>
      </c>
      <c r="S116" s="75">
        <f>VLOOKUP(D116,'FY-Quarter lookup'!$D$2:$G$25,4,FALSE)</f>
        <v>0</v>
      </c>
      <c r="T116" s="75">
        <f t="shared" ca="1" si="20"/>
        <v>0</v>
      </c>
    </row>
    <row r="117" spans="1:20">
      <c r="A117">
        <v>4</v>
      </c>
      <c r="B117">
        <v>2027</v>
      </c>
      <c r="C117" s="2">
        <v>46478</v>
      </c>
      <c r="D117" s="2">
        <v>46568</v>
      </c>
      <c r="J117">
        <f>VLOOKUP(D117,'FY-Quarter lookup'!$D$2:$I$25,6,FALSE)</f>
        <v>0</v>
      </c>
      <c r="K117">
        <f t="shared" si="23"/>
        <v>22</v>
      </c>
      <c r="L117" s="75" t="str">
        <f t="shared" ca="1" si="16"/>
        <v xml:space="preserve">1210: Participant Cash Contribution </v>
      </c>
      <c r="M117" s="75">
        <f t="shared" ca="1" si="17"/>
        <v>0</v>
      </c>
      <c r="N117" s="75" t="str">
        <f t="shared" ca="1" si="18"/>
        <v>Cash</v>
      </c>
      <c r="O117" s="75" t="str">
        <f t="shared" ca="1" si="19"/>
        <v>1210: Participant Cash Contribution 0CashPY0</v>
      </c>
      <c r="P117" s="75">
        <f>VLOOKUP(D117,'FY-Quarter lookup'!$D$2:$J$25,7,FALSE)</f>
        <v>0</v>
      </c>
      <c r="Q117" s="75">
        <f ca="1">IFERROR(INDEX('Budget by FY'!$I$2:$I$506,MATCH('Budget by qtr'!O117,'Budget by FY'!$F$2:$F$506,0)),0)</f>
        <v>0</v>
      </c>
      <c r="R117" s="75">
        <f>VLOOKUP(D117,'FY-Quarter lookup'!$D$2:$K$25,8,FALSE)</f>
        <v>0</v>
      </c>
      <c r="S117" s="75">
        <f>VLOOKUP(D117,'FY-Quarter lookup'!$D$2:$G$25,4,FALSE)</f>
        <v>0</v>
      </c>
      <c r="T117" s="75">
        <f t="shared" ca="1" si="20"/>
        <v>0</v>
      </c>
    </row>
    <row r="118" spans="1:20">
      <c r="A118">
        <v>1</v>
      </c>
      <c r="B118">
        <v>2028</v>
      </c>
      <c r="C118" s="2">
        <v>46569</v>
      </c>
      <c r="D118" s="2">
        <v>46660</v>
      </c>
      <c r="J118">
        <f>VLOOKUP(D118,'FY-Quarter lookup'!$D$2:$I$25,6,FALSE)</f>
        <v>0</v>
      </c>
      <c r="K118">
        <f t="shared" si="23"/>
        <v>22</v>
      </c>
      <c r="L118" s="75" t="str">
        <f t="shared" ca="1" si="16"/>
        <v xml:space="preserve">1210: Participant Cash Contribution </v>
      </c>
      <c r="M118" s="75">
        <f t="shared" ca="1" si="17"/>
        <v>0</v>
      </c>
      <c r="N118" s="75" t="str">
        <f t="shared" ca="1" si="18"/>
        <v>Cash</v>
      </c>
      <c r="O118" s="75" t="str">
        <f t="shared" ca="1" si="19"/>
        <v>1210: Participant Cash Contribution 0CashPY0</v>
      </c>
      <c r="P118" s="75">
        <f>VLOOKUP(D118,'FY-Quarter lookup'!$D$2:$J$25,7,FALSE)</f>
        <v>0</v>
      </c>
      <c r="Q118" s="75">
        <f ca="1">IFERROR(INDEX('Budget by FY'!$I$2:$I$506,MATCH('Budget by qtr'!O118,'Budget by FY'!$F$2:$F$506,0)),0)</f>
        <v>0</v>
      </c>
      <c r="R118" s="75">
        <f>VLOOKUP(D118,'FY-Quarter lookup'!$D$2:$K$25,8,FALSE)</f>
        <v>0</v>
      </c>
      <c r="S118" s="75">
        <f>VLOOKUP(D118,'FY-Quarter lookup'!$D$2:$G$25,4,FALSE)</f>
        <v>0</v>
      </c>
      <c r="T118" s="75">
        <f t="shared" ca="1" si="20"/>
        <v>0</v>
      </c>
    </row>
    <row r="119" spans="1:20">
      <c r="A119">
        <v>2</v>
      </c>
      <c r="B119">
        <v>2028</v>
      </c>
      <c r="C119" s="2">
        <v>46661</v>
      </c>
      <c r="D119" s="2">
        <v>46752</v>
      </c>
      <c r="J119">
        <f>VLOOKUP(D119,'FY-Quarter lookup'!$D$2:$I$25,6,FALSE)</f>
        <v>0</v>
      </c>
      <c r="K119">
        <f t="shared" si="23"/>
        <v>22</v>
      </c>
      <c r="L119" s="75" t="str">
        <f t="shared" ca="1" si="16"/>
        <v xml:space="preserve">1210: Participant Cash Contribution </v>
      </c>
      <c r="M119" s="75">
        <f t="shared" ca="1" si="17"/>
        <v>0</v>
      </c>
      <c r="N119" s="75" t="str">
        <f t="shared" ca="1" si="18"/>
        <v>Cash</v>
      </c>
      <c r="O119" s="75" t="str">
        <f t="shared" ca="1" si="19"/>
        <v>1210: Participant Cash Contribution 0CashPY0</v>
      </c>
      <c r="P119" s="75">
        <f>VLOOKUP(D119,'FY-Quarter lookup'!$D$2:$J$25,7,FALSE)</f>
        <v>0</v>
      </c>
      <c r="Q119" s="75">
        <f ca="1">IFERROR(INDEX('Budget by FY'!$I$2:$I$506,MATCH('Budget by qtr'!O119,'Budget by FY'!$F$2:$F$506,0)),0)</f>
        <v>0</v>
      </c>
      <c r="R119" s="75">
        <f>VLOOKUP(D119,'FY-Quarter lookup'!$D$2:$K$25,8,FALSE)</f>
        <v>0</v>
      </c>
      <c r="S119" s="75">
        <f>VLOOKUP(D119,'FY-Quarter lookup'!$D$2:$G$25,4,FALSE)</f>
        <v>0</v>
      </c>
      <c r="T119" s="75">
        <f t="shared" ca="1" si="20"/>
        <v>0</v>
      </c>
    </row>
    <row r="120" spans="1:20">
      <c r="A120">
        <v>3</v>
      </c>
      <c r="B120">
        <v>2028</v>
      </c>
      <c r="C120" s="2">
        <v>46753</v>
      </c>
      <c r="D120" s="2">
        <v>46843</v>
      </c>
      <c r="J120">
        <f>VLOOKUP(D120,'FY-Quarter lookup'!$D$2:$I$25,6,FALSE)</f>
        <v>0</v>
      </c>
      <c r="K120">
        <f t="shared" si="23"/>
        <v>22</v>
      </c>
      <c r="L120" s="75" t="str">
        <f t="shared" ca="1" si="16"/>
        <v xml:space="preserve">1210: Participant Cash Contribution </v>
      </c>
      <c r="M120" s="75">
        <f t="shared" ca="1" si="17"/>
        <v>0</v>
      </c>
      <c r="N120" s="75" t="str">
        <f t="shared" ca="1" si="18"/>
        <v>Cash</v>
      </c>
      <c r="O120" s="75" t="str">
        <f t="shared" ca="1" si="19"/>
        <v>1210: Participant Cash Contribution 0CashPY0</v>
      </c>
      <c r="P120" s="75">
        <f>VLOOKUP(D120,'FY-Quarter lookup'!$D$2:$J$25,7,FALSE)</f>
        <v>0</v>
      </c>
      <c r="Q120" s="75">
        <f ca="1">IFERROR(INDEX('Budget by FY'!$I$2:$I$506,MATCH('Budget by qtr'!O120,'Budget by FY'!$F$2:$F$506,0)),0)</f>
        <v>0</v>
      </c>
      <c r="R120" s="75">
        <f>VLOOKUP(D120,'FY-Quarter lookup'!$D$2:$K$25,8,FALSE)</f>
        <v>0</v>
      </c>
      <c r="S120" s="75">
        <f>VLOOKUP(D120,'FY-Quarter lookup'!$D$2:$G$25,4,FALSE)</f>
        <v>0</v>
      </c>
      <c r="T120" s="75">
        <f t="shared" ca="1" si="20"/>
        <v>0</v>
      </c>
    </row>
    <row r="121" spans="1:20">
      <c r="A121">
        <v>4</v>
      </c>
      <c r="B121">
        <v>2028</v>
      </c>
      <c r="C121" s="2">
        <v>46844</v>
      </c>
      <c r="D121" s="2">
        <v>46934</v>
      </c>
      <c r="J121">
        <f>VLOOKUP(D121,'FY-Quarter lookup'!$D$2:$I$25,6,FALSE)</f>
        <v>0</v>
      </c>
      <c r="K121">
        <f t="shared" si="23"/>
        <v>22</v>
      </c>
      <c r="L121" s="75" t="str">
        <f t="shared" ca="1" si="16"/>
        <v xml:space="preserve">1210: Participant Cash Contribution </v>
      </c>
      <c r="M121" s="75">
        <f t="shared" ca="1" si="17"/>
        <v>0</v>
      </c>
      <c r="N121" s="75" t="str">
        <f t="shared" ca="1" si="18"/>
        <v>Cash</v>
      </c>
      <c r="O121" s="75" t="str">
        <f t="shared" ca="1" si="19"/>
        <v>1210: Participant Cash Contribution 0CashPY0</v>
      </c>
      <c r="P121" s="75">
        <f>VLOOKUP(D121,'FY-Quarter lookup'!$D$2:$J$25,7,FALSE)</f>
        <v>0</v>
      </c>
      <c r="Q121" s="75">
        <f ca="1">IFERROR(INDEX('Budget by FY'!$I$2:$I$506,MATCH('Budget by qtr'!O121,'Budget by FY'!$F$2:$F$506,0)),0)</f>
        <v>0</v>
      </c>
      <c r="R121" s="75">
        <f>VLOOKUP(D121,'FY-Quarter lookup'!$D$2:$K$25,8,FALSE)</f>
        <v>0</v>
      </c>
      <c r="S121" s="75">
        <f>VLOOKUP(D121,'FY-Quarter lookup'!$D$2:$G$25,4,FALSE)</f>
        <v>0</v>
      </c>
      <c r="T121" s="75">
        <f t="shared" ca="1" si="20"/>
        <v>0</v>
      </c>
    </row>
    <row r="122" spans="1:20">
      <c r="A122">
        <v>1</v>
      </c>
      <c r="B122">
        <v>2023</v>
      </c>
      <c r="C122" s="2">
        <v>44743</v>
      </c>
      <c r="D122" s="2">
        <v>44834</v>
      </c>
      <c r="J122">
        <f>VLOOKUP(D122,'FY-Quarter lookup'!$D$2:$I$25,6,FALSE)</f>
        <v>0</v>
      </c>
      <c r="K122">
        <f>K121+5</f>
        <v>27</v>
      </c>
      <c r="L122" s="75" t="str">
        <f t="shared" ca="1" si="16"/>
        <v xml:space="preserve">1210: Participant Cash Contribution </v>
      </c>
      <c r="M122" s="75">
        <f t="shared" ca="1" si="17"/>
        <v>0</v>
      </c>
      <c r="N122" s="75" t="str">
        <f t="shared" ca="1" si="18"/>
        <v>Cash</v>
      </c>
      <c r="O122" s="75" t="str">
        <f t="shared" ca="1" si="19"/>
        <v>1210: Participant Cash Contribution 0CashPY0</v>
      </c>
      <c r="P122" s="75">
        <f>VLOOKUP(D122,'FY-Quarter lookup'!$D$2:$J$25,7,FALSE)</f>
        <v>0</v>
      </c>
      <c r="Q122" s="75">
        <f ca="1">IFERROR(INDEX('Budget by FY'!$I$2:$I$506,MATCH('Budget by qtr'!O122,'Budget by FY'!$F$2:$F$506,0)),0)</f>
        <v>0</v>
      </c>
      <c r="R122" s="75">
        <f>VLOOKUP(D122,'FY-Quarter lookup'!$D$2:$K$25,8,FALSE)</f>
        <v>0</v>
      </c>
      <c r="S122" s="75">
        <f>VLOOKUP(D122,'FY-Quarter lookup'!$D$2:$G$25,4,FALSE)</f>
        <v>0</v>
      </c>
      <c r="T122" s="75">
        <f t="shared" ref="T122:T169" ca="1" si="24">IFERROR((Q122/R122)*S122,0)</f>
        <v>0</v>
      </c>
    </row>
    <row r="123" spans="1:20">
      <c r="A123">
        <v>2</v>
      </c>
      <c r="B123">
        <v>2023</v>
      </c>
      <c r="C123" s="2">
        <v>44835</v>
      </c>
      <c r="D123" s="2">
        <v>44926</v>
      </c>
      <c r="J123">
        <f>VLOOKUP(D123,'FY-Quarter lookup'!$D$2:$I$25,6,FALSE)</f>
        <v>0</v>
      </c>
      <c r="K123">
        <f>K122</f>
        <v>27</v>
      </c>
      <c r="L123" s="75" t="str">
        <f t="shared" ca="1" si="16"/>
        <v xml:space="preserve">1210: Participant Cash Contribution </v>
      </c>
      <c r="M123" s="75">
        <f t="shared" ca="1" si="17"/>
        <v>0</v>
      </c>
      <c r="N123" s="75" t="str">
        <f t="shared" ca="1" si="18"/>
        <v>Cash</v>
      </c>
      <c r="O123" s="75" t="str">
        <f t="shared" ca="1" si="19"/>
        <v>1210: Participant Cash Contribution 0CashPY0</v>
      </c>
      <c r="P123" s="75">
        <f>VLOOKUP(D123,'FY-Quarter lookup'!$D$2:$J$25,7,FALSE)</f>
        <v>0</v>
      </c>
      <c r="Q123" s="75">
        <f ca="1">IFERROR(INDEX('Budget by FY'!$I$2:$I$506,MATCH('Budget by qtr'!O123,'Budget by FY'!$F$2:$F$506,0)),0)</f>
        <v>0</v>
      </c>
      <c r="R123" s="75">
        <f>VLOOKUP(D123,'FY-Quarter lookup'!$D$2:$K$25,8,FALSE)</f>
        <v>0</v>
      </c>
      <c r="S123" s="75">
        <f>VLOOKUP(D123,'FY-Quarter lookup'!$D$2:$G$25,4,FALSE)</f>
        <v>0</v>
      </c>
      <c r="T123" s="75">
        <f t="shared" ca="1" si="24"/>
        <v>0</v>
      </c>
    </row>
    <row r="124" spans="1:20">
      <c r="A124">
        <v>3</v>
      </c>
      <c r="B124">
        <v>2023</v>
      </c>
      <c r="C124" s="2">
        <v>44927</v>
      </c>
      <c r="D124" s="2">
        <v>45016</v>
      </c>
      <c r="J124">
        <f>VLOOKUP(D124,'FY-Quarter lookup'!$D$2:$I$25,6,FALSE)</f>
        <v>0</v>
      </c>
      <c r="K124">
        <f t="shared" ref="K124:K145" si="25">K123</f>
        <v>27</v>
      </c>
      <c r="L124" s="75" t="str">
        <f t="shared" ca="1" si="16"/>
        <v xml:space="preserve">1210: Participant Cash Contribution </v>
      </c>
      <c r="M124" s="75">
        <f t="shared" ca="1" si="17"/>
        <v>0</v>
      </c>
      <c r="N124" s="75" t="str">
        <f t="shared" ca="1" si="18"/>
        <v>Cash</v>
      </c>
      <c r="O124" s="75" t="str">
        <f t="shared" ca="1" si="19"/>
        <v>1210: Participant Cash Contribution 0CashPY0</v>
      </c>
      <c r="P124" s="75">
        <f>VLOOKUP(D124,'FY-Quarter lookup'!$D$2:$J$25,7,FALSE)</f>
        <v>0</v>
      </c>
      <c r="Q124" s="75">
        <f ca="1">IFERROR(INDEX('Budget by FY'!$I$2:$I$506,MATCH('Budget by qtr'!O124,'Budget by FY'!$F$2:$F$506,0)),0)</f>
        <v>0</v>
      </c>
      <c r="R124" s="75">
        <f>VLOOKUP(D124,'FY-Quarter lookup'!$D$2:$K$25,8,FALSE)</f>
        <v>0</v>
      </c>
      <c r="S124" s="75">
        <f>VLOOKUP(D124,'FY-Quarter lookup'!$D$2:$G$25,4,FALSE)</f>
        <v>0</v>
      </c>
      <c r="T124" s="75">
        <f t="shared" ca="1" si="24"/>
        <v>0</v>
      </c>
    </row>
    <row r="125" spans="1:20">
      <c r="A125">
        <v>4</v>
      </c>
      <c r="B125">
        <v>2023</v>
      </c>
      <c r="C125" s="2">
        <v>45017</v>
      </c>
      <c r="D125" s="2">
        <v>45107</v>
      </c>
      <c r="J125">
        <f>VLOOKUP(D125,'FY-Quarter lookup'!$D$2:$I$25,6,FALSE)</f>
        <v>0</v>
      </c>
      <c r="K125">
        <f t="shared" si="25"/>
        <v>27</v>
      </c>
      <c r="L125" s="75" t="str">
        <f t="shared" ca="1" si="16"/>
        <v xml:space="preserve">1210: Participant Cash Contribution </v>
      </c>
      <c r="M125" s="75">
        <f t="shared" ca="1" si="17"/>
        <v>0</v>
      </c>
      <c r="N125" s="75" t="str">
        <f t="shared" ca="1" si="18"/>
        <v>Cash</v>
      </c>
      <c r="O125" s="75" t="str">
        <f t="shared" ca="1" si="19"/>
        <v>1210: Participant Cash Contribution 0CashPY0</v>
      </c>
      <c r="P125" s="75">
        <f>VLOOKUP(D125,'FY-Quarter lookup'!$D$2:$J$25,7,FALSE)</f>
        <v>0</v>
      </c>
      <c r="Q125" s="75">
        <f ca="1">IFERROR(INDEX('Budget by FY'!$I$2:$I$506,MATCH('Budget by qtr'!O125,'Budget by FY'!$F$2:$F$506,0)),0)</f>
        <v>0</v>
      </c>
      <c r="R125" s="75">
        <f>VLOOKUP(D125,'FY-Quarter lookup'!$D$2:$K$25,8,FALSE)</f>
        <v>0</v>
      </c>
      <c r="S125" s="75">
        <f>VLOOKUP(D125,'FY-Quarter lookup'!$D$2:$G$25,4,FALSE)</f>
        <v>0</v>
      </c>
      <c r="T125" s="75">
        <f t="shared" ca="1" si="24"/>
        <v>0</v>
      </c>
    </row>
    <row r="126" spans="1:20">
      <c r="A126">
        <v>1</v>
      </c>
      <c r="B126">
        <v>2024</v>
      </c>
      <c r="C126" s="2">
        <v>45108</v>
      </c>
      <c r="D126" s="2">
        <v>45199</v>
      </c>
      <c r="J126">
        <f>VLOOKUP(D126,'FY-Quarter lookup'!$D$2:$I$25,6,FALSE)</f>
        <v>0</v>
      </c>
      <c r="K126">
        <f t="shared" si="25"/>
        <v>27</v>
      </c>
      <c r="L126" s="75" t="str">
        <f t="shared" ca="1" si="16"/>
        <v xml:space="preserve">1210: Participant Cash Contribution </v>
      </c>
      <c r="M126" s="75">
        <f t="shared" ca="1" si="17"/>
        <v>0</v>
      </c>
      <c r="N126" s="75" t="str">
        <f t="shared" ca="1" si="18"/>
        <v>Cash</v>
      </c>
      <c r="O126" s="75" t="str">
        <f t="shared" ca="1" si="19"/>
        <v>1210: Participant Cash Contribution 0CashPY0</v>
      </c>
      <c r="P126" s="75">
        <f>VLOOKUP(D126,'FY-Quarter lookup'!$D$2:$J$25,7,FALSE)</f>
        <v>0</v>
      </c>
      <c r="Q126" s="75">
        <f ca="1">IFERROR(INDEX('Budget by FY'!$I$2:$I$506,MATCH('Budget by qtr'!O126,'Budget by FY'!$F$2:$F$506,0)),0)</f>
        <v>0</v>
      </c>
      <c r="R126" s="75">
        <f>VLOOKUP(D126,'FY-Quarter lookup'!$D$2:$K$25,8,FALSE)</f>
        <v>0</v>
      </c>
      <c r="S126" s="75">
        <f>VLOOKUP(D126,'FY-Quarter lookup'!$D$2:$G$25,4,FALSE)</f>
        <v>0</v>
      </c>
      <c r="T126" s="75">
        <f t="shared" ca="1" si="24"/>
        <v>0</v>
      </c>
    </row>
    <row r="127" spans="1:20">
      <c r="A127">
        <v>2</v>
      </c>
      <c r="B127">
        <v>2024</v>
      </c>
      <c r="C127" s="2">
        <v>45200</v>
      </c>
      <c r="D127" s="2">
        <v>45291</v>
      </c>
      <c r="J127">
        <f>VLOOKUP(D127,'FY-Quarter lookup'!$D$2:$I$25,6,FALSE)</f>
        <v>0</v>
      </c>
      <c r="K127">
        <f t="shared" si="25"/>
        <v>27</v>
      </c>
      <c r="L127" s="75" t="str">
        <f t="shared" ca="1" si="16"/>
        <v xml:space="preserve">1210: Participant Cash Contribution </v>
      </c>
      <c r="M127" s="75">
        <f t="shared" ca="1" si="17"/>
        <v>0</v>
      </c>
      <c r="N127" s="75" t="str">
        <f t="shared" ca="1" si="18"/>
        <v>Cash</v>
      </c>
      <c r="O127" s="75" t="str">
        <f t="shared" ca="1" si="19"/>
        <v>1210: Participant Cash Contribution 0CashPY0</v>
      </c>
      <c r="P127" s="75">
        <f>VLOOKUP(D127,'FY-Quarter lookup'!$D$2:$J$25,7,FALSE)</f>
        <v>0</v>
      </c>
      <c r="Q127" s="75">
        <f ca="1">IFERROR(INDEX('Budget by FY'!$I$2:$I$506,MATCH('Budget by qtr'!O127,'Budget by FY'!$F$2:$F$506,0)),0)</f>
        <v>0</v>
      </c>
      <c r="R127" s="75">
        <f>VLOOKUP(D127,'FY-Quarter lookup'!$D$2:$K$25,8,FALSE)</f>
        <v>0</v>
      </c>
      <c r="S127" s="75">
        <f>VLOOKUP(D127,'FY-Quarter lookup'!$D$2:$G$25,4,FALSE)</f>
        <v>0</v>
      </c>
      <c r="T127" s="75">
        <f t="shared" ca="1" si="24"/>
        <v>0</v>
      </c>
    </row>
    <row r="128" spans="1:20">
      <c r="A128">
        <v>3</v>
      </c>
      <c r="B128">
        <v>2024</v>
      </c>
      <c r="C128" s="2">
        <v>45292</v>
      </c>
      <c r="D128" s="2">
        <v>45382</v>
      </c>
      <c r="J128">
        <f>VLOOKUP(D128,'FY-Quarter lookup'!$D$2:$I$25,6,FALSE)</f>
        <v>0</v>
      </c>
      <c r="K128">
        <f t="shared" si="25"/>
        <v>27</v>
      </c>
      <c r="L128" s="75" t="str">
        <f t="shared" ca="1" si="16"/>
        <v xml:space="preserve">1210: Participant Cash Contribution </v>
      </c>
      <c r="M128" s="75">
        <f t="shared" ca="1" si="17"/>
        <v>0</v>
      </c>
      <c r="N128" s="75" t="str">
        <f t="shared" ca="1" si="18"/>
        <v>Cash</v>
      </c>
      <c r="O128" s="75" t="str">
        <f t="shared" ca="1" si="19"/>
        <v>1210: Participant Cash Contribution 0CashPY0</v>
      </c>
      <c r="P128" s="75">
        <f>VLOOKUP(D128,'FY-Quarter lookup'!$D$2:$J$25,7,FALSE)</f>
        <v>0</v>
      </c>
      <c r="Q128" s="75">
        <f ca="1">IFERROR(INDEX('Budget by FY'!$I$2:$I$506,MATCH('Budget by qtr'!O128,'Budget by FY'!$F$2:$F$506,0)),0)</f>
        <v>0</v>
      </c>
      <c r="R128" s="75">
        <f>VLOOKUP(D128,'FY-Quarter lookup'!$D$2:$K$25,8,FALSE)</f>
        <v>0</v>
      </c>
      <c r="S128" s="75">
        <f>VLOOKUP(D128,'FY-Quarter lookup'!$D$2:$G$25,4,FALSE)</f>
        <v>0</v>
      </c>
      <c r="T128" s="75">
        <f t="shared" ca="1" si="24"/>
        <v>0</v>
      </c>
    </row>
    <row r="129" spans="1:20">
      <c r="A129">
        <v>4</v>
      </c>
      <c r="B129">
        <v>2024</v>
      </c>
      <c r="C129" s="2">
        <v>45383</v>
      </c>
      <c r="D129" s="2">
        <v>45473</v>
      </c>
      <c r="J129">
        <f>VLOOKUP(D129,'FY-Quarter lookup'!$D$2:$I$25,6,FALSE)</f>
        <v>0</v>
      </c>
      <c r="K129">
        <f t="shared" si="25"/>
        <v>27</v>
      </c>
      <c r="L129" s="75" t="str">
        <f t="shared" ca="1" si="16"/>
        <v xml:space="preserve">1210: Participant Cash Contribution </v>
      </c>
      <c r="M129" s="75">
        <f t="shared" ca="1" si="17"/>
        <v>0</v>
      </c>
      <c r="N129" s="75" t="str">
        <f t="shared" ca="1" si="18"/>
        <v>Cash</v>
      </c>
      <c r="O129" s="75" t="str">
        <f t="shared" ca="1" si="19"/>
        <v>1210: Participant Cash Contribution 0CashPY0</v>
      </c>
      <c r="P129" s="75">
        <f>VLOOKUP(D129,'FY-Quarter lookup'!$D$2:$J$25,7,FALSE)</f>
        <v>0</v>
      </c>
      <c r="Q129" s="75">
        <f ca="1">IFERROR(INDEX('Budget by FY'!$I$2:$I$506,MATCH('Budget by qtr'!O129,'Budget by FY'!$F$2:$F$506,0)),0)</f>
        <v>0</v>
      </c>
      <c r="R129" s="75">
        <f>VLOOKUP(D129,'FY-Quarter lookup'!$D$2:$K$25,8,FALSE)</f>
        <v>0</v>
      </c>
      <c r="S129" s="75">
        <f>VLOOKUP(D129,'FY-Quarter lookup'!$D$2:$G$25,4,FALSE)</f>
        <v>0</v>
      </c>
      <c r="T129" s="75">
        <f t="shared" ca="1" si="24"/>
        <v>0</v>
      </c>
    </row>
    <row r="130" spans="1:20">
      <c r="A130">
        <v>1</v>
      </c>
      <c r="B130">
        <v>2025</v>
      </c>
      <c r="C130" s="2">
        <v>45474</v>
      </c>
      <c r="D130" s="2">
        <v>45565</v>
      </c>
      <c r="J130">
        <f>VLOOKUP(D130,'FY-Quarter lookup'!$D$2:$I$25,6,FALSE)</f>
        <v>0</v>
      </c>
      <c r="K130">
        <f t="shared" si="25"/>
        <v>27</v>
      </c>
      <c r="L130" s="75" t="str">
        <f t="shared" ca="1" si="16"/>
        <v xml:space="preserve">1210: Participant Cash Contribution </v>
      </c>
      <c r="M130" s="75">
        <f t="shared" ca="1" si="17"/>
        <v>0</v>
      </c>
      <c r="N130" s="75" t="str">
        <f t="shared" ca="1" si="18"/>
        <v>Cash</v>
      </c>
      <c r="O130" s="75" t="str">
        <f t="shared" ca="1" si="19"/>
        <v>1210: Participant Cash Contribution 0CashPY0</v>
      </c>
      <c r="P130" s="75">
        <f>VLOOKUP(D130,'FY-Quarter lookup'!$D$2:$J$25,7,FALSE)</f>
        <v>0</v>
      </c>
      <c r="Q130" s="75">
        <f ca="1">IFERROR(INDEX('Budget by FY'!$I$2:$I$506,MATCH('Budget by qtr'!O130,'Budget by FY'!$F$2:$F$506,0)),0)</f>
        <v>0</v>
      </c>
      <c r="R130" s="75">
        <f>VLOOKUP(D130,'FY-Quarter lookup'!$D$2:$K$25,8,FALSE)</f>
        <v>0</v>
      </c>
      <c r="S130" s="75">
        <f>VLOOKUP(D130,'FY-Quarter lookup'!$D$2:$G$25,4,FALSE)</f>
        <v>0</v>
      </c>
      <c r="T130" s="75">
        <f t="shared" ca="1" si="24"/>
        <v>0</v>
      </c>
    </row>
    <row r="131" spans="1:20">
      <c r="A131">
        <v>2</v>
      </c>
      <c r="B131">
        <v>2025</v>
      </c>
      <c r="C131" s="2">
        <v>45566</v>
      </c>
      <c r="D131" s="2">
        <v>45657</v>
      </c>
      <c r="J131">
        <f>VLOOKUP(D131,'FY-Quarter lookup'!$D$2:$I$25,6,FALSE)</f>
        <v>0</v>
      </c>
      <c r="K131">
        <f t="shared" si="25"/>
        <v>27</v>
      </c>
      <c r="L131" s="75" t="str">
        <f t="shared" ref="L131:L194" ca="1" si="26">INDIRECT(_xlfn.CONCAT("'Budget by FY'!C",K131))</f>
        <v xml:space="preserve">1210: Participant Cash Contribution </v>
      </c>
      <c r="M131" s="75">
        <f t="shared" ref="M131:M194" ca="1" si="27">INDIRECT(_xlfn.CONCAT("'Budget by FY'!D",K131))</f>
        <v>0</v>
      </c>
      <c r="N131" s="75" t="str">
        <f t="shared" ref="N131:N194" ca="1" si="28">INDIRECT(_xlfn.CONCAT("'Budget by FY'!E",K131))</f>
        <v>Cash</v>
      </c>
      <c r="O131" s="75" t="str">
        <f t="shared" ref="O131:O194" ca="1" si="29">_xlfn.CONCAT(L131,M131,N131,"PY",P131)</f>
        <v>1210: Participant Cash Contribution 0CashPY0</v>
      </c>
      <c r="P131" s="75">
        <f>VLOOKUP(D131,'FY-Quarter lookup'!$D$2:$J$25,7,FALSE)</f>
        <v>0</v>
      </c>
      <c r="Q131" s="75">
        <f ca="1">IFERROR(INDEX('Budget by FY'!$I$2:$I$506,MATCH('Budget by qtr'!O131,'Budget by FY'!$F$2:$F$506,0)),0)</f>
        <v>0</v>
      </c>
      <c r="R131" s="75">
        <f>VLOOKUP(D131,'FY-Quarter lookup'!$D$2:$K$25,8,FALSE)</f>
        <v>0</v>
      </c>
      <c r="S131" s="75">
        <f>VLOOKUP(D131,'FY-Quarter lookup'!$D$2:$G$25,4,FALSE)</f>
        <v>0</v>
      </c>
      <c r="T131" s="75">
        <f t="shared" ca="1" si="24"/>
        <v>0</v>
      </c>
    </row>
    <row r="132" spans="1:20">
      <c r="A132">
        <v>3</v>
      </c>
      <c r="B132">
        <v>2025</v>
      </c>
      <c r="C132" s="2">
        <v>45658</v>
      </c>
      <c r="D132" s="2">
        <v>45747</v>
      </c>
      <c r="J132">
        <f>VLOOKUP(D132,'FY-Quarter lookup'!$D$2:$I$25,6,FALSE)</f>
        <v>0</v>
      </c>
      <c r="K132">
        <f t="shared" si="25"/>
        <v>27</v>
      </c>
      <c r="L132" s="75" t="str">
        <f t="shared" ca="1" si="26"/>
        <v xml:space="preserve">1210: Participant Cash Contribution </v>
      </c>
      <c r="M132" s="75">
        <f t="shared" ca="1" si="27"/>
        <v>0</v>
      </c>
      <c r="N132" s="75" t="str">
        <f t="shared" ca="1" si="28"/>
        <v>Cash</v>
      </c>
      <c r="O132" s="75" t="str">
        <f t="shared" ca="1" si="29"/>
        <v>1210: Participant Cash Contribution 0CashPY0</v>
      </c>
      <c r="P132" s="75">
        <f>VLOOKUP(D132,'FY-Quarter lookup'!$D$2:$J$25,7,FALSE)</f>
        <v>0</v>
      </c>
      <c r="Q132" s="75">
        <f ca="1">IFERROR(INDEX('Budget by FY'!$I$2:$I$506,MATCH('Budget by qtr'!O132,'Budget by FY'!$F$2:$F$506,0)),0)</f>
        <v>0</v>
      </c>
      <c r="R132" s="75">
        <f>VLOOKUP(D132,'FY-Quarter lookup'!$D$2:$K$25,8,FALSE)</f>
        <v>0</v>
      </c>
      <c r="S132" s="75">
        <f>VLOOKUP(D132,'FY-Quarter lookup'!$D$2:$G$25,4,FALSE)</f>
        <v>0</v>
      </c>
      <c r="T132" s="75">
        <f t="shared" ca="1" si="24"/>
        <v>0</v>
      </c>
    </row>
    <row r="133" spans="1:20">
      <c r="A133">
        <v>4</v>
      </c>
      <c r="B133">
        <v>2025</v>
      </c>
      <c r="C133" s="2">
        <v>45748</v>
      </c>
      <c r="D133" s="2">
        <v>45838</v>
      </c>
      <c r="J133">
        <f>VLOOKUP(D133,'FY-Quarter lookup'!$D$2:$I$25,6,FALSE)</f>
        <v>0</v>
      </c>
      <c r="K133">
        <f t="shared" si="25"/>
        <v>27</v>
      </c>
      <c r="L133" s="75" t="str">
        <f t="shared" ca="1" si="26"/>
        <v xml:space="preserve">1210: Participant Cash Contribution </v>
      </c>
      <c r="M133" s="75">
        <f t="shared" ca="1" si="27"/>
        <v>0</v>
      </c>
      <c r="N133" s="75" t="str">
        <f t="shared" ca="1" si="28"/>
        <v>Cash</v>
      </c>
      <c r="O133" s="75" t="str">
        <f t="shared" ca="1" si="29"/>
        <v>1210: Participant Cash Contribution 0CashPY0</v>
      </c>
      <c r="P133" s="75">
        <f>VLOOKUP(D133,'FY-Quarter lookup'!$D$2:$J$25,7,FALSE)</f>
        <v>0</v>
      </c>
      <c r="Q133" s="75">
        <f ca="1">IFERROR(INDEX('Budget by FY'!$I$2:$I$506,MATCH('Budget by qtr'!O133,'Budget by FY'!$F$2:$F$506,0)),0)</f>
        <v>0</v>
      </c>
      <c r="R133" s="75">
        <f>VLOOKUP(D133,'FY-Quarter lookup'!$D$2:$K$25,8,FALSE)</f>
        <v>0</v>
      </c>
      <c r="S133" s="75">
        <f>VLOOKUP(D133,'FY-Quarter lookup'!$D$2:$G$25,4,FALSE)</f>
        <v>0</v>
      </c>
      <c r="T133" s="75">
        <f t="shared" ca="1" si="24"/>
        <v>0</v>
      </c>
    </row>
    <row r="134" spans="1:20">
      <c r="A134">
        <v>1</v>
      </c>
      <c r="B134">
        <v>2026</v>
      </c>
      <c r="C134" s="2">
        <v>45839</v>
      </c>
      <c r="D134" s="2">
        <v>45930</v>
      </c>
      <c r="J134">
        <f>VLOOKUP(D134,'FY-Quarter lookup'!$D$2:$I$25,6,FALSE)</f>
        <v>0</v>
      </c>
      <c r="K134">
        <f t="shared" si="25"/>
        <v>27</v>
      </c>
      <c r="L134" s="75" t="str">
        <f t="shared" ca="1" si="26"/>
        <v xml:space="preserve">1210: Participant Cash Contribution </v>
      </c>
      <c r="M134" s="75">
        <f t="shared" ca="1" si="27"/>
        <v>0</v>
      </c>
      <c r="N134" s="75" t="str">
        <f t="shared" ca="1" si="28"/>
        <v>Cash</v>
      </c>
      <c r="O134" s="75" t="str">
        <f t="shared" ca="1" si="29"/>
        <v>1210: Participant Cash Contribution 0CashPY0</v>
      </c>
      <c r="P134" s="75">
        <f>VLOOKUP(D134,'FY-Quarter lookup'!$D$2:$J$25,7,FALSE)</f>
        <v>0</v>
      </c>
      <c r="Q134" s="75">
        <f ca="1">IFERROR(INDEX('Budget by FY'!$I$2:$I$506,MATCH('Budget by qtr'!O134,'Budget by FY'!$F$2:$F$506,0)),0)</f>
        <v>0</v>
      </c>
      <c r="R134" s="75">
        <f>VLOOKUP(D134,'FY-Quarter lookup'!$D$2:$K$25,8,FALSE)</f>
        <v>0</v>
      </c>
      <c r="S134" s="75">
        <f>VLOOKUP(D134,'FY-Quarter lookup'!$D$2:$G$25,4,FALSE)</f>
        <v>0</v>
      </c>
      <c r="T134" s="75">
        <f t="shared" ca="1" si="24"/>
        <v>0</v>
      </c>
    </row>
    <row r="135" spans="1:20">
      <c r="A135">
        <v>2</v>
      </c>
      <c r="B135">
        <v>2026</v>
      </c>
      <c r="C135" s="2">
        <v>45931</v>
      </c>
      <c r="D135" s="2">
        <v>46022</v>
      </c>
      <c r="J135">
        <f>VLOOKUP(D135,'FY-Quarter lookup'!$D$2:$I$25,6,FALSE)</f>
        <v>0</v>
      </c>
      <c r="K135">
        <f t="shared" si="25"/>
        <v>27</v>
      </c>
      <c r="L135" s="75" t="str">
        <f t="shared" ca="1" si="26"/>
        <v xml:space="preserve">1210: Participant Cash Contribution </v>
      </c>
      <c r="M135" s="75">
        <f t="shared" ca="1" si="27"/>
        <v>0</v>
      </c>
      <c r="N135" s="75" t="str">
        <f t="shared" ca="1" si="28"/>
        <v>Cash</v>
      </c>
      <c r="O135" s="75" t="str">
        <f t="shared" ca="1" si="29"/>
        <v>1210: Participant Cash Contribution 0CashPY0</v>
      </c>
      <c r="P135" s="75">
        <f>VLOOKUP(D135,'FY-Quarter lookup'!$D$2:$J$25,7,FALSE)</f>
        <v>0</v>
      </c>
      <c r="Q135" s="75">
        <f ca="1">IFERROR(INDEX('Budget by FY'!$I$2:$I$506,MATCH('Budget by qtr'!O135,'Budget by FY'!$F$2:$F$506,0)),0)</f>
        <v>0</v>
      </c>
      <c r="R135" s="75">
        <f>VLOOKUP(D135,'FY-Quarter lookup'!$D$2:$K$25,8,FALSE)</f>
        <v>0</v>
      </c>
      <c r="S135" s="75">
        <f>VLOOKUP(D135,'FY-Quarter lookup'!$D$2:$G$25,4,FALSE)</f>
        <v>0</v>
      </c>
      <c r="T135" s="75">
        <f t="shared" ca="1" si="24"/>
        <v>0</v>
      </c>
    </row>
    <row r="136" spans="1:20">
      <c r="A136">
        <v>3</v>
      </c>
      <c r="B136">
        <v>2026</v>
      </c>
      <c r="C136" s="2">
        <v>46023</v>
      </c>
      <c r="D136" s="2">
        <v>46112</v>
      </c>
      <c r="J136">
        <f>VLOOKUP(D136,'FY-Quarter lookup'!$D$2:$I$25,6,FALSE)</f>
        <v>0</v>
      </c>
      <c r="K136">
        <f t="shared" si="25"/>
        <v>27</v>
      </c>
      <c r="L136" s="75" t="str">
        <f t="shared" ca="1" si="26"/>
        <v xml:space="preserve">1210: Participant Cash Contribution </v>
      </c>
      <c r="M136" s="75">
        <f t="shared" ca="1" si="27"/>
        <v>0</v>
      </c>
      <c r="N136" s="75" t="str">
        <f t="shared" ca="1" si="28"/>
        <v>Cash</v>
      </c>
      <c r="O136" s="75" t="str">
        <f t="shared" ca="1" si="29"/>
        <v>1210: Participant Cash Contribution 0CashPY0</v>
      </c>
      <c r="P136" s="75">
        <f>VLOOKUP(D136,'FY-Quarter lookup'!$D$2:$J$25,7,FALSE)</f>
        <v>0</v>
      </c>
      <c r="Q136" s="75">
        <f ca="1">IFERROR(INDEX('Budget by FY'!$I$2:$I$506,MATCH('Budget by qtr'!O136,'Budget by FY'!$F$2:$F$506,0)),0)</f>
        <v>0</v>
      </c>
      <c r="R136" s="75">
        <f>VLOOKUP(D136,'FY-Quarter lookup'!$D$2:$K$25,8,FALSE)</f>
        <v>0</v>
      </c>
      <c r="S136" s="75">
        <f>VLOOKUP(D136,'FY-Quarter lookup'!$D$2:$G$25,4,FALSE)</f>
        <v>0</v>
      </c>
      <c r="T136" s="75">
        <f t="shared" ca="1" si="24"/>
        <v>0</v>
      </c>
    </row>
    <row r="137" spans="1:20">
      <c r="A137">
        <v>4</v>
      </c>
      <c r="B137">
        <v>2026</v>
      </c>
      <c r="C137" s="2">
        <v>46113</v>
      </c>
      <c r="D137" s="2">
        <v>46203</v>
      </c>
      <c r="J137">
        <f>VLOOKUP(D137,'FY-Quarter lookup'!$D$2:$I$25,6,FALSE)</f>
        <v>0</v>
      </c>
      <c r="K137">
        <f t="shared" si="25"/>
        <v>27</v>
      </c>
      <c r="L137" s="75" t="str">
        <f t="shared" ca="1" si="26"/>
        <v xml:space="preserve">1210: Participant Cash Contribution </v>
      </c>
      <c r="M137" s="75">
        <f t="shared" ca="1" si="27"/>
        <v>0</v>
      </c>
      <c r="N137" s="75" t="str">
        <f t="shared" ca="1" si="28"/>
        <v>Cash</v>
      </c>
      <c r="O137" s="75" t="str">
        <f t="shared" ca="1" si="29"/>
        <v>1210: Participant Cash Contribution 0CashPY0</v>
      </c>
      <c r="P137" s="75">
        <f>VLOOKUP(D137,'FY-Quarter lookup'!$D$2:$J$25,7,FALSE)</f>
        <v>0</v>
      </c>
      <c r="Q137" s="75">
        <f ca="1">IFERROR(INDEX('Budget by FY'!$I$2:$I$506,MATCH('Budget by qtr'!O137,'Budget by FY'!$F$2:$F$506,0)),0)</f>
        <v>0</v>
      </c>
      <c r="R137" s="75">
        <f>VLOOKUP(D137,'FY-Quarter lookup'!$D$2:$K$25,8,FALSE)</f>
        <v>0</v>
      </c>
      <c r="S137" s="75">
        <f>VLOOKUP(D137,'FY-Quarter lookup'!$D$2:$G$25,4,FALSE)</f>
        <v>0</v>
      </c>
      <c r="T137" s="75">
        <f t="shared" ca="1" si="24"/>
        <v>0</v>
      </c>
    </row>
    <row r="138" spans="1:20">
      <c r="A138">
        <v>1</v>
      </c>
      <c r="B138">
        <v>2027</v>
      </c>
      <c r="C138" s="2">
        <v>46204</v>
      </c>
      <c r="D138" s="2">
        <v>46295</v>
      </c>
      <c r="J138">
        <f>VLOOKUP(D138,'FY-Quarter lookup'!$D$2:$I$25,6,FALSE)</f>
        <v>0</v>
      </c>
      <c r="K138">
        <f t="shared" si="25"/>
        <v>27</v>
      </c>
      <c r="L138" s="75" t="str">
        <f t="shared" ca="1" si="26"/>
        <v xml:space="preserve">1210: Participant Cash Contribution </v>
      </c>
      <c r="M138" s="75">
        <f t="shared" ca="1" si="27"/>
        <v>0</v>
      </c>
      <c r="N138" s="75" t="str">
        <f t="shared" ca="1" si="28"/>
        <v>Cash</v>
      </c>
      <c r="O138" s="75" t="str">
        <f t="shared" ca="1" si="29"/>
        <v>1210: Participant Cash Contribution 0CashPY0</v>
      </c>
      <c r="P138" s="75">
        <f>VLOOKUP(D138,'FY-Quarter lookup'!$D$2:$J$25,7,FALSE)</f>
        <v>0</v>
      </c>
      <c r="Q138" s="75">
        <f ca="1">IFERROR(INDEX('Budget by FY'!$I$2:$I$506,MATCH('Budget by qtr'!O138,'Budget by FY'!$F$2:$F$506,0)),0)</f>
        <v>0</v>
      </c>
      <c r="R138" s="75">
        <f>VLOOKUP(D138,'FY-Quarter lookup'!$D$2:$K$25,8,FALSE)</f>
        <v>0</v>
      </c>
      <c r="S138" s="75">
        <f>VLOOKUP(D138,'FY-Quarter lookup'!$D$2:$G$25,4,FALSE)</f>
        <v>0</v>
      </c>
      <c r="T138" s="75">
        <f t="shared" ca="1" si="24"/>
        <v>0</v>
      </c>
    </row>
    <row r="139" spans="1:20">
      <c r="A139">
        <v>2</v>
      </c>
      <c r="B139">
        <v>2027</v>
      </c>
      <c r="C139" s="2">
        <v>46296</v>
      </c>
      <c r="D139" s="2">
        <v>46387</v>
      </c>
      <c r="J139">
        <f>VLOOKUP(D139,'FY-Quarter lookup'!$D$2:$I$25,6,FALSE)</f>
        <v>0</v>
      </c>
      <c r="K139">
        <f t="shared" si="25"/>
        <v>27</v>
      </c>
      <c r="L139" s="75" t="str">
        <f t="shared" ca="1" si="26"/>
        <v xml:space="preserve">1210: Participant Cash Contribution </v>
      </c>
      <c r="M139" s="75">
        <f t="shared" ca="1" si="27"/>
        <v>0</v>
      </c>
      <c r="N139" s="75" t="str">
        <f t="shared" ca="1" si="28"/>
        <v>Cash</v>
      </c>
      <c r="O139" s="75" t="str">
        <f t="shared" ca="1" si="29"/>
        <v>1210: Participant Cash Contribution 0CashPY0</v>
      </c>
      <c r="P139" s="75">
        <f>VLOOKUP(D139,'FY-Quarter lookup'!$D$2:$J$25,7,FALSE)</f>
        <v>0</v>
      </c>
      <c r="Q139" s="75">
        <f ca="1">IFERROR(INDEX('Budget by FY'!$I$2:$I$506,MATCH('Budget by qtr'!O139,'Budget by FY'!$F$2:$F$506,0)),0)</f>
        <v>0</v>
      </c>
      <c r="R139" s="75">
        <f>VLOOKUP(D139,'FY-Quarter lookup'!$D$2:$K$25,8,FALSE)</f>
        <v>0</v>
      </c>
      <c r="S139" s="75">
        <f>VLOOKUP(D139,'FY-Quarter lookup'!$D$2:$G$25,4,FALSE)</f>
        <v>0</v>
      </c>
      <c r="T139" s="75">
        <f t="shared" ca="1" si="24"/>
        <v>0</v>
      </c>
    </row>
    <row r="140" spans="1:20">
      <c r="A140">
        <v>3</v>
      </c>
      <c r="B140">
        <v>2027</v>
      </c>
      <c r="C140" s="2">
        <v>46388</v>
      </c>
      <c r="D140" s="2">
        <v>46477</v>
      </c>
      <c r="J140">
        <f>VLOOKUP(D140,'FY-Quarter lookup'!$D$2:$I$25,6,FALSE)</f>
        <v>0</v>
      </c>
      <c r="K140">
        <f t="shared" si="25"/>
        <v>27</v>
      </c>
      <c r="L140" s="75" t="str">
        <f t="shared" ca="1" si="26"/>
        <v xml:space="preserve">1210: Participant Cash Contribution </v>
      </c>
      <c r="M140" s="75">
        <f t="shared" ca="1" si="27"/>
        <v>0</v>
      </c>
      <c r="N140" s="75" t="str">
        <f t="shared" ca="1" si="28"/>
        <v>Cash</v>
      </c>
      <c r="O140" s="75" t="str">
        <f t="shared" ca="1" si="29"/>
        <v>1210: Participant Cash Contribution 0CashPY0</v>
      </c>
      <c r="P140" s="75">
        <f>VLOOKUP(D140,'FY-Quarter lookup'!$D$2:$J$25,7,FALSE)</f>
        <v>0</v>
      </c>
      <c r="Q140" s="75">
        <f ca="1">IFERROR(INDEX('Budget by FY'!$I$2:$I$506,MATCH('Budget by qtr'!O140,'Budget by FY'!$F$2:$F$506,0)),0)</f>
        <v>0</v>
      </c>
      <c r="R140" s="75">
        <f>VLOOKUP(D140,'FY-Quarter lookup'!$D$2:$K$25,8,FALSE)</f>
        <v>0</v>
      </c>
      <c r="S140" s="75">
        <f>VLOOKUP(D140,'FY-Quarter lookup'!$D$2:$G$25,4,FALSE)</f>
        <v>0</v>
      </c>
      <c r="T140" s="75">
        <f t="shared" ca="1" si="24"/>
        <v>0</v>
      </c>
    </row>
    <row r="141" spans="1:20">
      <c r="A141">
        <v>4</v>
      </c>
      <c r="B141">
        <v>2027</v>
      </c>
      <c r="C141" s="2">
        <v>46478</v>
      </c>
      <c r="D141" s="2">
        <v>46568</v>
      </c>
      <c r="J141">
        <f>VLOOKUP(D141,'FY-Quarter lookup'!$D$2:$I$25,6,FALSE)</f>
        <v>0</v>
      </c>
      <c r="K141">
        <f t="shared" si="25"/>
        <v>27</v>
      </c>
      <c r="L141" s="75" t="str">
        <f t="shared" ca="1" si="26"/>
        <v xml:space="preserve">1210: Participant Cash Contribution </v>
      </c>
      <c r="M141" s="75">
        <f t="shared" ca="1" si="27"/>
        <v>0</v>
      </c>
      <c r="N141" s="75" t="str">
        <f t="shared" ca="1" si="28"/>
        <v>Cash</v>
      </c>
      <c r="O141" s="75" t="str">
        <f t="shared" ca="1" si="29"/>
        <v>1210: Participant Cash Contribution 0CashPY0</v>
      </c>
      <c r="P141" s="75">
        <f>VLOOKUP(D141,'FY-Quarter lookup'!$D$2:$J$25,7,FALSE)</f>
        <v>0</v>
      </c>
      <c r="Q141" s="75">
        <f ca="1">IFERROR(INDEX('Budget by FY'!$I$2:$I$506,MATCH('Budget by qtr'!O141,'Budget by FY'!$F$2:$F$506,0)),0)</f>
        <v>0</v>
      </c>
      <c r="R141" s="75">
        <f>VLOOKUP(D141,'FY-Quarter lookup'!$D$2:$K$25,8,FALSE)</f>
        <v>0</v>
      </c>
      <c r="S141" s="75">
        <f>VLOOKUP(D141,'FY-Quarter lookup'!$D$2:$G$25,4,FALSE)</f>
        <v>0</v>
      </c>
      <c r="T141" s="75">
        <f t="shared" ca="1" si="24"/>
        <v>0</v>
      </c>
    </row>
    <row r="142" spans="1:20">
      <c r="A142">
        <v>1</v>
      </c>
      <c r="B142">
        <v>2028</v>
      </c>
      <c r="C142" s="2">
        <v>46569</v>
      </c>
      <c r="D142" s="2">
        <v>46660</v>
      </c>
      <c r="J142">
        <f>VLOOKUP(D142,'FY-Quarter lookup'!$D$2:$I$25,6,FALSE)</f>
        <v>0</v>
      </c>
      <c r="K142">
        <f t="shared" si="25"/>
        <v>27</v>
      </c>
      <c r="L142" s="75" t="str">
        <f t="shared" ca="1" si="26"/>
        <v xml:space="preserve">1210: Participant Cash Contribution </v>
      </c>
      <c r="M142" s="75">
        <f t="shared" ca="1" si="27"/>
        <v>0</v>
      </c>
      <c r="N142" s="75" t="str">
        <f t="shared" ca="1" si="28"/>
        <v>Cash</v>
      </c>
      <c r="O142" s="75" t="str">
        <f t="shared" ca="1" si="29"/>
        <v>1210: Participant Cash Contribution 0CashPY0</v>
      </c>
      <c r="P142" s="75">
        <f>VLOOKUP(D142,'FY-Quarter lookup'!$D$2:$J$25,7,FALSE)</f>
        <v>0</v>
      </c>
      <c r="Q142" s="75">
        <f ca="1">IFERROR(INDEX('Budget by FY'!$I$2:$I$506,MATCH('Budget by qtr'!O142,'Budget by FY'!$F$2:$F$506,0)),0)</f>
        <v>0</v>
      </c>
      <c r="R142" s="75">
        <f>VLOOKUP(D142,'FY-Quarter lookup'!$D$2:$K$25,8,FALSE)</f>
        <v>0</v>
      </c>
      <c r="S142" s="75">
        <f>VLOOKUP(D142,'FY-Quarter lookup'!$D$2:$G$25,4,FALSE)</f>
        <v>0</v>
      </c>
      <c r="T142" s="75">
        <f t="shared" ca="1" si="24"/>
        <v>0</v>
      </c>
    </row>
    <row r="143" spans="1:20">
      <c r="A143">
        <v>2</v>
      </c>
      <c r="B143">
        <v>2028</v>
      </c>
      <c r="C143" s="2">
        <v>46661</v>
      </c>
      <c r="D143" s="2">
        <v>46752</v>
      </c>
      <c r="J143">
        <f>VLOOKUP(D143,'FY-Quarter lookup'!$D$2:$I$25,6,FALSE)</f>
        <v>0</v>
      </c>
      <c r="K143">
        <f t="shared" si="25"/>
        <v>27</v>
      </c>
      <c r="L143" s="75" t="str">
        <f t="shared" ca="1" si="26"/>
        <v xml:space="preserve">1210: Participant Cash Contribution </v>
      </c>
      <c r="M143" s="75">
        <f t="shared" ca="1" si="27"/>
        <v>0</v>
      </c>
      <c r="N143" s="75" t="str">
        <f t="shared" ca="1" si="28"/>
        <v>Cash</v>
      </c>
      <c r="O143" s="75" t="str">
        <f t="shared" ca="1" si="29"/>
        <v>1210: Participant Cash Contribution 0CashPY0</v>
      </c>
      <c r="P143" s="75">
        <f>VLOOKUP(D143,'FY-Quarter lookup'!$D$2:$J$25,7,FALSE)</f>
        <v>0</v>
      </c>
      <c r="Q143" s="75">
        <f ca="1">IFERROR(INDEX('Budget by FY'!$I$2:$I$506,MATCH('Budget by qtr'!O143,'Budget by FY'!$F$2:$F$506,0)),0)</f>
        <v>0</v>
      </c>
      <c r="R143" s="75">
        <f>VLOOKUP(D143,'FY-Quarter lookup'!$D$2:$K$25,8,FALSE)</f>
        <v>0</v>
      </c>
      <c r="S143" s="75">
        <f>VLOOKUP(D143,'FY-Quarter lookup'!$D$2:$G$25,4,FALSE)</f>
        <v>0</v>
      </c>
      <c r="T143" s="75">
        <f t="shared" ca="1" si="24"/>
        <v>0</v>
      </c>
    </row>
    <row r="144" spans="1:20">
      <c r="A144">
        <v>3</v>
      </c>
      <c r="B144">
        <v>2028</v>
      </c>
      <c r="C144" s="2">
        <v>46753</v>
      </c>
      <c r="D144" s="2">
        <v>46843</v>
      </c>
      <c r="J144">
        <f>VLOOKUP(D144,'FY-Quarter lookup'!$D$2:$I$25,6,FALSE)</f>
        <v>0</v>
      </c>
      <c r="K144">
        <f t="shared" si="25"/>
        <v>27</v>
      </c>
      <c r="L144" s="75" t="str">
        <f t="shared" ca="1" si="26"/>
        <v xml:space="preserve">1210: Participant Cash Contribution </v>
      </c>
      <c r="M144" s="75">
        <f t="shared" ca="1" si="27"/>
        <v>0</v>
      </c>
      <c r="N144" s="75" t="str">
        <f t="shared" ca="1" si="28"/>
        <v>Cash</v>
      </c>
      <c r="O144" s="75" t="str">
        <f t="shared" ca="1" si="29"/>
        <v>1210: Participant Cash Contribution 0CashPY0</v>
      </c>
      <c r="P144" s="75">
        <f>VLOOKUP(D144,'FY-Quarter lookup'!$D$2:$J$25,7,FALSE)</f>
        <v>0</v>
      </c>
      <c r="Q144" s="75">
        <f ca="1">IFERROR(INDEX('Budget by FY'!$I$2:$I$506,MATCH('Budget by qtr'!O144,'Budget by FY'!$F$2:$F$506,0)),0)</f>
        <v>0</v>
      </c>
      <c r="R144" s="75">
        <f>VLOOKUP(D144,'FY-Quarter lookup'!$D$2:$K$25,8,FALSE)</f>
        <v>0</v>
      </c>
      <c r="S144" s="75">
        <f>VLOOKUP(D144,'FY-Quarter lookup'!$D$2:$G$25,4,FALSE)</f>
        <v>0</v>
      </c>
      <c r="T144" s="75">
        <f t="shared" ca="1" si="24"/>
        <v>0</v>
      </c>
    </row>
    <row r="145" spans="1:20">
      <c r="A145">
        <v>4</v>
      </c>
      <c r="B145">
        <v>2028</v>
      </c>
      <c r="C145" s="2">
        <v>46844</v>
      </c>
      <c r="D145" s="2">
        <v>46934</v>
      </c>
      <c r="J145">
        <f>VLOOKUP(D145,'FY-Quarter lookup'!$D$2:$I$25,6,FALSE)</f>
        <v>0</v>
      </c>
      <c r="K145">
        <f t="shared" si="25"/>
        <v>27</v>
      </c>
      <c r="L145" s="75" t="str">
        <f t="shared" ca="1" si="26"/>
        <v xml:space="preserve">1210: Participant Cash Contribution </v>
      </c>
      <c r="M145" s="75">
        <f t="shared" ca="1" si="27"/>
        <v>0</v>
      </c>
      <c r="N145" s="75" t="str">
        <f t="shared" ca="1" si="28"/>
        <v>Cash</v>
      </c>
      <c r="O145" s="75" t="str">
        <f t="shared" ca="1" si="29"/>
        <v>1210: Participant Cash Contribution 0CashPY0</v>
      </c>
      <c r="P145" s="75">
        <f>VLOOKUP(D145,'FY-Quarter lookup'!$D$2:$J$25,7,FALSE)</f>
        <v>0</v>
      </c>
      <c r="Q145" s="75">
        <f ca="1">IFERROR(INDEX('Budget by FY'!$I$2:$I$506,MATCH('Budget by qtr'!O145,'Budget by FY'!$F$2:$F$506,0)),0)</f>
        <v>0</v>
      </c>
      <c r="R145" s="75">
        <f>VLOOKUP(D145,'FY-Quarter lookup'!$D$2:$K$25,8,FALSE)</f>
        <v>0</v>
      </c>
      <c r="S145" s="75">
        <f>VLOOKUP(D145,'FY-Quarter lookup'!$D$2:$G$25,4,FALSE)</f>
        <v>0</v>
      </c>
      <c r="T145" s="75">
        <f t="shared" ca="1" si="24"/>
        <v>0</v>
      </c>
    </row>
    <row r="146" spans="1:20">
      <c r="A146">
        <v>1</v>
      </c>
      <c r="B146">
        <v>2023</v>
      </c>
      <c r="C146" s="2">
        <v>44743</v>
      </c>
      <c r="D146" s="2">
        <v>44834</v>
      </c>
      <c r="J146">
        <f>VLOOKUP(D146,'FY-Quarter lookup'!$D$2:$I$25,6,FALSE)</f>
        <v>0</v>
      </c>
      <c r="K146">
        <f>K145+5</f>
        <v>32</v>
      </c>
      <c r="L146" s="75" t="str">
        <f t="shared" ca="1" si="26"/>
        <v xml:space="preserve">1210: Participant Cash Contribution </v>
      </c>
      <c r="M146" s="75">
        <f t="shared" ca="1" si="27"/>
        <v>0</v>
      </c>
      <c r="N146" s="75" t="str">
        <f t="shared" ca="1" si="28"/>
        <v>Cash</v>
      </c>
      <c r="O146" s="75" t="str">
        <f t="shared" ca="1" si="29"/>
        <v>1210: Participant Cash Contribution 0CashPY0</v>
      </c>
      <c r="P146" s="75">
        <f>VLOOKUP(D146,'FY-Quarter lookup'!$D$2:$J$25,7,FALSE)</f>
        <v>0</v>
      </c>
      <c r="Q146" s="75">
        <f ca="1">IFERROR(INDEX('Budget by FY'!$I$2:$I$506,MATCH('Budget by qtr'!O146,'Budget by FY'!$F$2:$F$506,0)),0)</f>
        <v>0</v>
      </c>
      <c r="R146" s="75">
        <f>VLOOKUP(D146,'FY-Quarter lookup'!$D$2:$K$25,8,FALSE)</f>
        <v>0</v>
      </c>
      <c r="S146" s="75">
        <f>VLOOKUP(D146,'FY-Quarter lookup'!$D$2:$G$25,4,FALSE)</f>
        <v>0</v>
      </c>
      <c r="T146" s="75">
        <f t="shared" ca="1" si="24"/>
        <v>0</v>
      </c>
    </row>
    <row r="147" spans="1:20">
      <c r="A147">
        <v>2</v>
      </c>
      <c r="B147">
        <v>2023</v>
      </c>
      <c r="C147" s="2">
        <v>44835</v>
      </c>
      <c r="D147" s="2">
        <v>44926</v>
      </c>
      <c r="J147">
        <f>VLOOKUP(D147,'FY-Quarter lookup'!$D$2:$I$25,6,FALSE)</f>
        <v>0</v>
      </c>
      <c r="K147">
        <f>K146</f>
        <v>32</v>
      </c>
      <c r="L147" s="75" t="str">
        <f t="shared" ca="1" si="26"/>
        <v xml:space="preserve">1210: Participant Cash Contribution </v>
      </c>
      <c r="M147" s="75">
        <f t="shared" ca="1" si="27"/>
        <v>0</v>
      </c>
      <c r="N147" s="75" t="str">
        <f t="shared" ca="1" si="28"/>
        <v>Cash</v>
      </c>
      <c r="O147" s="75" t="str">
        <f t="shared" ca="1" si="29"/>
        <v>1210: Participant Cash Contribution 0CashPY0</v>
      </c>
      <c r="P147" s="75">
        <f>VLOOKUP(D147,'FY-Quarter lookup'!$D$2:$J$25,7,FALSE)</f>
        <v>0</v>
      </c>
      <c r="Q147" s="75">
        <f ca="1">IFERROR(INDEX('Budget by FY'!$I$2:$I$506,MATCH('Budget by qtr'!O147,'Budget by FY'!$F$2:$F$506,0)),0)</f>
        <v>0</v>
      </c>
      <c r="R147" s="75">
        <f>VLOOKUP(D147,'FY-Quarter lookup'!$D$2:$K$25,8,FALSE)</f>
        <v>0</v>
      </c>
      <c r="S147" s="75">
        <f>VLOOKUP(D147,'FY-Quarter lookup'!$D$2:$G$25,4,FALSE)</f>
        <v>0</v>
      </c>
      <c r="T147" s="75">
        <f t="shared" ca="1" si="24"/>
        <v>0</v>
      </c>
    </row>
    <row r="148" spans="1:20">
      <c r="A148">
        <v>3</v>
      </c>
      <c r="B148">
        <v>2023</v>
      </c>
      <c r="C148" s="2">
        <v>44927</v>
      </c>
      <c r="D148" s="2">
        <v>45016</v>
      </c>
      <c r="J148">
        <f>VLOOKUP(D148,'FY-Quarter lookup'!$D$2:$I$25,6,FALSE)</f>
        <v>0</v>
      </c>
      <c r="K148">
        <f t="shared" ref="K148:K169" si="30">K147</f>
        <v>32</v>
      </c>
      <c r="L148" s="75" t="str">
        <f t="shared" ca="1" si="26"/>
        <v xml:space="preserve">1210: Participant Cash Contribution </v>
      </c>
      <c r="M148" s="75">
        <f t="shared" ca="1" si="27"/>
        <v>0</v>
      </c>
      <c r="N148" s="75" t="str">
        <f t="shared" ca="1" si="28"/>
        <v>Cash</v>
      </c>
      <c r="O148" s="75" t="str">
        <f t="shared" ca="1" si="29"/>
        <v>1210: Participant Cash Contribution 0CashPY0</v>
      </c>
      <c r="P148" s="75">
        <f>VLOOKUP(D148,'FY-Quarter lookup'!$D$2:$J$25,7,FALSE)</f>
        <v>0</v>
      </c>
      <c r="Q148" s="75">
        <f ca="1">IFERROR(INDEX('Budget by FY'!$I$2:$I$506,MATCH('Budget by qtr'!O148,'Budget by FY'!$F$2:$F$506,0)),0)</f>
        <v>0</v>
      </c>
      <c r="R148" s="75">
        <f>VLOOKUP(D148,'FY-Quarter lookup'!$D$2:$K$25,8,FALSE)</f>
        <v>0</v>
      </c>
      <c r="S148" s="75">
        <f>VLOOKUP(D148,'FY-Quarter lookup'!$D$2:$G$25,4,FALSE)</f>
        <v>0</v>
      </c>
      <c r="T148" s="75">
        <f t="shared" ca="1" si="24"/>
        <v>0</v>
      </c>
    </row>
    <row r="149" spans="1:20">
      <c r="A149">
        <v>4</v>
      </c>
      <c r="B149">
        <v>2023</v>
      </c>
      <c r="C149" s="2">
        <v>45017</v>
      </c>
      <c r="D149" s="2">
        <v>45107</v>
      </c>
      <c r="J149">
        <f>VLOOKUP(D149,'FY-Quarter lookup'!$D$2:$I$25,6,FALSE)</f>
        <v>0</v>
      </c>
      <c r="K149">
        <f t="shared" si="30"/>
        <v>32</v>
      </c>
      <c r="L149" s="75" t="str">
        <f t="shared" ca="1" si="26"/>
        <v xml:space="preserve">1210: Participant Cash Contribution </v>
      </c>
      <c r="M149" s="75">
        <f t="shared" ca="1" si="27"/>
        <v>0</v>
      </c>
      <c r="N149" s="75" t="str">
        <f t="shared" ca="1" si="28"/>
        <v>Cash</v>
      </c>
      <c r="O149" s="75" t="str">
        <f t="shared" ca="1" si="29"/>
        <v>1210: Participant Cash Contribution 0CashPY0</v>
      </c>
      <c r="P149" s="75">
        <f>VLOOKUP(D149,'FY-Quarter lookup'!$D$2:$J$25,7,FALSE)</f>
        <v>0</v>
      </c>
      <c r="Q149" s="75">
        <f ca="1">IFERROR(INDEX('Budget by FY'!$I$2:$I$506,MATCH('Budget by qtr'!O149,'Budget by FY'!$F$2:$F$506,0)),0)</f>
        <v>0</v>
      </c>
      <c r="R149" s="75">
        <f>VLOOKUP(D149,'FY-Quarter lookup'!$D$2:$K$25,8,FALSE)</f>
        <v>0</v>
      </c>
      <c r="S149" s="75">
        <f>VLOOKUP(D149,'FY-Quarter lookup'!$D$2:$G$25,4,FALSE)</f>
        <v>0</v>
      </c>
      <c r="T149" s="75">
        <f t="shared" ca="1" si="24"/>
        <v>0</v>
      </c>
    </row>
    <row r="150" spans="1:20">
      <c r="A150">
        <v>1</v>
      </c>
      <c r="B150">
        <v>2024</v>
      </c>
      <c r="C150" s="2">
        <v>45108</v>
      </c>
      <c r="D150" s="2">
        <v>45199</v>
      </c>
      <c r="J150">
        <f>VLOOKUP(D150,'FY-Quarter lookup'!$D$2:$I$25,6,FALSE)</f>
        <v>0</v>
      </c>
      <c r="K150">
        <f t="shared" si="30"/>
        <v>32</v>
      </c>
      <c r="L150" s="75" t="str">
        <f t="shared" ca="1" si="26"/>
        <v xml:space="preserve">1210: Participant Cash Contribution </v>
      </c>
      <c r="M150" s="75">
        <f t="shared" ca="1" si="27"/>
        <v>0</v>
      </c>
      <c r="N150" s="75" t="str">
        <f t="shared" ca="1" si="28"/>
        <v>Cash</v>
      </c>
      <c r="O150" s="75" t="str">
        <f t="shared" ca="1" si="29"/>
        <v>1210: Participant Cash Contribution 0CashPY0</v>
      </c>
      <c r="P150" s="75">
        <f>VLOOKUP(D150,'FY-Quarter lookup'!$D$2:$J$25,7,FALSE)</f>
        <v>0</v>
      </c>
      <c r="Q150" s="75">
        <f ca="1">IFERROR(INDEX('Budget by FY'!$I$2:$I$506,MATCH('Budget by qtr'!O150,'Budget by FY'!$F$2:$F$506,0)),0)</f>
        <v>0</v>
      </c>
      <c r="R150" s="75">
        <f>VLOOKUP(D150,'FY-Quarter lookup'!$D$2:$K$25,8,FALSE)</f>
        <v>0</v>
      </c>
      <c r="S150" s="75">
        <f>VLOOKUP(D150,'FY-Quarter lookup'!$D$2:$G$25,4,FALSE)</f>
        <v>0</v>
      </c>
      <c r="T150" s="75">
        <f t="shared" ca="1" si="24"/>
        <v>0</v>
      </c>
    </row>
    <row r="151" spans="1:20">
      <c r="A151">
        <v>2</v>
      </c>
      <c r="B151">
        <v>2024</v>
      </c>
      <c r="C151" s="2">
        <v>45200</v>
      </c>
      <c r="D151" s="2">
        <v>45291</v>
      </c>
      <c r="J151">
        <f>VLOOKUP(D151,'FY-Quarter lookup'!$D$2:$I$25,6,FALSE)</f>
        <v>0</v>
      </c>
      <c r="K151">
        <f t="shared" si="30"/>
        <v>32</v>
      </c>
      <c r="L151" s="75" t="str">
        <f t="shared" ca="1" si="26"/>
        <v xml:space="preserve">1210: Participant Cash Contribution </v>
      </c>
      <c r="M151" s="75">
        <f t="shared" ca="1" si="27"/>
        <v>0</v>
      </c>
      <c r="N151" s="75" t="str">
        <f t="shared" ca="1" si="28"/>
        <v>Cash</v>
      </c>
      <c r="O151" s="75" t="str">
        <f t="shared" ca="1" si="29"/>
        <v>1210: Participant Cash Contribution 0CashPY0</v>
      </c>
      <c r="P151" s="75">
        <f>VLOOKUP(D151,'FY-Quarter lookup'!$D$2:$J$25,7,FALSE)</f>
        <v>0</v>
      </c>
      <c r="Q151" s="75">
        <f ca="1">IFERROR(INDEX('Budget by FY'!$I$2:$I$506,MATCH('Budget by qtr'!O151,'Budget by FY'!$F$2:$F$506,0)),0)</f>
        <v>0</v>
      </c>
      <c r="R151" s="75">
        <f>VLOOKUP(D151,'FY-Quarter lookup'!$D$2:$K$25,8,FALSE)</f>
        <v>0</v>
      </c>
      <c r="S151" s="75">
        <f>VLOOKUP(D151,'FY-Quarter lookup'!$D$2:$G$25,4,FALSE)</f>
        <v>0</v>
      </c>
      <c r="T151" s="75">
        <f t="shared" ca="1" si="24"/>
        <v>0</v>
      </c>
    </row>
    <row r="152" spans="1:20">
      <c r="A152">
        <v>3</v>
      </c>
      <c r="B152">
        <v>2024</v>
      </c>
      <c r="C152" s="2">
        <v>45292</v>
      </c>
      <c r="D152" s="2">
        <v>45382</v>
      </c>
      <c r="J152">
        <f>VLOOKUP(D152,'FY-Quarter lookup'!$D$2:$I$25,6,FALSE)</f>
        <v>0</v>
      </c>
      <c r="K152">
        <f t="shared" si="30"/>
        <v>32</v>
      </c>
      <c r="L152" s="75" t="str">
        <f t="shared" ca="1" si="26"/>
        <v xml:space="preserve">1210: Participant Cash Contribution </v>
      </c>
      <c r="M152" s="75">
        <f t="shared" ca="1" si="27"/>
        <v>0</v>
      </c>
      <c r="N152" s="75" t="str">
        <f t="shared" ca="1" si="28"/>
        <v>Cash</v>
      </c>
      <c r="O152" s="75" t="str">
        <f t="shared" ca="1" si="29"/>
        <v>1210: Participant Cash Contribution 0CashPY0</v>
      </c>
      <c r="P152" s="75">
        <f>VLOOKUP(D152,'FY-Quarter lookup'!$D$2:$J$25,7,FALSE)</f>
        <v>0</v>
      </c>
      <c r="Q152" s="75">
        <f ca="1">IFERROR(INDEX('Budget by FY'!$I$2:$I$506,MATCH('Budget by qtr'!O152,'Budget by FY'!$F$2:$F$506,0)),0)</f>
        <v>0</v>
      </c>
      <c r="R152" s="75">
        <f>VLOOKUP(D152,'FY-Quarter lookup'!$D$2:$K$25,8,FALSE)</f>
        <v>0</v>
      </c>
      <c r="S152" s="75">
        <f>VLOOKUP(D152,'FY-Quarter lookup'!$D$2:$G$25,4,FALSE)</f>
        <v>0</v>
      </c>
      <c r="T152" s="75">
        <f t="shared" ca="1" si="24"/>
        <v>0</v>
      </c>
    </row>
    <row r="153" spans="1:20">
      <c r="A153">
        <v>4</v>
      </c>
      <c r="B153">
        <v>2024</v>
      </c>
      <c r="C153" s="2">
        <v>45383</v>
      </c>
      <c r="D153" s="2">
        <v>45473</v>
      </c>
      <c r="J153">
        <f>VLOOKUP(D153,'FY-Quarter lookup'!$D$2:$I$25,6,FALSE)</f>
        <v>0</v>
      </c>
      <c r="K153">
        <f t="shared" si="30"/>
        <v>32</v>
      </c>
      <c r="L153" s="75" t="str">
        <f t="shared" ca="1" si="26"/>
        <v xml:space="preserve">1210: Participant Cash Contribution </v>
      </c>
      <c r="M153" s="75">
        <f t="shared" ca="1" si="27"/>
        <v>0</v>
      </c>
      <c r="N153" s="75" t="str">
        <f t="shared" ca="1" si="28"/>
        <v>Cash</v>
      </c>
      <c r="O153" s="75" t="str">
        <f t="shared" ca="1" si="29"/>
        <v>1210: Participant Cash Contribution 0CashPY0</v>
      </c>
      <c r="P153" s="75">
        <f>VLOOKUP(D153,'FY-Quarter lookup'!$D$2:$J$25,7,FALSE)</f>
        <v>0</v>
      </c>
      <c r="Q153" s="75">
        <f ca="1">IFERROR(INDEX('Budget by FY'!$I$2:$I$506,MATCH('Budget by qtr'!O153,'Budget by FY'!$F$2:$F$506,0)),0)</f>
        <v>0</v>
      </c>
      <c r="R153" s="75">
        <f>VLOOKUP(D153,'FY-Quarter lookup'!$D$2:$K$25,8,FALSE)</f>
        <v>0</v>
      </c>
      <c r="S153" s="75">
        <f>VLOOKUP(D153,'FY-Quarter lookup'!$D$2:$G$25,4,FALSE)</f>
        <v>0</v>
      </c>
      <c r="T153" s="75">
        <f t="shared" ca="1" si="24"/>
        <v>0</v>
      </c>
    </row>
    <row r="154" spans="1:20">
      <c r="A154">
        <v>1</v>
      </c>
      <c r="B154">
        <v>2025</v>
      </c>
      <c r="C154" s="2">
        <v>45474</v>
      </c>
      <c r="D154" s="2">
        <v>45565</v>
      </c>
      <c r="J154">
        <f>VLOOKUP(D154,'FY-Quarter lookup'!$D$2:$I$25,6,FALSE)</f>
        <v>0</v>
      </c>
      <c r="K154">
        <f t="shared" si="30"/>
        <v>32</v>
      </c>
      <c r="L154" s="75" t="str">
        <f t="shared" ca="1" si="26"/>
        <v xml:space="preserve">1210: Participant Cash Contribution </v>
      </c>
      <c r="M154" s="75">
        <f t="shared" ca="1" si="27"/>
        <v>0</v>
      </c>
      <c r="N154" s="75" t="str">
        <f t="shared" ca="1" si="28"/>
        <v>Cash</v>
      </c>
      <c r="O154" s="75" t="str">
        <f t="shared" ca="1" si="29"/>
        <v>1210: Participant Cash Contribution 0CashPY0</v>
      </c>
      <c r="P154" s="75">
        <f>VLOOKUP(D154,'FY-Quarter lookup'!$D$2:$J$25,7,FALSE)</f>
        <v>0</v>
      </c>
      <c r="Q154" s="75">
        <f ca="1">IFERROR(INDEX('Budget by FY'!$I$2:$I$506,MATCH('Budget by qtr'!O154,'Budget by FY'!$F$2:$F$506,0)),0)</f>
        <v>0</v>
      </c>
      <c r="R154" s="75">
        <f>VLOOKUP(D154,'FY-Quarter lookup'!$D$2:$K$25,8,FALSE)</f>
        <v>0</v>
      </c>
      <c r="S154" s="75">
        <f>VLOOKUP(D154,'FY-Quarter lookup'!$D$2:$G$25,4,FALSE)</f>
        <v>0</v>
      </c>
      <c r="T154" s="75">
        <f t="shared" ca="1" si="24"/>
        <v>0</v>
      </c>
    </row>
    <row r="155" spans="1:20">
      <c r="A155">
        <v>2</v>
      </c>
      <c r="B155">
        <v>2025</v>
      </c>
      <c r="C155" s="2">
        <v>45566</v>
      </c>
      <c r="D155" s="2">
        <v>45657</v>
      </c>
      <c r="J155">
        <f>VLOOKUP(D155,'FY-Quarter lookup'!$D$2:$I$25,6,FALSE)</f>
        <v>0</v>
      </c>
      <c r="K155">
        <f t="shared" si="30"/>
        <v>32</v>
      </c>
      <c r="L155" s="75" t="str">
        <f t="shared" ca="1" si="26"/>
        <v xml:space="preserve">1210: Participant Cash Contribution </v>
      </c>
      <c r="M155" s="75">
        <f t="shared" ca="1" si="27"/>
        <v>0</v>
      </c>
      <c r="N155" s="75" t="str">
        <f t="shared" ca="1" si="28"/>
        <v>Cash</v>
      </c>
      <c r="O155" s="75" t="str">
        <f t="shared" ca="1" si="29"/>
        <v>1210: Participant Cash Contribution 0CashPY0</v>
      </c>
      <c r="P155" s="75">
        <f>VLOOKUP(D155,'FY-Quarter lookup'!$D$2:$J$25,7,FALSE)</f>
        <v>0</v>
      </c>
      <c r="Q155" s="75">
        <f ca="1">IFERROR(INDEX('Budget by FY'!$I$2:$I$506,MATCH('Budget by qtr'!O155,'Budget by FY'!$F$2:$F$506,0)),0)</f>
        <v>0</v>
      </c>
      <c r="R155" s="75">
        <f>VLOOKUP(D155,'FY-Quarter lookup'!$D$2:$K$25,8,FALSE)</f>
        <v>0</v>
      </c>
      <c r="S155" s="75">
        <f>VLOOKUP(D155,'FY-Quarter lookup'!$D$2:$G$25,4,FALSE)</f>
        <v>0</v>
      </c>
      <c r="T155" s="75">
        <f t="shared" ca="1" si="24"/>
        <v>0</v>
      </c>
    </row>
    <row r="156" spans="1:20">
      <c r="A156">
        <v>3</v>
      </c>
      <c r="B156">
        <v>2025</v>
      </c>
      <c r="C156" s="2">
        <v>45658</v>
      </c>
      <c r="D156" s="2">
        <v>45747</v>
      </c>
      <c r="J156">
        <f>VLOOKUP(D156,'FY-Quarter lookup'!$D$2:$I$25,6,FALSE)</f>
        <v>0</v>
      </c>
      <c r="K156">
        <f t="shared" si="30"/>
        <v>32</v>
      </c>
      <c r="L156" s="75" t="str">
        <f t="shared" ca="1" si="26"/>
        <v xml:space="preserve">1210: Participant Cash Contribution </v>
      </c>
      <c r="M156" s="75">
        <f t="shared" ca="1" si="27"/>
        <v>0</v>
      </c>
      <c r="N156" s="75" t="str">
        <f t="shared" ca="1" si="28"/>
        <v>Cash</v>
      </c>
      <c r="O156" s="75" t="str">
        <f t="shared" ca="1" si="29"/>
        <v>1210: Participant Cash Contribution 0CashPY0</v>
      </c>
      <c r="P156" s="75">
        <f>VLOOKUP(D156,'FY-Quarter lookup'!$D$2:$J$25,7,FALSE)</f>
        <v>0</v>
      </c>
      <c r="Q156" s="75">
        <f ca="1">IFERROR(INDEX('Budget by FY'!$I$2:$I$506,MATCH('Budget by qtr'!O156,'Budget by FY'!$F$2:$F$506,0)),0)</f>
        <v>0</v>
      </c>
      <c r="R156" s="75">
        <f>VLOOKUP(D156,'FY-Quarter lookup'!$D$2:$K$25,8,FALSE)</f>
        <v>0</v>
      </c>
      <c r="S156" s="75">
        <f>VLOOKUP(D156,'FY-Quarter lookup'!$D$2:$G$25,4,FALSE)</f>
        <v>0</v>
      </c>
      <c r="T156" s="75">
        <f t="shared" ca="1" si="24"/>
        <v>0</v>
      </c>
    </row>
    <row r="157" spans="1:20">
      <c r="A157">
        <v>4</v>
      </c>
      <c r="B157">
        <v>2025</v>
      </c>
      <c r="C157" s="2">
        <v>45748</v>
      </c>
      <c r="D157" s="2">
        <v>45838</v>
      </c>
      <c r="J157">
        <f>VLOOKUP(D157,'FY-Quarter lookup'!$D$2:$I$25,6,FALSE)</f>
        <v>0</v>
      </c>
      <c r="K157">
        <f t="shared" si="30"/>
        <v>32</v>
      </c>
      <c r="L157" s="75" t="str">
        <f t="shared" ca="1" si="26"/>
        <v xml:space="preserve">1210: Participant Cash Contribution </v>
      </c>
      <c r="M157" s="75">
        <f t="shared" ca="1" si="27"/>
        <v>0</v>
      </c>
      <c r="N157" s="75" t="str">
        <f t="shared" ca="1" si="28"/>
        <v>Cash</v>
      </c>
      <c r="O157" s="75" t="str">
        <f t="shared" ca="1" si="29"/>
        <v>1210: Participant Cash Contribution 0CashPY0</v>
      </c>
      <c r="P157" s="75">
        <f>VLOOKUP(D157,'FY-Quarter lookup'!$D$2:$J$25,7,FALSE)</f>
        <v>0</v>
      </c>
      <c r="Q157" s="75">
        <f ca="1">IFERROR(INDEX('Budget by FY'!$I$2:$I$506,MATCH('Budget by qtr'!O157,'Budget by FY'!$F$2:$F$506,0)),0)</f>
        <v>0</v>
      </c>
      <c r="R157" s="75">
        <f>VLOOKUP(D157,'FY-Quarter lookup'!$D$2:$K$25,8,FALSE)</f>
        <v>0</v>
      </c>
      <c r="S157" s="75">
        <f>VLOOKUP(D157,'FY-Quarter lookup'!$D$2:$G$25,4,FALSE)</f>
        <v>0</v>
      </c>
      <c r="T157" s="75">
        <f t="shared" ca="1" si="24"/>
        <v>0</v>
      </c>
    </row>
    <row r="158" spans="1:20">
      <c r="A158">
        <v>1</v>
      </c>
      <c r="B158">
        <v>2026</v>
      </c>
      <c r="C158" s="2">
        <v>45839</v>
      </c>
      <c r="D158" s="2">
        <v>45930</v>
      </c>
      <c r="J158">
        <f>VLOOKUP(D158,'FY-Quarter lookup'!$D$2:$I$25,6,FALSE)</f>
        <v>0</v>
      </c>
      <c r="K158">
        <f t="shared" si="30"/>
        <v>32</v>
      </c>
      <c r="L158" s="75" t="str">
        <f t="shared" ca="1" si="26"/>
        <v xml:space="preserve">1210: Participant Cash Contribution </v>
      </c>
      <c r="M158" s="75">
        <f t="shared" ca="1" si="27"/>
        <v>0</v>
      </c>
      <c r="N158" s="75" t="str">
        <f t="shared" ca="1" si="28"/>
        <v>Cash</v>
      </c>
      <c r="O158" s="75" t="str">
        <f t="shared" ca="1" si="29"/>
        <v>1210: Participant Cash Contribution 0CashPY0</v>
      </c>
      <c r="P158" s="75">
        <f>VLOOKUP(D158,'FY-Quarter lookup'!$D$2:$J$25,7,FALSE)</f>
        <v>0</v>
      </c>
      <c r="Q158" s="75">
        <f ca="1">IFERROR(INDEX('Budget by FY'!$I$2:$I$506,MATCH('Budget by qtr'!O158,'Budget by FY'!$F$2:$F$506,0)),0)</f>
        <v>0</v>
      </c>
      <c r="R158" s="75">
        <f>VLOOKUP(D158,'FY-Quarter lookup'!$D$2:$K$25,8,FALSE)</f>
        <v>0</v>
      </c>
      <c r="S158" s="75">
        <f>VLOOKUP(D158,'FY-Quarter lookup'!$D$2:$G$25,4,FALSE)</f>
        <v>0</v>
      </c>
      <c r="T158" s="75">
        <f t="shared" ca="1" si="24"/>
        <v>0</v>
      </c>
    </row>
    <row r="159" spans="1:20">
      <c r="A159">
        <v>2</v>
      </c>
      <c r="B159">
        <v>2026</v>
      </c>
      <c r="C159" s="2">
        <v>45931</v>
      </c>
      <c r="D159" s="2">
        <v>46022</v>
      </c>
      <c r="J159">
        <f>VLOOKUP(D159,'FY-Quarter lookup'!$D$2:$I$25,6,FALSE)</f>
        <v>0</v>
      </c>
      <c r="K159">
        <f t="shared" si="30"/>
        <v>32</v>
      </c>
      <c r="L159" s="75" t="str">
        <f t="shared" ca="1" si="26"/>
        <v xml:space="preserve">1210: Participant Cash Contribution </v>
      </c>
      <c r="M159" s="75">
        <f t="shared" ca="1" si="27"/>
        <v>0</v>
      </c>
      <c r="N159" s="75" t="str">
        <f t="shared" ca="1" si="28"/>
        <v>Cash</v>
      </c>
      <c r="O159" s="75" t="str">
        <f t="shared" ca="1" si="29"/>
        <v>1210: Participant Cash Contribution 0CashPY0</v>
      </c>
      <c r="P159" s="75">
        <f>VLOOKUP(D159,'FY-Quarter lookup'!$D$2:$J$25,7,FALSE)</f>
        <v>0</v>
      </c>
      <c r="Q159" s="75">
        <f ca="1">IFERROR(INDEX('Budget by FY'!$I$2:$I$506,MATCH('Budget by qtr'!O159,'Budget by FY'!$F$2:$F$506,0)),0)</f>
        <v>0</v>
      </c>
      <c r="R159" s="75">
        <f>VLOOKUP(D159,'FY-Quarter lookup'!$D$2:$K$25,8,FALSE)</f>
        <v>0</v>
      </c>
      <c r="S159" s="75">
        <f>VLOOKUP(D159,'FY-Quarter lookup'!$D$2:$G$25,4,FALSE)</f>
        <v>0</v>
      </c>
      <c r="T159" s="75">
        <f t="shared" ca="1" si="24"/>
        <v>0</v>
      </c>
    </row>
    <row r="160" spans="1:20">
      <c r="A160">
        <v>3</v>
      </c>
      <c r="B160">
        <v>2026</v>
      </c>
      <c r="C160" s="2">
        <v>46023</v>
      </c>
      <c r="D160" s="2">
        <v>46112</v>
      </c>
      <c r="J160">
        <f>VLOOKUP(D160,'FY-Quarter lookup'!$D$2:$I$25,6,FALSE)</f>
        <v>0</v>
      </c>
      <c r="K160">
        <f t="shared" si="30"/>
        <v>32</v>
      </c>
      <c r="L160" s="75" t="str">
        <f t="shared" ca="1" si="26"/>
        <v xml:space="preserve">1210: Participant Cash Contribution </v>
      </c>
      <c r="M160" s="75">
        <f t="shared" ca="1" si="27"/>
        <v>0</v>
      </c>
      <c r="N160" s="75" t="str">
        <f t="shared" ca="1" si="28"/>
        <v>Cash</v>
      </c>
      <c r="O160" s="75" t="str">
        <f t="shared" ca="1" si="29"/>
        <v>1210: Participant Cash Contribution 0CashPY0</v>
      </c>
      <c r="P160" s="75">
        <f>VLOOKUP(D160,'FY-Quarter lookup'!$D$2:$J$25,7,FALSE)</f>
        <v>0</v>
      </c>
      <c r="Q160" s="75">
        <f ca="1">IFERROR(INDEX('Budget by FY'!$I$2:$I$506,MATCH('Budget by qtr'!O160,'Budget by FY'!$F$2:$F$506,0)),0)</f>
        <v>0</v>
      </c>
      <c r="R160" s="75">
        <f>VLOOKUP(D160,'FY-Quarter lookup'!$D$2:$K$25,8,FALSE)</f>
        <v>0</v>
      </c>
      <c r="S160" s="75">
        <f>VLOOKUP(D160,'FY-Quarter lookup'!$D$2:$G$25,4,FALSE)</f>
        <v>0</v>
      </c>
      <c r="T160" s="75">
        <f t="shared" ca="1" si="24"/>
        <v>0</v>
      </c>
    </row>
    <row r="161" spans="1:20">
      <c r="A161">
        <v>4</v>
      </c>
      <c r="B161">
        <v>2026</v>
      </c>
      <c r="C161" s="2">
        <v>46113</v>
      </c>
      <c r="D161" s="2">
        <v>46203</v>
      </c>
      <c r="J161">
        <f>VLOOKUP(D161,'FY-Quarter lookup'!$D$2:$I$25,6,FALSE)</f>
        <v>0</v>
      </c>
      <c r="K161">
        <f t="shared" si="30"/>
        <v>32</v>
      </c>
      <c r="L161" s="75" t="str">
        <f t="shared" ca="1" si="26"/>
        <v xml:space="preserve">1210: Participant Cash Contribution </v>
      </c>
      <c r="M161" s="75">
        <f t="shared" ca="1" si="27"/>
        <v>0</v>
      </c>
      <c r="N161" s="75" t="str">
        <f t="shared" ca="1" si="28"/>
        <v>Cash</v>
      </c>
      <c r="O161" s="75" t="str">
        <f t="shared" ca="1" si="29"/>
        <v>1210: Participant Cash Contribution 0CashPY0</v>
      </c>
      <c r="P161" s="75">
        <f>VLOOKUP(D161,'FY-Quarter lookup'!$D$2:$J$25,7,FALSE)</f>
        <v>0</v>
      </c>
      <c r="Q161" s="75">
        <f ca="1">IFERROR(INDEX('Budget by FY'!$I$2:$I$506,MATCH('Budget by qtr'!O161,'Budget by FY'!$F$2:$F$506,0)),0)</f>
        <v>0</v>
      </c>
      <c r="R161" s="75">
        <f>VLOOKUP(D161,'FY-Quarter lookup'!$D$2:$K$25,8,FALSE)</f>
        <v>0</v>
      </c>
      <c r="S161" s="75">
        <f>VLOOKUP(D161,'FY-Quarter lookup'!$D$2:$G$25,4,FALSE)</f>
        <v>0</v>
      </c>
      <c r="T161" s="75">
        <f t="shared" ca="1" si="24"/>
        <v>0</v>
      </c>
    </row>
    <row r="162" spans="1:20">
      <c r="A162">
        <v>1</v>
      </c>
      <c r="B162">
        <v>2027</v>
      </c>
      <c r="C162" s="2">
        <v>46204</v>
      </c>
      <c r="D162" s="2">
        <v>46295</v>
      </c>
      <c r="J162">
        <f>VLOOKUP(D162,'FY-Quarter lookup'!$D$2:$I$25,6,FALSE)</f>
        <v>0</v>
      </c>
      <c r="K162">
        <f t="shared" si="30"/>
        <v>32</v>
      </c>
      <c r="L162" s="75" t="str">
        <f t="shared" ca="1" si="26"/>
        <v xml:space="preserve">1210: Participant Cash Contribution </v>
      </c>
      <c r="M162" s="75">
        <f t="shared" ca="1" si="27"/>
        <v>0</v>
      </c>
      <c r="N162" s="75" t="str">
        <f t="shared" ca="1" si="28"/>
        <v>Cash</v>
      </c>
      <c r="O162" s="75" t="str">
        <f t="shared" ca="1" si="29"/>
        <v>1210: Participant Cash Contribution 0CashPY0</v>
      </c>
      <c r="P162" s="75">
        <f>VLOOKUP(D162,'FY-Quarter lookup'!$D$2:$J$25,7,FALSE)</f>
        <v>0</v>
      </c>
      <c r="Q162" s="75">
        <f ca="1">IFERROR(INDEX('Budget by FY'!$I$2:$I$506,MATCH('Budget by qtr'!O162,'Budget by FY'!$F$2:$F$506,0)),0)</f>
        <v>0</v>
      </c>
      <c r="R162" s="75">
        <f>VLOOKUP(D162,'FY-Quarter lookup'!$D$2:$K$25,8,FALSE)</f>
        <v>0</v>
      </c>
      <c r="S162" s="75">
        <f>VLOOKUP(D162,'FY-Quarter lookup'!$D$2:$G$25,4,FALSE)</f>
        <v>0</v>
      </c>
      <c r="T162" s="75">
        <f t="shared" ca="1" si="24"/>
        <v>0</v>
      </c>
    </row>
    <row r="163" spans="1:20">
      <c r="A163">
        <v>2</v>
      </c>
      <c r="B163">
        <v>2027</v>
      </c>
      <c r="C163" s="2">
        <v>46296</v>
      </c>
      <c r="D163" s="2">
        <v>46387</v>
      </c>
      <c r="J163">
        <f>VLOOKUP(D163,'FY-Quarter lookup'!$D$2:$I$25,6,FALSE)</f>
        <v>0</v>
      </c>
      <c r="K163">
        <f t="shared" si="30"/>
        <v>32</v>
      </c>
      <c r="L163" s="75" t="str">
        <f t="shared" ca="1" si="26"/>
        <v xml:space="preserve">1210: Participant Cash Contribution </v>
      </c>
      <c r="M163" s="75">
        <f t="shared" ca="1" si="27"/>
        <v>0</v>
      </c>
      <c r="N163" s="75" t="str">
        <f t="shared" ca="1" si="28"/>
        <v>Cash</v>
      </c>
      <c r="O163" s="75" t="str">
        <f t="shared" ca="1" si="29"/>
        <v>1210: Participant Cash Contribution 0CashPY0</v>
      </c>
      <c r="P163" s="75">
        <f>VLOOKUP(D163,'FY-Quarter lookup'!$D$2:$J$25,7,FALSE)</f>
        <v>0</v>
      </c>
      <c r="Q163" s="75">
        <f ca="1">IFERROR(INDEX('Budget by FY'!$I$2:$I$506,MATCH('Budget by qtr'!O163,'Budget by FY'!$F$2:$F$506,0)),0)</f>
        <v>0</v>
      </c>
      <c r="R163" s="75">
        <f>VLOOKUP(D163,'FY-Quarter lookup'!$D$2:$K$25,8,FALSE)</f>
        <v>0</v>
      </c>
      <c r="S163" s="75">
        <f>VLOOKUP(D163,'FY-Quarter lookup'!$D$2:$G$25,4,FALSE)</f>
        <v>0</v>
      </c>
      <c r="T163" s="75">
        <f t="shared" ca="1" si="24"/>
        <v>0</v>
      </c>
    </row>
    <row r="164" spans="1:20">
      <c r="A164">
        <v>3</v>
      </c>
      <c r="B164">
        <v>2027</v>
      </c>
      <c r="C164" s="2">
        <v>46388</v>
      </c>
      <c r="D164" s="2">
        <v>46477</v>
      </c>
      <c r="J164">
        <f>VLOOKUP(D164,'FY-Quarter lookup'!$D$2:$I$25,6,FALSE)</f>
        <v>0</v>
      </c>
      <c r="K164">
        <f t="shared" si="30"/>
        <v>32</v>
      </c>
      <c r="L164" s="75" t="str">
        <f t="shared" ca="1" si="26"/>
        <v xml:space="preserve">1210: Participant Cash Contribution </v>
      </c>
      <c r="M164" s="75">
        <f t="shared" ca="1" si="27"/>
        <v>0</v>
      </c>
      <c r="N164" s="75" t="str">
        <f t="shared" ca="1" si="28"/>
        <v>Cash</v>
      </c>
      <c r="O164" s="75" t="str">
        <f t="shared" ca="1" si="29"/>
        <v>1210: Participant Cash Contribution 0CashPY0</v>
      </c>
      <c r="P164" s="75">
        <f>VLOOKUP(D164,'FY-Quarter lookup'!$D$2:$J$25,7,FALSE)</f>
        <v>0</v>
      </c>
      <c r="Q164" s="75">
        <f ca="1">IFERROR(INDEX('Budget by FY'!$I$2:$I$506,MATCH('Budget by qtr'!O164,'Budget by FY'!$F$2:$F$506,0)),0)</f>
        <v>0</v>
      </c>
      <c r="R164" s="75">
        <f>VLOOKUP(D164,'FY-Quarter lookup'!$D$2:$K$25,8,FALSE)</f>
        <v>0</v>
      </c>
      <c r="S164" s="75">
        <f>VLOOKUP(D164,'FY-Quarter lookup'!$D$2:$G$25,4,FALSE)</f>
        <v>0</v>
      </c>
      <c r="T164" s="75">
        <f t="shared" ca="1" si="24"/>
        <v>0</v>
      </c>
    </row>
    <row r="165" spans="1:20">
      <c r="A165">
        <v>4</v>
      </c>
      <c r="B165">
        <v>2027</v>
      </c>
      <c r="C165" s="2">
        <v>46478</v>
      </c>
      <c r="D165" s="2">
        <v>46568</v>
      </c>
      <c r="J165">
        <f>VLOOKUP(D165,'FY-Quarter lookup'!$D$2:$I$25,6,FALSE)</f>
        <v>0</v>
      </c>
      <c r="K165">
        <f t="shared" si="30"/>
        <v>32</v>
      </c>
      <c r="L165" s="75" t="str">
        <f t="shared" ca="1" si="26"/>
        <v xml:space="preserve">1210: Participant Cash Contribution </v>
      </c>
      <c r="M165" s="75">
        <f t="shared" ca="1" si="27"/>
        <v>0</v>
      </c>
      <c r="N165" s="75" t="str">
        <f t="shared" ca="1" si="28"/>
        <v>Cash</v>
      </c>
      <c r="O165" s="75" t="str">
        <f t="shared" ca="1" si="29"/>
        <v>1210: Participant Cash Contribution 0CashPY0</v>
      </c>
      <c r="P165" s="75">
        <f>VLOOKUP(D165,'FY-Quarter lookup'!$D$2:$J$25,7,FALSE)</f>
        <v>0</v>
      </c>
      <c r="Q165" s="75">
        <f ca="1">IFERROR(INDEX('Budget by FY'!$I$2:$I$506,MATCH('Budget by qtr'!O165,'Budget by FY'!$F$2:$F$506,0)),0)</f>
        <v>0</v>
      </c>
      <c r="R165" s="75">
        <f>VLOOKUP(D165,'FY-Quarter lookup'!$D$2:$K$25,8,FALSE)</f>
        <v>0</v>
      </c>
      <c r="S165" s="75">
        <f>VLOOKUP(D165,'FY-Quarter lookup'!$D$2:$G$25,4,FALSE)</f>
        <v>0</v>
      </c>
      <c r="T165" s="75">
        <f t="shared" ca="1" si="24"/>
        <v>0</v>
      </c>
    </row>
    <row r="166" spans="1:20">
      <c r="A166">
        <v>1</v>
      </c>
      <c r="B166">
        <v>2028</v>
      </c>
      <c r="C166" s="2">
        <v>46569</v>
      </c>
      <c r="D166" s="2">
        <v>46660</v>
      </c>
      <c r="J166">
        <f>VLOOKUP(D166,'FY-Quarter lookup'!$D$2:$I$25,6,FALSE)</f>
        <v>0</v>
      </c>
      <c r="K166">
        <f t="shared" si="30"/>
        <v>32</v>
      </c>
      <c r="L166" s="75" t="str">
        <f t="shared" ca="1" si="26"/>
        <v xml:space="preserve">1210: Participant Cash Contribution </v>
      </c>
      <c r="M166" s="75">
        <f t="shared" ca="1" si="27"/>
        <v>0</v>
      </c>
      <c r="N166" s="75" t="str">
        <f t="shared" ca="1" si="28"/>
        <v>Cash</v>
      </c>
      <c r="O166" s="75" t="str">
        <f t="shared" ca="1" si="29"/>
        <v>1210: Participant Cash Contribution 0CashPY0</v>
      </c>
      <c r="P166" s="75">
        <f>VLOOKUP(D166,'FY-Quarter lookup'!$D$2:$J$25,7,FALSE)</f>
        <v>0</v>
      </c>
      <c r="Q166" s="75">
        <f ca="1">IFERROR(INDEX('Budget by FY'!$I$2:$I$506,MATCH('Budget by qtr'!O166,'Budget by FY'!$F$2:$F$506,0)),0)</f>
        <v>0</v>
      </c>
      <c r="R166" s="75">
        <f>VLOOKUP(D166,'FY-Quarter lookup'!$D$2:$K$25,8,FALSE)</f>
        <v>0</v>
      </c>
      <c r="S166" s="75">
        <f>VLOOKUP(D166,'FY-Quarter lookup'!$D$2:$G$25,4,FALSE)</f>
        <v>0</v>
      </c>
      <c r="T166" s="75">
        <f t="shared" ca="1" si="24"/>
        <v>0</v>
      </c>
    </row>
    <row r="167" spans="1:20">
      <c r="A167">
        <v>2</v>
      </c>
      <c r="B167">
        <v>2028</v>
      </c>
      <c r="C167" s="2">
        <v>46661</v>
      </c>
      <c r="D167" s="2">
        <v>46752</v>
      </c>
      <c r="J167">
        <f>VLOOKUP(D167,'FY-Quarter lookup'!$D$2:$I$25,6,FALSE)</f>
        <v>0</v>
      </c>
      <c r="K167">
        <f t="shared" si="30"/>
        <v>32</v>
      </c>
      <c r="L167" s="75" t="str">
        <f t="shared" ca="1" si="26"/>
        <v xml:space="preserve">1210: Participant Cash Contribution </v>
      </c>
      <c r="M167" s="75">
        <f t="shared" ca="1" si="27"/>
        <v>0</v>
      </c>
      <c r="N167" s="75" t="str">
        <f t="shared" ca="1" si="28"/>
        <v>Cash</v>
      </c>
      <c r="O167" s="75" t="str">
        <f t="shared" ca="1" si="29"/>
        <v>1210: Participant Cash Contribution 0CashPY0</v>
      </c>
      <c r="P167" s="75">
        <f>VLOOKUP(D167,'FY-Quarter lookup'!$D$2:$J$25,7,FALSE)</f>
        <v>0</v>
      </c>
      <c r="Q167" s="75">
        <f ca="1">IFERROR(INDEX('Budget by FY'!$I$2:$I$506,MATCH('Budget by qtr'!O167,'Budget by FY'!$F$2:$F$506,0)),0)</f>
        <v>0</v>
      </c>
      <c r="R167" s="75">
        <f>VLOOKUP(D167,'FY-Quarter lookup'!$D$2:$K$25,8,FALSE)</f>
        <v>0</v>
      </c>
      <c r="S167" s="75">
        <f>VLOOKUP(D167,'FY-Quarter lookup'!$D$2:$G$25,4,FALSE)</f>
        <v>0</v>
      </c>
      <c r="T167" s="75">
        <f t="shared" ca="1" si="24"/>
        <v>0</v>
      </c>
    </row>
    <row r="168" spans="1:20">
      <c r="A168">
        <v>3</v>
      </c>
      <c r="B168">
        <v>2028</v>
      </c>
      <c r="C168" s="2">
        <v>46753</v>
      </c>
      <c r="D168" s="2">
        <v>46843</v>
      </c>
      <c r="J168">
        <f>VLOOKUP(D168,'FY-Quarter lookup'!$D$2:$I$25,6,FALSE)</f>
        <v>0</v>
      </c>
      <c r="K168">
        <f t="shared" si="30"/>
        <v>32</v>
      </c>
      <c r="L168" s="75" t="str">
        <f t="shared" ca="1" si="26"/>
        <v xml:space="preserve">1210: Participant Cash Contribution </v>
      </c>
      <c r="M168" s="75">
        <f t="shared" ca="1" si="27"/>
        <v>0</v>
      </c>
      <c r="N168" s="75" t="str">
        <f t="shared" ca="1" si="28"/>
        <v>Cash</v>
      </c>
      <c r="O168" s="75" t="str">
        <f t="shared" ca="1" si="29"/>
        <v>1210: Participant Cash Contribution 0CashPY0</v>
      </c>
      <c r="P168" s="75">
        <f>VLOOKUP(D168,'FY-Quarter lookup'!$D$2:$J$25,7,FALSE)</f>
        <v>0</v>
      </c>
      <c r="Q168" s="75">
        <f ca="1">IFERROR(INDEX('Budget by FY'!$I$2:$I$506,MATCH('Budget by qtr'!O168,'Budget by FY'!$F$2:$F$506,0)),0)</f>
        <v>0</v>
      </c>
      <c r="R168" s="75">
        <f>VLOOKUP(D168,'FY-Quarter lookup'!$D$2:$K$25,8,FALSE)</f>
        <v>0</v>
      </c>
      <c r="S168" s="75">
        <f>VLOOKUP(D168,'FY-Quarter lookup'!$D$2:$G$25,4,FALSE)</f>
        <v>0</v>
      </c>
      <c r="T168" s="75">
        <f t="shared" ca="1" si="24"/>
        <v>0</v>
      </c>
    </row>
    <row r="169" spans="1:20">
      <c r="A169">
        <v>4</v>
      </c>
      <c r="B169">
        <v>2028</v>
      </c>
      <c r="C169" s="2">
        <v>46844</v>
      </c>
      <c r="D169" s="2">
        <v>46934</v>
      </c>
      <c r="J169">
        <f>VLOOKUP(D169,'FY-Quarter lookup'!$D$2:$I$25,6,FALSE)</f>
        <v>0</v>
      </c>
      <c r="K169">
        <f t="shared" si="30"/>
        <v>32</v>
      </c>
      <c r="L169" s="75" t="str">
        <f t="shared" ca="1" si="26"/>
        <v xml:space="preserve">1210: Participant Cash Contribution </v>
      </c>
      <c r="M169" s="75">
        <f t="shared" ca="1" si="27"/>
        <v>0</v>
      </c>
      <c r="N169" s="75" t="str">
        <f t="shared" ca="1" si="28"/>
        <v>Cash</v>
      </c>
      <c r="O169" s="75" t="str">
        <f t="shared" ca="1" si="29"/>
        <v>1210: Participant Cash Contribution 0CashPY0</v>
      </c>
      <c r="P169" s="75">
        <f>VLOOKUP(D169,'FY-Quarter lookup'!$D$2:$J$25,7,FALSE)</f>
        <v>0</v>
      </c>
      <c r="Q169" s="75">
        <f ca="1">IFERROR(INDEX('Budget by FY'!$I$2:$I$506,MATCH('Budget by qtr'!O169,'Budget by FY'!$F$2:$F$506,0)),0)</f>
        <v>0</v>
      </c>
      <c r="R169" s="75">
        <f>VLOOKUP(D169,'FY-Quarter lookup'!$D$2:$K$25,8,FALSE)</f>
        <v>0</v>
      </c>
      <c r="S169" s="75">
        <f>VLOOKUP(D169,'FY-Quarter lookup'!$D$2:$G$25,4,FALSE)</f>
        <v>0</v>
      </c>
      <c r="T169" s="75">
        <f t="shared" ca="1" si="24"/>
        <v>0</v>
      </c>
    </row>
    <row r="170" spans="1:20">
      <c r="A170">
        <v>1</v>
      </c>
      <c r="B170">
        <v>2023</v>
      </c>
      <c r="C170" s="2">
        <v>44743</v>
      </c>
      <c r="D170" s="2">
        <v>44834</v>
      </c>
      <c r="J170">
        <f>VLOOKUP(D170,'FY-Quarter lookup'!$D$2:$I$25,6,FALSE)</f>
        <v>0</v>
      </c>
      <c r="K170">
        <f>K169+5</f>
        <v>37</v>
      </c>
      <c r="L170" s="75" t="str">
        <f t="shared" ca="1" si="26"/>
        <v xml:space="preserve">1210: Participant Cash Contribution </v>
      </c>
      <c r="M170" s="75">
        <f t="shared" ca="1" si="27"/>
        <v>0</v>
      </c>
      <c r="N170" s="75" t="str">
        <f t="shared" ca="1" si="28"/>
        <v>Cash</v>
      </c>
      <c r="O170" s="75" t="str">
        <f t="shared" ca="1" si="29"/>
        <v>1210: Participant Cash Contribution 0CashPY0</v>
      </c>
      <c r="P170" s="75">
        <f>VLOOKUP(D170,'FY-Quarter lookup'!$D$2:$J$25,7,FALSE)</f>
        <v>0</v>
      </c>
      <c r="Q170" s="75">
        <f ca="1">IFERROR(INDEX('Budget by FY'!$I$2:$I$506,MATCH('Budget by qtr'!O170,'Budget by FY'!$F$2:$F$506,0)),0)</f>
        <v>0</v>
      </c>
      <c r="R170" s="75">
        <f>VLOOKUP(D170,'FY-Quarter lookup'!$D$2:$K$25,8,FALSE)</f>
        <v>0</v>
      </c>
      <c r="S170" s="75">
        <f>VLOOKUP(D170,'FY-Quarter lookup'!$D$2:$G$25,4,FALSE)</f>
        <v>0</v>
      </c>
      <c r="T170" s="75">
        <f t="shared" ref="T170:T198" ca="1" si="31">IFERROR((Q170/R170)*S170,0)</f>
        <v>0</v>
      </c>
    </row>
    <row r="171" spans="1:20">
      <c r="A171">
        <v>2</v>
      </c>
      <c r="B171">
        <v>2023</v>
      </c>
      <c r="C171" s="2">
        <v>44835</v>
      </c>
      <c r="D171" s="2">
        <v>44926</v>
      </c>
      <c r="J171">
        <f>VLOOKUP(D171,'FY-Quarter lookup'!$D$2:$I$25,6,FALSE)</f>
        <v>0</v>
      </c>
      <c r="K171">
        <f>K170</f>
        <v>37</v>
      </c>
      <c r="L171" s="75" t="str">
        <f t="shared" ca="1" si="26"/>
        <v xml:space="preserve">1210: Participant Cash Contribution </v>
      </c>
      <c r="M171" s="75">
        <f t="shared" ca="1" si="27"/>
        <v>0</v>
      </c>
      <c r="N171" s="75" t="str">
        <f t="shared" ca="1" si="28"/>
        <v>Cash</v>
      </c>
      <c r="O171" s="75" t="str">
        <f t="shared" ca="1" si="29"/>
        <v>1210: Participant Cash Contribution 0CashPY0</v>
      </c>
      <c r="P171" s="75">
        <f>VLOOKUP(D171,'FY-Quarter lookup'!$D$2:$J$25,7,FALSE)</f>
        <v>0</v>
      </c>
      <c r="Q171" s="75">
        <f ca="1">IFERROR(INDEX('Budget by FY'!$I$2:$I$506,MATCH('Budget by qtr'!O171,'Budget by FY'!$F$2:$F$506,0)),0)</f>
        <v>0</v>
      </c>
      <c r="R171" s="75">
        <f>VLOOKUP(D171,'FY-Quarter lookup'!$D$2:$K$25,8,FALSE)</f>
        <v>0</v>
      </c>
      <c r="S171" s="75">
        <f>VLOOKUP(D171,'FY-Quarter lookup'!$D$2:$G$25,4,FALSE)</f>
        <v>0</v>
      </c>
      <c r="T171" s="75">
        <f t="shared" ca="1" si="31"/>
        <v>0</v>
      </c>
    </row>
    <row r="172" spans="1:20">
      <c r="A172">
        <v>3</v>
      </c>
      <c r="B172">
        <v>2023</v>
      </c>
      <c r="C172" s="2">
        <v>44927</v>
      </c>
      <c r="D172" s="2">
        <v>45016</v>
      </c>
      <c r="J172">
        <f>VLOOKUP(D172,'FY-Quarter lookup'!$D$2:$I$25,6,FALSE)</f>
        <v>0</v>
      </c>
      <c r="K172">
        <f t="shared" ref="K172:K193" si="32">K171</f>
        <v>37</v>
      </c>
      <c r="L172" s="75" t="str">
        <f t="shared" ca="1" si="26"/>
        <v xml:space="preserve">1210: Participant Cash Contribution </v>
      </c>
      <c r="M172" s="75">
        <f t="shared" ca="1" si="27"/>
        <v>0</v>
      </c>
      <c r="N172" s="75" t="str">
        <f t="shared" ca="1" si="28"/>
        <v>Cash</v>
      </c>
      <c r="O172" s="75" t="str">
        <f t="shared" ca="1" si="29"/>
        <v>1210: Participant Cash Contribution 0CashPY0</v>
      </c>
      <c r="P172" s="75">
        <f>VLOOKUP(D172,'FY-Quarter lookup'!$D$2:$J$25,7,FALSE)</f>
        <v>0</v>
      </c>
      <c r="Q172" s="75">
        <f ca="1">IFERROR(INDEX('Budget by FY'!$I$2:$I$506,MATCH('Budget by qtr'!O172,'Budget by FY'!$F$2:$F$506,0)),0)</f>
        <v>0</v>
      </c>
      <c r="R172" s="75">
        <f>VLOOKUP(D172,'FY-Quarter lookup'!$D$2:$K$25,8,FALSE)</f>
        <v>0</v>
      </c>
      <c r="S172" s="75">
        <f>VLOOKUP(D172,'FY-Quarter lookup'!$D$2:$G$25,4,FALSE)</f>
        <v>0</v>
      </c>
      <c r="T172" s="75">
        <f t="shared" ca="1" si="31"/>
        <v>0</v>
      </c>
    </row>
    <row r="173" spans="1:20">
      <c r="A173">
        <v>4</v>
      </c>
      <c r="B173">
        <v>2023</v>
      </c>
      <c r="C173" s="2">
        <v>45017</v>
      </c>
      <c r="D173" s="2">
        <v>45107</v>
      </c>
      <c r="J173">
        <f>VLOOKUP(D173,'FY-Quarter lookup'!$D$2:$I$25,6,FALSE)</f>
        <v>0</v>
      </c>
      <c r="K173">
        <f t="shared" si="32"/>
        <v>37</v>
      </c>
      <c r="L173" s="75" t="str">
        <f t="shared" ca="1" si="26"/>
        <v xml:space="preserve">1210: Participant Cash Contribution </v>
      </c>
      <c r="M173" s="75">
        <f t="shared" ca="1" si="27"/>
        <v>0</v>
      </c>
      <c r="N173" s="75" t="str">
        <f t="shared" ca="1" si="28"/>
        <v>Cash</v>
      </c>
      <c r="O173" s="75" t="str">
        <f t="shared" ca="1" si="29"/>
        <v>1210: Participant Cash Contribution 0CashPY0</v>
      </c>
      <c r="P173" s="75">
        <f>VLOOKUP(D173,'FY-Quarter lookup'!$D$2:$J$25,7,FALSE)</f>
        <v>0</v>
      </c>
      <c r="Q173" s="75">
        <f ca="1">IFERROR(INDEX('Budget by FY'!$I$2:$I$506,MATCH('Budget by qtr'!O173,'Budget by FY'!$F$2:$F$506,0)),0)</f>
        <v>0</v>
      </c>
      <c r="R173" s="75">
        <f>VLOOKUP(D173,'FY-Quarter lookup'!$D$2:$K$25,8,FALSE)</f>
        <v>0</v>
      </c>
      <c r="S173" s="75">
        <f>VLOOKUP(D173,'FY-Quarter lookup'!$D$2:$G$25,4,FALSE)</f>
        <v>0</v>
      </c>
      <c r="T173" s="75">
        <f t="shared" ca="1" si="31"/>
        <v>0</v>
      </c>
    </row>
    <row r="174" spans="1:20">
      <c r="A174">
        <v>1</v>
      </c>
      <c r="B174">
        <v>2024</v>
      </c>
      <c r="C174" s="2">
        <v>45108</v>
      </c>
      <c r="D174" s="2">
        <v>45199</v>
      </c>
      <c r="J174">
        <f>VLOOKUP(D174,'FY-Quarter lookup'!$D$2:$I$25,6,FALSE)</f>
        <v>0</v>
      </c>
      <c r="K174">
        <f t="shared" si="32"/>
        <v>37</v>
      </c>
      <c r="L174" s="75" t="str">
        <f t="shared" ca="1" si="26"/>
        <v xml:space="preserve">1210: Participant Cash Contribution </v>
      </c>
      <c r="M174" s="75">
        <f t="shared" ca="1" si="27"/>
        <v>0</v>
      </c>
      <c r="N174" s="75" t="str">
        <f t="shared" ca="1" si="28"/>
        <v>Cash</v>
      </c>
      <c r="O174" s="75" t="str">
        <f t="shared" ca="1" si="29"/>
        <v>1210: Participant Cash Contribution 0CashPY0</v>
      </c>
      <c r="P174" s="75">
        <f>VLOOKUP(D174,'FY-Quarter lookup'!$D$2:$J$25,7,FALSE)</f>
        <v>0</v>
      </c>
      <c r="Q174" s="75">
        <f ca="1">IFERROR(INDEX('Budget by FY'!$I$2:$I$506,MATCH('Budget by qtr'!O174,'Budget by FY'!$F$2:$F$506,0)),0)</f>
        <v>0</v>
      </c>
      <c r="R174" s="75">
        <f>VLOOKUP(D174,'FY-Quarter lookup'!$D$2:$K$25,8,FALSE)</f>
        <v>0</v>
      </c>
      <c r="S174" s="75">
        <f>VLOOKUP(D174,'FY-Quarter lookup'!$D$2:$G$25,4,FALSE)</f>
        <v>0</v>
      </c>
      <c r="T174" s="75">
        <f t="shared" ca="1" si="31"/>
        <v>0</v>
      </c>
    </row>
    <row r="175" spans="1:20">
      <c r="A175">
        <v>2</v>
      </c>
      <c r="B175">
        <v>2024</v>
      </c>
      <c r="C175" s="2">
        <v>45200</v>
      </c>
      <c r="D175" s="2">
        <v>45291</v>
      </c>
      <c r="J175">
        <f>VLOOKUP(D175,'FY-Quarter lookup'!$D$2:$I$25,6,FALSE)</f>
        <v>0</v>
      </c>
      <c r="K175">
        <f t="shared" si="32"/>
        <v>37</v>
      </c>
      <c r="L175" s="75" t="str">
        <f t="shared" ca="1" si="26"/>
        <v xml:space="preserve">1210: Participant Cash Contribution </v>
      </c>
      <c r="M175" s="75">
        <f t="shared" ca="1" si="27"/>
        <v>0</v>
      </c>
      <c r="N175" s="75" t="str">
        <f t="shared" ca="1" si="28"/>
        <v>Cash</v>
      </c>
      <c r="O175" s="75" t="str">
        <f t="shared" ca="1" si="29"/>
        <v>1210: Participant Cash Contribution 0CashPY0</v>
      </c>
      <c r="P175" s="75">
        <f>VLOOKUP(D175,'FY-Quarter lookup'!$D$2:$J$25,7,FALSE)</f>
        <v>0</v>
      </c>
      <c r="Q175" s="75">
        <f ca="1">IFERROR(INDEX('Budget by FY'!$I$2:$I$506,MATCH('Budget by qtr'!O175,'Budget by FY'!$F$2:$F$506,0)),0)</f>
        <v>0</v>
      </c>
      <c r="R175" s="75">
        <f>VLOOKUP(D175,'FY-Quarter lookup'!$D$2:$K$25,8,FALSE)</f>
        <v>0</v>
      </c>
      <c r="S175" s="75">
        <f>VLOOKUP(D175,'FY-Quarter lookup'!$D$2:$G$25,4,FALSE)</f>
        <v>0</v>
      </c>
      <c r="T175" s="75">
        <f t="shared" ca="1" si="31"/>
        <v>0</v>
      </c>
    </row>
    <row r="176" spans="1:20">
      <c r="A176">
        <v>3</v>
      </c>
      <c r="B176">
        <v>2024</v>
      </c>
      <c r="C176" s="2">
        <v>45292</v>
      </c>
      <c r="D176" s="2">
        <v>45382</v>
      </c>
      <c r="J176">
        <f>VLOOKUP(D176,'FY-Quarter lookup'!$D$2:$I$25,6,FALSE)</f>
        <v>0</v>
      </c>
      <c r="K176">
        <f t="shared" si="32"/>
        <v>37</v>
      </c>
      <c r="L176" s="75" t="str">
        <f t="shared" ca="1" si="26"/>
        <v xml:space="preserve">1210: Participant Cash Contribution </v>
      </c>
      <c r="M176" s="75">
        <f t="shared" ca="1" si="27"/>
        <v>0</v>
      </c>
      <c r="N176" s="75" t="str">
        <f t="shared" ca="1" si="28"/>
        <v>Cash</v>
      </c>
      <c r="O176" s="75" t="str">
        <f t="shared" ca="1" si="29"/>
        <v>1210: Participant Cash Contribution 0CashPY0</v>
      </c>
      <c r="P176" s="75">
        <f>VLOOKUP(D176,'FY-Quarter lookup'!$D$2:$J$25,7,FALSE)</f>
        <v>0</v>
      </c>
      <c r="Q176" s="75">
        <f ca="1">IFERROR(INDEX('Budget by FY'!$I$2:$I$506,MATCH('Budget by qtr'!O176,'Budget by FY'!$F$2:$F$506,0)),0)</f>
        <v>0</v>
      </c>
      <c r="R176" s="75">
        <f>VLOOKUP(D176,'FY-Quarter lookup'!$D$2:$K$25,8,FALSE)</f>
        <v>0</v>
      </c>
      <c r="S176" s="75">
        <f>VLOOKUP(D176,'FY-Quarter lookup'!$D$2:$G$25,4,FALSE)</f>
        <v>0</v>
      </c>
      <c r="T176" s="75">
        <f t="shared" ca="1" si="31"/>
        <v>0</v>
      </c>
    </row>
    <row r="177" spans="1:20">
      <c r="A177">
        <v>4</v>
      </c>
      <c r="B177">
        <v>2024</v>
      </c>
      <c r="C177" s="2">
        <v>45383</v>
      </c>
      <c r="D177" s="2">
        <v>45473</v>
      </c>
      <c r="J177">
        <f>VLOOKUP(D177,'FY-Quarter lookup'!$D$2:$I$25,6,FALSE)</f>
        <v>0</v>
      </c>
      <c r="K177">
        <f t="shared" si="32"/>
        <v>37</v>
      </c>
      <c r="L177" s="75" t="str">
        <f t="shared" ca="1" si="26"/>
        <v xml:space="preserve">1210: Participant Cash Contribution </v>
      </c>
      <c r="M177" s="75">
        <f t="shared" ca="1" si="27"/>
        <v>0</v>
      </c>
      <c r="N177" s="75" t="str">
        <f t="shared" ca="1" si="28"/>
        <v>Cash</v>
      </c>
      <c r="O177" s="75" t="str">
        <f t="shared" ca="1" si="29"/>
        <v>1210: Participant Cash Contribution 0CashPY0</v>
      </c>
      <c r="P177" s="75">
        <f>VLOOKUP(D177,'FY-Quarter lookup'!$D$2:$J$25,7,FALSE)</f>
        <v>0</v>
      </c>
      <c r="Q177" s="75">
        <f ca="1">IFERROR(INDEX('Budget by FY'!$I$2:$I$506,MATCH('Budget by qtr'!O177,'Budget by FY'!$F$2:$F$506,0)),0)</f>
        <v>0</v>
      </c>
      <c r="R177" s="75">
        <f>VLOOKUP(D177,'FY-Quarter lookup'!$D$2:$K$25,8,FALSE)</f>
        <v>0</v>
      </c>
      <c r="S177" s="75">
        <f>VLOOKUP(D177,'FY-Quarter lookup'!$D$2:$G$25,4,FALSE)</f>
        <v>0</v>
      </c>
      <c r="T177" s="75">
        <f t="shared" ca="1" si="31"/>
        <v>0</v>
      </c>
    </row>
    <row r="178" spans="1:20">
      <c r="A178">
        <v>1</v>
      </c>
      <c r="B178">
        <v>2025</v>
      </c>
      <c r="C178" s="2">
        <v>45474</v>
      </c>
      <c r="D178" s="2">
        <v>45565</v>
      </c>
      <c r="J178">
        <f>VLOOKUP(D178,'FY-Quarter lookup'!$D$2:$I$25,6,FALSE)</f>
        <v>0</v>
      </c>
      <c r="K178">
        <f t="shared" si="32"/>
        <v>37</v>
      </c>
      <c r="L178" s="75" t="str">
        <f t="shared" ca="1" si="26"/>
        <v xml:space="preserve">1210: Participant Cash Contribution </v>
      </c>
      <c r="M178" s="75">
        <f t="shared" ca="1" si="27"/>
        <v>0</v>
      </c>
      <c r="N178" s="75" t="str">
        <f t="shared" ca="1" si="28"/>
        <v>Cash</v>
      </c>
      <c r="O178" s="75" t="str">
        <f t="shared" ca="1" si="29"/>
        <v>1210: Participant Cash Contribution 0CashPY0</v>
      </c>
      <c r="P178" s="75">
        <f>VLOOKUP(D178,'FY-Quarter lookup'!$D$2:$J$25,7,FALSE)</f>
        <v>0</v>
      </c>
      <c r="Q178" s="75">
        <f ca="1">IFERROR(INDEX('Budget by FY'!$I$2:$I$506,MATCH('Budget by qtr'!O178,'Budget by FY'!$F$2:$F$506,0)),0)</f>
        <v>0</v>
      </c>
      <c r="R178" s="75">
        <f>VLOOKUP(D178,'FY-Quarter lookup'!$D$2:$K$25,8,FALSE)</f>
        <v>0</v>
      </c>
      <c r="S178" s="75">
        <f>VLOOKUP(D178,'FY-Quarter lookup'!$D$2:$G$25,4,FALSE)</f>
        <v>0</v>
      </c>
      <c r="T178" s="75">
        <f t="shared" ca="1" si="31"/>
        <v>0</v>
      </c>
    </row>
    <row r="179" spans="1:20">
      <c r="A179">
        <v>2</v>
      </c>
      <c r="B179">
        <v>2025</v>
      </c>
      <c r="C179" s="2">
        <v>45566</v>
      </c>
      <c r="D179" s="2">
        <v>45657</v>
      </c>
      <c r="J179">
        <f>VLOOKUP(D179,'FY-Quarter lookup'!$D$2:$I$25,6,FALSE)</f>
        <v>0</v>
      </c>
      <c r="K179">
        <f t="shared" si="32"/>
        <v>37</v>
      </c>
      <c r="L179" s="75" t="str">
        <f t="shared" ca="1" si="26"/>
        <v xml:space="preserve">1210: Participant Cash Contribution </v>
      </c>
      <c r="M179" s="75">
        <f t="shared" ca="1" si="27"/>
        <v>0</v>
      </c>
      <c r="N179" s="75" t="str">
        <f t="shared" ca="1" si="28"/>
        <v>Cash</v>
      </c>
      <c r="O179" s="75" t="str">
        <f t="shared" ca="1" si="29"/>
        <v>1210: Participant Cash Contribution 0CashPY0</v>
      </c>
      <c r="P179" s="75">
        <f>VLOOKUP(D179,'FY-Quarter lookup'!$D$2:$J$25,7,FALSE)</f>
        <v>0</v>
      </c>
      <c r="Q179" s="75">
        <f ca="1">IFERROR(INDEX('Budget by FY'!$I$2:$I$506,MATCH('Budget by qtr'!O179,'Budget by FY'!$F$2:$F$506,0)),0)</f>
        <v>0</v>
      </c>
      <c r="R179" s="75">
        <f>VLOOKUP(D179,'FY-Quarter lookup'!$D$2:$K$25,8,FALSE)</f>
        <v>0</v>
      </c>
      <c r="S179" s="75">
        <f>VLOOKUP(D179,'FY-Quarter lookup'!$D$2:$G$25,4,FALSE)</f>
        <v>0</v>
      </c>
      <c r="T179" s="75">
        <f t="shared" ca="1" si="31"/>
        <v>0</v>
      </c>
    </row>
    <row r="180" spans="1:20">
      <c r="A180">
        <v>3</v>
      </c>
      <c r="B180">
        <v>2025</v>
      </c>
      <c r="C180" s="2">
        <v>45658</v>
      </c>
      <c r="D180" s="2">
        <v>45747</v>
      </c>
      <c r="J180">
        <f>VLOOKUP(D180,'FY-Quarter lookup'!$D$2:$I$25,6,FALSE)</f>
        <v>0</v>
      </c>
      <c r="K180">
        <f t="shared" si="32"/>
        <v>37</v>
      </c>
      <c r="L180" s="75" t="str">
        <f t="shared" ca="1" si="26"/>
        <v xml:space="preserve">1210: Participant Cash Contribution </v>
      </c>
      <c r="M180" s="75">
        <f t="shared" ca="1" si="27"/>
        <v>0</v>
      </c>
      <c r="N180" s="75" t="str">
        <f t="shared" ca="1" si="28"/>
        <v>Cash</v>
      </c>
      <c r="O180" s="75" t="str">
        <f t="shared" ca="1" si="29"/>
        <v>1210: Participant Cash Contribution 0CashPY0</v>
      </c>
      <c r="P180" s="75">
        <f>VLOOKUP(D180,'FY-Quarter lookup'!$D$2:$J$25,7,FALSE)</f>
        <v>0</v>
      </c>
      <c r="Q180" s="75">
        <f ca="1">IFERROR(INDEX('Budget by FY'!$I$2:$I$506,MATCH('Budget by qtr'!O180,'Budget by FY'!$F$2:$F$506,0)),0)</f>
        <v>0</v>
      </c>
      <c r="R180" s="75">
        <f>VLOOKUP(D180,'FY-Quarter lookup'!$D$2:$K$25,8,FALSE)</f>
        <v>0</v>
      </c>
      <c r="S180" s="75">
        <f>VLOOKUP(D180,'FY-Quarter lookup'!$D$2:$G$25,4,FALSE)</f>
        <v>0</v>
      </c>
      <c r="T180" s="75">
        <f t="shared" ca="1" si="31"/>
        <v>0</v>
      </c>
    </row>
    <row r="181" spans="1:20">
      <c r="A181">
        <v>4</v>
      </c>
      <c r="B181">
        <v>2025</v>
      </c>
      <c r="C181" s="2">
        <v>45748</v>
      </c>
      <c r="D181" s="2">
        <v>45838</v>
      </c>
      <c r="J181">
        <f>VLOOKUP(D181,'FY-Quarter lookup'!$D$2:$I$25,6,FALSE)</f>
        <v>0</v>
      </c>
      <c r="K181">
        <f t="shared" si="32"/>
        <v>37</v>
      </c>
      <c r="L181" s="75" t="str">
        <f t="shared" ca="1" si="26"/>
        <v xml:space="preserve">1210: Participant Cash Contribution </v>
      </c>
      <c r="M181" s="75">
        <f t="shared" ca="1" si="27"/>
        <v>0</v>
      </c>
      <c r="N181" s="75" t="str">
        <f t="shared" ca="1" si="28"/>
        <v>Cash</v>
      </c>
      <c r="O181" s="75" t="str">
        <f t="shared" ca="1" si="29"/>
        <v>1210: Participant Cash Contribution 0CashPY0</v>
      </c>
      <c r="P181" s="75">
        <f>VLOOKUP(D181,'FY-Quarter lookup'!$D$2:$J$25,7,FALSE)</f>
        <v>0</v>
      </c>
      <c r="Q181" s="75">
        <f ca="1">IFERROR(INDEX('Budget by FY'!$I$2:$I$506,MATCH('Budget by qtr'!O181,'Budget by FY'!$F$2:$F$506,0)),0)</f>
        <v>0</v>
      </c>
      <c r="R181" s="75">
        <f>VLOOKUP(D181,'FY-Quarter lookup'!$D$2:$K$25,8,FALSE)</f>
        <v>0</v>
      </c>
      <c r="S181" s="75">
        <f>VLOOKUP(D181,'FY-Quarter lookup'!$D$2:$G$25,4,FALSE)</f>
        <v>0</v>
      </c>
      <c r="T181" s="75">
        <f t="shared" ca="1" si="31"/>
        <v>0</v>
      </c>
    </row>
    <row r="182" spans="1:20">
      <c r="A182">
        <v>1</v>
      </c>
      <c r="B182">
        <v>2026</v>
      </c>
      <c r="C182" s="2">
        <v>45839</v>
      </c>
      <c r="D182" s="2">
        <v>45930</v>
      </c>
      <c r="J182">
        <f>VLOOKUP(D182,'FY-Quarter lookup'!$D$2:$I$25,6,FALSE)</f>
        <v>0</v>
      </c>
      <c r="K182">
        <f t="shared" si="32"/>
        <v>37</v>
      </c>
      <c r="L182" s="75" t="str">
        <f t="shared" ca="1" si="26"/>
        <v xml:space="preserve">1210: Participant Cash Contribution </v>
      </c>
      <c r="M182" s="75">
        <f t="shared" ca="1" si="27"/>
        <v>0</v>
      </c>
      <c r="N182" s="75" t="str">
        <f t="shared" ca="1" si="28"/>
        <v>Cash</v>
      </c>
      <c r="O182" s="75" t="str">
        <f t="shared" ca="1" si="29"/>
        <v>1210: Participant Cash Contribution 0CashPY0</v>
      </c>
      <c r="P182" s="75">
        <f>VLOOKUP(D182,'FY-Quarter lookup'!$D$2:$J$25,7,FALSE)</f>
        <v>0</v>
      </c>
      <c r="Q182" s="75">
        <f ca="1">IFERROR(INDEX('Budget by FY'!$I$2:$I$506,MATCH('Budget by qtr'!O182,'Budget by FY'!$F$2:$F$506,0)),0)</f>
        <v>0</v>
      </c>
      <c r="R182" s="75">
        <f>VLOOKUP(D182,'FY-Quarter lookup'!$D$2:$K$25,8,FALSE)</f>
        <v>0</v>
      </c>
      <c r="S182" s="75">
        <f>VLOOKUP(D182,'FY-Quarter lookup'!$D$2:$G$25,4,FALSE)</f>
        <v>0</v>
      </c>
      <c r="T182" s="75">
        <f t="shared" ca="1" si="31"/>
        <v>0</v>
      </c>
    </row>
    <row r="183" spans="1:20">
      <c r="A183">
        <v>2</v>
      </c>
      <c r="B183">
        <v>2026</v>
      </c>
      <c r="C183" s="2">
        <v>45931</v>
      </c>
      <c r="D183" s="2">
        <v>46022</v>
      </c>
      <c r="J183">
        <f>VLOOKUP(D183,'FY-Quarter lookup'!$D$2:$I$25,6,FALSE)</f>
        <v>0</v>
      </c>
      <c r="K183">
        <f t="shared" si="32"/>
        <v>37</v>
      </c>
      <c r="L183" s="75" t="str">
        <f t="shared" ca="1" si="26"/>
        <v xml:space="preserve">1210: Participant Cash Contribution </v>
      </c>
      <c r="M183" s="75">
        <f t="shared" ca="1" si="27"/>
        <v>0</v>
      </c>
      <c r="N183" s="75" t="str">
        <f t="shared" ca="1" si="28"/>
        <v>Cash</v>
      </c>
      <c r="O183" s="75" t="str">
        <f t="shared" ca="1" si="29"/>
        <v>1210: Participant Cash Contribution 0CashPY0</v>
      </c>
      <c r="P183" s="75">
        <f>VLOOKUP(D183,'FY-Quarter lookup'!$D$2:$J$25,7,FALSE)</f>
        <v>0</v>
      </c>
      <c r="Q183" s="75">
        <f ca="1">IFERROR(INDEX('Budget by FY'!$I$2:$I$506,MATCH('Budget by qtr'!O183,'Budget by FY'!$F$2:$F$506,0)),0)</f>
        <v>0</v>
      </c>
      <c r="R183" s="75">
        <f>VLOOKUP(D183,'FY-Quarter lookup'!$D$2:$K$25,8,FALSE)</f>
        <v>0</v>
      </c>
      <c r="S183" s="75">
        <f>VLOOKUP(D183,'FY-Quarter lookup'!$D$2:$G$25,4,FALSE)</f>
        <v>0</v>
      </c>
      <c r="T183" s="75">
        <f t="shared" ca="1" si="31"/>
        <v>0</v>
      </c>
    </row>
    <row r="184" spans="1:20">
      <c r="A184">
        <v>3</v>
      </c>
      <c r="B184">
        <v>2026</v>
      </c>
      <c r="C184" s="2">
        <v>46023</v>
      </c>
      <c r="D184" s="2">
        <v>46112</v>
      </c>
      <c r="J184">
        <f>VLOOKUP(D184,'FY-Quarter lookup'!$D$2:$I$25,6,FALSE)</f>
        <v>0</v>
      </c>
      <c r="K184">
        <f t="shared" si="32"/>
        <v>37</v>
      </c>
      <c r="L184" s="75" t="str">
        <f t="shared" ca="1" si="26"/>
        <v xml:space="preserve">1210: Participant Cash Contribution </v>
      </c>
      <c r="M184" s="75">
        <f t="shared" ca="1" si="27"/>
        <v>0</v>
      </c>
      <c r="N184" s="75" t="str">
        <f t="shared" ca="1" si="28"/>
        <v>Cash</v>
      </c>
      <c r="O184" s="75" t="str">
        <f t="shared" ca="1" si="29"/>
        <v>1210: Participant Cash Contribution 0CashPY0</v>
      </c>
      <c r="P184" s="75">
        <f>VLOOKUP(D184,'FY-Quarter lookup'!$D$2:$J$25,7,FALSE)</f>
        <v>0</v>
      </c>
      <c r="Q184" s="75">
        <f ca="1">IFERROR(INDEX('Budget by FY'!$I$2:$I$506,MATCH('Budget by qtr'!O184,'Budget by FY'!$F$2:$F$506,0)),0)</f>
        <v>0</v>
      </c>
      <c r="R184" s="75">
        <f>VLOOKUP(D184,'FY-Quarter lookup'!$D$2:$K$25,8,FALSE)</f>
        <v>0</v>
      </c>
      <c r="S184" s="75">
        <f>VLOOKUP(D184,'FY-Quarter lookup'!$D$2:$G$25,4,FALSE)</f>
        <v>0</v>
      </c>
      <c r="T184" s="75">
        <f t="shared" ca="1" si="31"/>
        <v>0</v>
      </c>
    </row>
    <row r="185" spans="1:20">
      <c r="A185">
        <v>4</v>
      </c>
      <c r="B185">
        <v>2026</v>
      </c>
      <c r="C185" s="2">
        <v>46113</v>
      </c>
      <c r="D185" s="2">
        <v>46203</v>
      </c>
      <c r="J185">
        <f>VLOOKUP(D185,'FY-Quarter lookup'!$D$2:$I$25,6,FALSE)</f>
        <v>0</v>
      </c>
      <c r="K185">
        <f t="shared" si="32"/>
        <v>37</v>
      </c>
      <c r="L185" s="75" t="str">
        <f t="shared" ca="1" si="26"/>
        <v xml:space="preserve">1210: Participant Cash Contribution </v>
      </c>
      <c r="M185" s="75">
        <f t="shared" ca="1" si="27"/>
        <v>0</v>
      </c>
      <c r="N185" s="75" t="str">
        <f t="shared" ca="1" si="28"/>
        <v>Cash</v>
      </c>
      <c r="O185" s="75" t="str">
        <f t="shared" ca="1" si="29"/>
        <v>1210: Participant Cash Contribution 0CashPY0</v>
      </c>
      <c r="P185" s="75">
        <f>VLOOKUP(D185,'FY-Quarter lookup'!$D$2:$J$25,7,FALSE)</f>
        <v>0</v>
      </c>
      <c r="Q185" s="75">
        <f ca="1">IFERROR(INDEX('Budget by FY'!$I$2:$I$506,MATCH('Budget by qtr'!O185,'Budget by FY'!$F$2:$F$506,0)),0)</f>
        <v>0</v>
      </c>
      <c r="R185" s="75">
        <f>VLOOKUP(D185,'FY-Quarter lookup'!$D$2:$K$25,8,FALSE)</f>
        <v>0</v>
      </c>
      <c r="S185" s="75">
        <f>VLOOKUP(D185,'FY-Quarter lookup'!$D$2:$G$25,4,FALSE)</f>
        <v>0</v>
      </c>
      <c r="T185" s="75">
        <f t="shared" ca="1" si="31"/>
        <v>0</v>
      </c>
    </row>
    <row r="186" spans="1:20">
      <c r="A186">
        <v>1</v>
      </c>
      <c r="B186">
        <v>2027</v>
      </c>
      <c r="C186" s="2">
        <v>46204</v>
      </c>
      <c r="D186" s="2">
        <v>46295</v>
      </c>
      <c r="J186">
        <f>VLOOKUP(D186,'FY-Quarter lookup'!$D$2:$I$25,6,FALSE)</f>
        <v>0</v>
      </c>
      <c r="K186">
        <f t="shared" si="32"/>
        <v>37</v>
      </c>
      <c r="L186" s="75" t="str">
        <f t="shared" ca="1" si="26"/>
        <v xml:space="preserve">1210: Participant Cash Contribution </v>
      </c>
      <c r="M186" s="75">
        <f t="shared" ca="1" si="27"/>
        <v>0</v>
      </c>
      <c r="N186" s="75" t="str">
        <f t="shared" ca="1" si="28"/>
        <v>Cash</v>
      </c>
      <c r="O186" s="75" t="str">
        <f t="shared" ca="1" si="29"/>
        <v>1210: Participant Cash Contribution 0CashPY0</v>
      </c>
      <c r="P186" s="75">
        <f>VLOOKUP(D186,'FY-Quarter lookup'!$D$2:$J$25,7,FALSE)</f>
        <v>0</v>
      </c>
      <c r="Q186" s="75">
        <f ca="1">IFERROR(INDEX('Budget by FY'!$I$2:$I$506,MATCH('Budget by qtr'!O186,'Budget by FY'!$F$2:$F$506,0)),0)</f>
        <v>0</v>
      </c>
      <c r="R186" s="75">
        <f>VLOOKUP(D186,'FY-Quarter lookup'!$D$2:$K$25,8,FALSE)</f>
        <v>0</v>
      </c>
      <c r="S186" s="75">
        <f>VLOOKUP(D186,'FY-Quarter lookup'!$D$2:$G$25,4,FALSE)</f>
        <v>0</v>
      </c>
      <c r="T186" s="75">
        <f t="shared" ca="1" si="31"/>
        <v>0</v>
      </c>
    </row>
    <row r="187" spans="1:20">
      <c r="A187">
        <v>2</v>
      </c>
      <c r="B187">
        <v>2027</v>
      </c>
      <c r="C187" s="2">
        <v>46296</v>
      </c>
      <c r="D187" s="2">
        <v>46387</v>
      </c>
      <c r="J187">
        <f>VLOOKUP(D187,'FY-Quarter lookup'!$D$2:$I$25,6,FALSE)</f>
        <v>0</v>
      </c>
      <c r="K187">
        <f t="shared" si="32"/>
        <v>37</v>
      </c>
      <c r="L187" s="75" t="str">
        <f t="shared" ca="1" si="26"/>
        <v xml:space="preserve">1210: Participant Cash Contribution </v>
      </c>
      <c r="M187" s="75">
        <f t="shared" ca="1" si="27"/>
        <v>0</v>
      </c>
      <c r="N187" s="75" t="str">
        <f t="shared" ca="1" si="28"/>
        <v>Cash</v>
      </c>
      <c r="O187" s="75" t="str">
        <f t="shared" ca="1" si="29"/>
        <v>1210: Participant Cash Contribution 0CashPY0</v>
      </c>
      <c r="P187" s="75">
        <f>VLOOKUP(D187,'FY-Quarter lookup'!$D$2:$J$25,7,FALSE)</f>
        <v>0</v>
      </c>
      <c r="Q187" s="75">
        <f ca="1">IFERROR(INDEX('Budget by FY'!$I$2:$I$506,MATCH('Budget by qtr'!O187,'Budget by FY'!$F$2:$F$506,0)),0)</f>
        <v>0</v>
      </c>
      <c r="R187" s="75">
        <f>VLOOKUP(D187,'FY-Quarter lookup'!$D$2:$K$25,8,FALSE)</f>
        <v>0</v>
      </c>
      <c r="S187" s="75">
        <f>VLOOKUP(D187,'FY-Quarter lookup'!$D$2:$G$25,4,FALSE)</f>
        <v>0</v>
      </c>
      <c r="T187" s="75">
        <f t="shared" ca="1" si="31"/>
        <v>0</v>
      </c>
    </row>
    <row r="188" spans="1:20">
      <c r="A188">
        <v>3</v>
      </c>
      <c r="B188">
        <v>2027</v>
      </c>
      <c r="C188" s="2">
        <v>46388</v>
      </c>
      <c r="D188" s="2">
        <v>46477</v>
      </c>
      <c r="J188">
        <f>VLOOKUP(D188,'FY-Quarter lookup'!$D$2:$I$25,6,FALSE)</f>
        <v>0</v>
      </c>
      <c r="K188">
        <f t="shared" si="32"/>
        <v>37</v>
      </c>
      <c r="L188" s="75" t="str">
        <f t="shared" ca="1" si="26"/>
        <v xml:space="preserve">1210: Participant Cash Contribution </v>
      </c>
      <c r="M188" s="75">
        <f t="shared" ca="1" si="27"/>
        <v>0</v>
      </c>
      <c r="N188" s="75" t="str">
        <f t="shared" ca="1" si="28"/>
        <v>Cash</v>
      </c>
      <c r="O188" s="75" t="str">
        <f t="shared" ca="1" si="29"/>
        <v>1210: Participant Cash Contribution 0CashPY0</v>
      </c>
      <c r="P188" s="75">
        <f>VLOOKUP(D188,'FY-Quarter lookup'!$D$2:$J$25,7,FALSE)</f>
        <v>0</v>
      </c>
      <c r="Q188" s="75">
        <f ca="1">IFERROR(INDEX('Budget by FY'!$I$2:$I$506,MATCH('Budget by qtr'!O188,'Budget by FY'!$F$2:$F$506,0)),0)</f>
        <v>0</v>
      </c>
      <c r="R188" s="75">
        <f>VLOOKUP(D188,'FY-Quarter lookup'!$D$2:$K$25,8,FALSE)</f>
        <v>0</v>
      </c>
      <c r="S188" s="75">
        <f>VLOOKUP(D188,'FY-Quarter lookup'!$D$2:$G$25,4,FALSE)</f>
        <v>0</v>
      </c>
      <c r="T188" s="75">
        <f t="shared" ca="1" si="31"/>
        <v>0</v>
      </c>
    </row>
    <row r="189" spans="1:20">
      <c r="A189">
        <v>4</v>
      </c>
      <c r="B189">
        <v>2027</v>
      </c>
      <c r="C189" s="2">
        <v>46478</v>
      </c>
      <c r="D189" s="2">
        <v>46568</v>
      </c>
      <c r="J189">
        <f>VLOOKUP(D189,'FY-Quarter lookup'!$D$2:$I$25,6,FALSE)</f>
        <v>0</v>
      </c>
      <c r="K189">
        <f t="shared" si="32"/>
        <v>37</v>
      </c>
      <c r="L189" s="75" t="str">
        <f t="shared" ca="1" si="26"/>
        <v xml:space="preserve">1210: Participant Cash Contribution </v>
      </c>
      <c r="M189" s="75">
        <f t="shared" ca="1" si="27"/>
        <v>0</v>
      </c>
      <c r="N189" s="75" t="str">
        <f t="shared" ca="1" si="28"/>
        <v>Cash</v>
      </c>
      <c r="O189" s="75" t="str">
        <f t="shared" ca="1" si="29"/>
        <v>1210: Participant Cash Contribution 0CashPY0</v>
      </c>
      <c r="P189" s="75">
        <f>VLOOKUP(D189,'FY-Quarter lookup'!$D$2:$J$25,7,FALSE)</f>
        <v>0</v>
      </c>
      <c r="Q189" s="75">
        <f ca="1">IFERROR(INDEX('Budget by FY'!$I$2:$I$506,MATCH('Budget by qtr'!O189,'Budget by FY'!$F$2:$F$506,0)),0)</f>
        <v>0</v>
      </c>
      <c r="R189" s="75">
        <f>VLOOKUP(D189,'FY-Quarter lookup'!$D$2:$K$25,8,FALSE)</f>
        <v>0</v>
      </c>
      <c r="S189" s="75">
        <f>VLOOKUP(D189,'FY-Quarter lookup'!$D$2:$G$25,4,FALSE)</f>
        <v>0</v>
      </c>
      <c r="T189" s="75">
        <f t="shared" ca="1" si="31"/>
        <v>0</v>
      </c>
    </row>
    <row r="190" spans="1:20">
      <c r="A190">
        <v>1</v>
      </c>
      <c r="B190">
        <v>2028</v>
      </c>
      <c r="C190" s="2">
        <v>46569</v>
      </c>
      <c r="D190" s="2">
        <v>46660</v>
      </c>
      <c r="J190">
        <f>VLOOKUP(D190,'FY-Quarter lookup'!$D$2:$I$25,6,FALSE)</f>
        <v>0</v>
      </c>
      <c r="K190">
        <f t="shared" si="32"/>
        <v>37</v>
      </c>
      <c r="L190" s="75" t="str">
        <f t="shared" ca="1" si="26"/>
        <v xml:space="preserve">1210: Participant Cash Contribution </v>
      </c>
      <c r="M190" s="75">
        <f t="shared" ca="1" si="27"/>
        <v>0</v>
      </c>
      <c r="N190" s="75" t="str">
        <f t="shared" ca="1" si="28"/>
        <v>Cash</v>
      </c>
      <c r="O190" s="75" t="str">
        <f t="shared" ca="1" si="29"/>
        <v>1210: Participant Cash Contribution 0CashPY0</v>
      </c>
      <c r="P190" s="75">
        <f>VLOOKUP(D190,'FY-Quarter lookup'!$D$2:$J$25,7,FALSE)</f>
        <v>0</v>
      </c>
      <c r="Q190" s="75">
        <f ca="1">IFERROR(INDEX('Budget by FY'!$I$2:$I$506,MATCH('Budget by qtr'!O190,'Budget by FY'!$F$2:$F$506,0)),0)</f>
        <v>0</v>
      </c>
      <c r="R190" s="75">
        <f>VLOOKUP(D190,'FY-Quarter lookup'!$D$2:$K$25,8,FALSE)</f>
        <v>0</v>
      </c>
      <c r="S190" s="75">
        <f>VLOOKUP(D190,'FY-Quarter lookup'!$D$2:$G$25,4,FALSE)</f>
        <v>0</v>
      </c>
      <c r="T190" s="75">
        <f t="shared" ca="1" si="31"/>
        <v>0</v>
      </c>
    </row>
    <row r="191" spans="1:20">
      <c r="A191">
        <v>2</v>
      </c>
      <c r="B191">
        <v>2028</v>
      </c>
      <c r="C191" s="2">
        <v>46661</v>
      </c>
      <c r="D191" s="2">
        <v>46752</v>
      </c>
      <c r="J191">
        <f>VLOOKUP(D191,'FY-Quarter lookup'!$D$2:$I$25,6,FALSE)</f>
        <v>0</v>
      </c>
      <c r="K191">
        <f t="shared" si="32"/>
        <v>37</v>
      </c>
      <c r="L191" s="75" t="str">
        <f t="shared" ca="1" si="26"/>
        <v xml:space="preserve">1210: Participant Cash Contribution </v>
      </c>
      <c r="M191" s="75">
        <f t="shared" ca="1" si="27"/>
        <v>0</v>
      </c>
      <c r="N191" s="75" t="str">
        <f t="shared" ca="1" si="28"/>
        <v>Cash</v>
      </c>
      <c r="O191" s="75" t="str">
        <f t="shared" ca="1" si="29"/>
        <v>1210: Participant Cash Contribution 0CashPY0</v>
      </c>
      <c r="P191" s="75">
        <f>VLOOKUP(D191,'FY-Quarter lookup'!$D$2:$J$25,7,FALSE)</f>
        <v>0</v>
      </c>
      <c r="Q191" s="75">
        <f ca="1">IFERROR(INDEX('Budget by FY'!$I$2:$I$506,MATCH('Budget by qtr'!O191,'Budget by FY'!$F$2:$F$506,0)),0)</f>
        <v>0</v>
      </c>
      <c r="R191" s="75">
        <f>VLOOKUP(D191,'FY-Quarter lookup'!$D$2:$K$25,8,FALSE)</f>
        <v>0</v>
      </c>
      <c r="S191" s="75">
        <f>VLOOKUP(D191,'FY-Quarter lookup'!$D$2:$G$25,4,FALSE)</f>
        <v>0</v>
      </c>
      <c r="T191" s="75">
        <f t="shared" ca="1" si="31"/>
        <v>0</v>
      </c>
    </row>
    <row r="192" spans="1:20">
      <c r="A192">
        <v>3</v>
      </c>
      <c r="B192">
        <v>2028</v>
      </c>
      <c r="C192" s="2">
        <v>46753</v>
      </c>
      <c r="D192" s="2">
        <v>46843</v>
      </c>
      <c r="J192">
        <f>VLOOKUP(D192,'FY-Quarter lookup'!$D$2:$I$25,6,FALSE)</f>
        <v>0</v>
      </c>
      <c r="K192">
        <f t="shared" si="32"/>
        <v>37</v>
      </c>
      <c r="L192" s="75" t="str">
        <f t="shared" ca="1" si="26"/>
        <v xml:space="preserve">1210: Participant Cash Contribution </v>
      </c>
      <c r="M192" s="75">
        <f t="shared" ca="1" si="27"/>
        <v>0</v>
      </c>
      <c r="N192" s="75" t="str">
        <f t="shared" ca="1" si="28"/>
        <v>Cash</v>
      </c>
      <c r="O192" s="75" t="str">
        <f t="shared" ca="1" si="29"/>
        <v>1210: Participant Cash Contribution 0CashPY0</v>
      </c>
      <c r="P192" s="75">
        <f>VLOOKUP(D192,'FY-Quarter lookup'!$D$2:$J$25,7,FALSE)</f>
        <v>0</v>
      </c>
      <c r="Q192" s="75">
        <f ca="1">IFERROR(INDEX('Budget by FY'!$I$2:$I$506,MATCH('Budget by qtr'!O192,'Budget by FY'!$F$2:$F$506,0)),0)</f>
        <v>0</v>
      </c>
      <c r="R192" s="75">
        <f>VLOOKUP(D192,'FY-Quarter lookup'!$D$2:$K$25,8,FALSE)</f>
        <v>0</v>
      </c>
      <c r="S192" s="75">
        <f>VLOOKUP(D192,'FY-Quarter lookup'!$D$2:$G$25,4,FALSE)</f>
        <v>0</v>
      </c>
      <c r="T192" s="75">
        <f t="shared" ca="1" si="31"/>
        <v>0</v>
      </c>
    </row>
    <row r="193" spans="1:20">
      <c r="A193">
        <v>4</v>
      </c>
      <c r="B193">
        <v>2028</v>
      </c>
      <c r="C193" s="2">
        <v>46844</v>
      </c>
      <c r="D193" s="2">
        <v>46934</v>
      </c>
      <c r="J193">
        <f>VLOOKUP(D193,'FY-Quarter lookup'!$D$2:$I$25,6,FALSE)</f>
        <v>0</v>
      </c>
      <c r="K193">
        <f t="shared" si="32"/>
        <v>37</v>
      </c>
      <c r="L193" s="75" t="str">
        <f t="shared" ca="1" si="26"/>
        <v xml:space="preserve">1210: Participant Cash Contribution </v>
      </c>
      <c r="M193" s="75">
        <f t="shared" ca="1" si="27"/>
        <v>0</v>
      </c>
      <c r="N193" s="75" t="str">
        <f t="shared" ca="1" si="28"/>
        <v>Cash</v>
      </c>
      <c r="O193" s="75" t="str">
        <f t="shared" ca="1" si="29"/>
        <v>1210: Participant Cash Contribution 0CashPY0</v>
      </c>
      <c r="P193" s="75">
        <f>VLOOKUP(D193,'FY-Quarter lookup'!$D$2:$J$25,7,FALSE)</f>
        <v>0</v>
      </c>
      <c r="Q193" s="75">
        <f ca="1">IFERROR(INDEX('Budget by FY'!$I$2:$I$506,MATCH('Budget by qtr'!O193,'Budget by FY'!$F$2:$F$506,0)),0)</f>
        <v>0</v>
      </c>
      <c r="R193" s="75">
        <f>VLOOKUP(D193,'FY-Quarter lookup'!$D$2:$K$25,8,FALSE)</f>
        <v>0</v>
      </c>
      <c r="S193" s="75">
        <f>VLOOKUP(D193,'FY-Quarter lookup'!$D$2:$G$25,4,FALSE)</f>
        <v>0</v>
      </c>
      <c r="T193" s="75">
        <f t="shared" ca="1" si="31"/>
        <v>0</v>
      </c>
    </row>
    <row r="194" spans="1:20">
      <c r="A194">
        <v>1</v>
      </c>
      <c r="B194">
        <v>2023</v>
      </c>
      <c r="C194" s="2">
        <v>44743</v>
      </c>
      <c r="D194" s="2">
        <v>44834</v>
      </c>
      <c r="J194">
        <f>VLOOKUP(D194,'FY-Quarter lookup'!$D$2:$I$25,6,FALSE)</f>
        <v>0</v>
      </c>
      <c r="K194">
        <f>K193+5</f>
        <v>42</v>
      </c>
      <c r="L194" s="75" t="str">
        <f t="shared" ca="1" si="26"/>
        <v xml:space="preserve">1210: Participant Cash Contribution </v>
      </c>
      <c r="M194" s="75">
        <f t="shared" ca="1" si="27"/>
        <v>0</v>
      </c>
      <c r="N194" s="75" t="str">
        <f t="shared" ca="1" si="28"/>
        <v>Cash</v>
      </c>
      <c r="O194" s="75" t="str">
        <f t="shared" ca="1" si="29"/>
        <v>1210: Participant Cash Contribution 0CashPY0</v>
      </c>
      <c r="P194" s="75">
        <f>VLOOKUP(D194,'FY-Quarter lookup'!$D$2:$J$25,7,FALSE)</f>
        <v>0</v>
      </c>
      <c r="Q194" s="75">
        <f ca="1">IFERROR(INDEX('Budget by FY'!$I$2:$I$506,MATCH('Budget by qtr'!O194,'Budget by FY'!$F$2:$F$506,0)),0)</f>
        <v>0</v>
      </c>
      <c r="R194" s="75">
        <f>VLOOKUP(D194,'FY-Quarter lookup'!$D$2:$K$25,8,FALSE)</f>
        <v>0</v>
      </c>
      <c r="S194" s="75">
        <f>VLOOKUP(D194,'FY-Quarter lookup'!$D$2:$G$25,4,FALSE)</f>
        <v>0</v>
      </c>
      <c r="T194" s="75">
        <f t="shared" ca="1" si="31"/>
        <v>0</v>
      </c>
    </row>
    <row r="195" spans="1:20">
      <c r="A195">
        <v>2</v>
      </c>
      <c r="B195">
        <v>2023</v>
      </c>
      <c r="C195" s="2">
        <v>44835</v>
      </c>
      <c r="D195" s="2">
        <v>44926</v>
      </c>
      <c r="J195">
        <f>VLOOKUP(D195,'FY-Quarter lookup'!$D$2:$I$25,6,FALSE)</f>
        <v>0</v>
      </c>
      <c r="K195">
        <f>K194</f>
        <v>42</v>
      </c>
      <c r="L195" s="75" t="str">
        <f t="shared" ref="L195:L258" ca="1" si="33">INDIRECT(_xlfn.CONCAT("'Budget by FY'!C",K195))</f>
        <v xml:space="preserve">1210: Participant Cash Contribution </v>
      </c>
      <c r="M195" s="75">
        <f t="shared" ref="M195:M217" ca="1" si="34">INDIRECT(_xlfn.CONCAT("'Budget by FY'!D",K195))</f>
        <v>0</v>
      </c>
      <c r="N195" s="75" t="str">
        <f t="shared" ref="N195:N217" ca="1" si="35">INDIRECT(_xlfn.CONCAT("'Budget by FY'!E",K195))</f>
        <v>Cash</v>
      </c>
      <c r="O195" s="75" t="str">
        <f t="shared" ref="O195:O258" ca="1" si="36">_xlfn.CONCAT(L195,M195,N195,"PY",P195)</f>
        <v>1210: Participant Cash Contribution 0CashPY0</v>
      </c>
      <c r="P195" s="75">
        <f>VLOOKUP(D195,'FY-Quarter lookup'!$D$2:$J$25,7,FALSE)</f>
        <v>0</v>
      </c>
      <c r="Q195" s="75">
        <f ca="1">IFERROR(INDEX('Budget by FY'!$I$2:$I$506,MATCH('Budget by qtr'!O195,'Budget by FY'!$F$2:$F$506,0)),0)</f>
        <v>0</v>
      </c>
      <c r="R195" s="75">
        <f>VLOOKUP(D195,'FY-Quarter lookup'!$D$2:$K$25,8,FALSE)</f>
        <v>0</v>
      </c>
      <c r="S195" s="75">
        <f>VLOOKUP(D195,'FY-Quarter lookup'!$D$2:$G$25,4,FALSE)</f>
        <v>0</v>
      </c>
      <c r="T195" s="75">
        <f t="shared" ca="1" si="31"/>
        <v>0</v>
      </c>
    </row>
    <row r="196" spans="1:20">
      <c r="A196">
        <v>3</v>
      </c>
      <c r="B196">
        <v>2023</v>
      </c>
      <c r="C196" s="2">
        <v>44927</v>
      </c>
      <c r="D196" s="2">
        <v>45016</v>
      </c>
      <c r="J196">
        <f>VLOOKUP(D196,'FY-Quarter lookup'!$D$2:$I$25,6,FALSE)</f>
        <v>0</v>
      </c>
      <c r="K196">
        <f t="shared" ref="K196:K217" si="37">K195</f>
        <v>42</v>
      </c>
      <c r="L196" s="75" t="str">
        <f t="shared" ca="1" si="33"/>
        <v xml:space="preserve">1210: Participant Cash Contribution </v>
      </c>
      <c r="M196" s="75">
        <f t="shared" ca="1" si="34"/>
        <v>0</v>
      </c>
      <c r="N196" s="75" t="str">
        <f t="shared" ca="1" si="35"/>
        <v>Cash</v>
      </c>
      <c r="O196" s="75" t="str">
        <f t="shared" ca="1" si="36"/>
        <v>1210: Participant Cash Contribution 0CashPY0</v>
      </c>
      <c r="P196" s="75">
        <f>VLOOKUP(D196,'FY-Quarter lookup'!$D$2:$J$25,7,FALSE)</f>
        <v>0</v>
      </c>
      <c r="Q196" s="75">
        <f ca="1">IFERROR(INDEX('Budget by FY'!$I$2:$I$506,MATCH('Budget by qtr'!O196,'Budget by FY'!$F$2:$F$506,0)),0)</f>
        <v>0</v>
      </c>
      <c r="R196" s="75">
        <f>VLOOKUP(D196,'FY-Quarter lookup'!$D$2:$K$25,8,FALSE)</f>
        <v>0</v>
      </c>
      <c r="S196" s="75">
        <f>VLOOKUP(D196,'FY-Quarter lookup'!$D$2:$G$25,4,FALSE)</f>
        <v>0</v>
      </c>
      <c r="T196" s="75">
        <f t="shared" ca="1" si="31"/>
        <v>0</v>
      </c>
    </row>
    <row r="197" spans="1:20">
      <c r="A197">
        <v>4</v>
      </c>
      <c r="B197">
        <v>2023</v>
      </c>
      <c r="C197" s="2">
        <v>45017</v>
      </c>
      <c r="D197" s="2">
        <v>45107</v>
      </c>
      <c r="J197">
        <f>VLOOKUP(D197,'FY-Quarter lookup'!$D$2:$I$25,6,FALSE)</f>
        <v>0</v>
      </c>
      <c r="K197">
        <f t="shared" si="37"/>
        <v>42</v>
      </c>
      <c r="L197" s="75" t="str">
        <f t="shared" ca="1" si="33"/>
        <v xml:space="preserve">1210: Participant Cash Contribution </v>
      </c>
      <c r="M197" s="75">
        <f t="shared" ca="1" si="34"/>
        <v>0</v>
      </c>
      <c r="N197" s="75" t="str">
        <f t="shared" ca="1" si="35"/>
        <v>Cash</v>
      </c>
      <c r="O197" s="75" t="str">
        <f t="shared" ca="1" si="36"/>
        <v>1210: Participant Cash Contribution 0CashPY0</v>
      </c>
      <c r="P197" s="75">
        <f>VLOOKUP(D197,'FY-Quarter lookup'!$D$2:$J$25,7,FALSE)</f>
        <v>0</v>
      </c>
      <c r="Q197" s="75">
        <f ca="1">IFERROR(INDEX('Budget by FY'!$I$2:$I$506,MATCH('Budget by qtr'!O197,'Budget by FY'!$F$2:$F$506,0)),0)</f>
        <v>0</v>
      </c>
      <c r="R197" s="75">
        <f>VLOOKUP(D197,'FY-Quarter lookup'!$D$2:$K$25,8,FALSE)</f>
        <v>0</v>
      </c>
      <c r="S197" s="75">
        <f>VLOOKUP(D197,'FY-Quarter lookup'!$D$2:$G$25,4,FALSE)</f>
        <v>0</v>
      </c>
      <c r="T197" s="75">
        <f t="shared" ca="1" si="31"/>
        <v>0</v>
      </c>
    </row>
    <row r="198" spans="1:20">
      <c r="A198">
        <v>1</v>
      </c>
      <c r="B198">
        <v>2024</v>
      </c>
      <c r="C198" s="2">
        <v>45108</v>
      </c>
      <c r="D198" s="2">
        <v>45199</v>
      </c>
      <c r="J198">
        <f>VLOOKUP(D198,'FY-Quarter lookup'!$D$2:$I$25,6,FALSE)</f>
        <v>0</v>
      </c>
      <c r="K198">
        <f t="shared" si="37"/>
        <v>42</v>
      </c>
      <c r="L198" s="75" t="str">
        <f t="shared" ca="1" si="33"/>
        <v xml:space="preserve">1210: Participant Cash Contribution </v>
      </c>
      <c r="M198" s="75">
        <f t="shared" ca="1" si="34"/>
        <v>0</v>
      </c>
      <c r="N198" s="75" t="str">
        <f t="shared" ca="1" si="35"/>
        <v>Cash</v>
      </c>
      <c r="O198" s="75" t="str">
        <f t="shared" ca="1" si="36"/>
        <v>1210: Participant Cash Contribution 0CashPY0</v>
      </c>
      <c r="P198" s="75">
        <f>VLOOKUP(D198,'FY-Quarter lookup'!$D$2:$J$25,7,FALSE)</f>
        <v>0</v>
      </c>
      <c r="Q198" s="75">
        <f ca="1">IFERROR(INDEX('Budget by FY'!$I$2:$I$506,MATCH('Budget by qtr'!O198,'Budget by FY'!$F$2:$F$506,0)),0)</f>
        <v>0</v>
      </c>
      <c r="R198" s="75">
        <f>VLOOKUP(D198,'FY-Quarter lookup'!$D$2:$K$25,8,FALSE)</f>
        <v>0</v>
      </c>
      <c r="S198" s="75">
        <f>VLOOKUP(D198,'FY-Quarter lookup'!$D$2:$G$25,4,FALSE)</f>
        <v>0</v>
      </c>
      <c r="T198" s="75">
        <f t="shared" ca="1" si="31"/>
        <v>0</v>
      </c>
    </row>
    <row r="199" spans="1:20">
      <c r="A199">
        <v>2</v>
      </c>
      <c r="B199">
        <v>2024</v>
      </c>
      <c r="C199" s="2">
        <v>45200</v>
      </c>
      <c r="D199" s="2">
        <v>45291</v>
      </c>
      <c r="J199">
        <f>VLOOKUP(D199,'FY-Quarter lookup'!$D$2:$I$25,6,FALSE)</f>
        <v>0</v>
      </c>
      <c r="K199">
        <f t="shared" si="37"/>
        <v>42</v>
      </c>
      <c r="L199" s="75" t="str">
        <f t="shared" ca="1" si="33"/>
        <v xml:space="preserve">1210: Participant Cash Contribution </v>
      </c>
      <c r="M199" s="75">
        <f t="shared" ca="1" si="34"/>
        <v>0</v>
      </c>
      <c r="N199" s="75" t="str">
        <f t="shared" ca="1" si="35"/>
        <v>Cash</v>
      </c>
      <c r="O199" s="75" t="str">
        <f t="shared" ca="1" si="36"/>
        <v>1210: Participant Cash Contribution 0CashPY0</v>
      </c>
      <c r="P199" s="75">
        <f>VLOOKUP(D199,'FY-Quarter lookup'!$D$2:$J$25,7,FALSE)</f>
        <v>0</v>
      </c>
      <c r="Q199" s="75">
        <f ca="1">IFERROR(INDEX('Budget by FY'!$I$2:$I$506,MATCH('Budget by qtr'!O199,'Budget by FY'!$F$2:$F$506,0)),0)</f>
        <v>0</v>
      </c>
      <c r="R199" s="75">
        <f>VLOOKUP(D199,'FY-Quarter lookup'!$D$2:$K$25,8,FALSE)</f>
        <v>0</v>
      </c>
      <c r="S199" s="75">
        <f>VLOOKUP(D199,'FY-Quarter lookup'!$D$2:$G$25,4,FALSE)</f>
        <v>0</v>
      </c>
      <c r="T199" s="75">
        <f t="shared" ref="T199:T217" ca="1" si="38">IFERROR((Q199/R199)*S199,0)</f>
        <v>0</v>
      </c>
    </row>
    <row r="200" spans="1:20">
      <c r="A200">
        <v>3</v>
      </c>
      <c r="B200">
        <v>2024</v>
      </c>
      <c r="C200" s="2">
        <v>45292</v>
      </c>
      <c r="D200" s="2">
        <v>45382</v>
      </c>
      <c r="J200">
        <f>VLOOKUP(D200,'FY-Quarter lookup'!$D$2:$I$25,6,FALSE)</f>
        <v>0</v>
      </c>
      <c r="K200">
        <f t="shared" si="37"/>
        <v>42</v>
      </c>
      <c r="L200" s="75" t="str">
        <f t="shared" ca="1" si="33"/>
        <v xml:space="preserve">1210: Participant Cash Contribution </v>
      </c>
      <c r="M200" s="75">
        <f t="shared" ca="1" si="34"/>
        <v>0</v>
      </c>
      <c r="N200" s="75" t="str">
        <f t="shared" ca="1" si="35"/>
        <v>Cash</v>
      </c>
      <c r="O200" s="75" t="str">
        <f t="shared" ca="1" si="36"/>
        <v>1210: Participant Cash Contribution 0CashPY0</v>
      </c>
      <c r="P200" s="75">
        <f>VLOOKUP(D200,'FY-Quarter lookup'!$D$2:$J$25,7,FALSE)</f>
        <v>0</v>
      </c>
      <c r="Q200" s="75">
        <f ca="1">IFERROR(INDEX('Budget by FY'!$I$2:$I$506,MATCH('Budget by qtr'!O200,'Budget by FY'!$F$2:$F$506,0)),0)</f>
        <v>0</v>
      </c>
      <c r="R200" s="75">
        <f>VLOOKUP(D200,'FY-Quarter lookup'!$D$2:$K$25,8,FALSE)</f>
        <v>0</v>
      </c>
      <c r="S200" s="75">
        <f>VLOOKUP(D200,'FY-Quarter lookup'!$D$2:$G$25,4,FALSE)</f>
        <v>0</v>
      </c>
      <c r="T200" s="75">
        <f t="shared" ca="1" si="38"/>
        <v>0</v>
      </c>
    </row>
    <row r="201" spans="1:20">
      <c r="A201">
        <v>4</v>
      </c>
      <c r="B201">
        <v>2024</v>
      </c>
      <c r="C201" s="2">
        <v>45383</v>
      </c>
      <c r="D201" s="2">
        <v>45473</v>
      </c>
      <c r="J201">
        <f>VLOOKUP(D201,'FY-Quarter lookup'!$D$2:$I$25,6,FALSE)</f>
        <v>0</v>
      </c>
      <c r="K201">
        <f t="shared" si="37"/>
        <v>42</v>
      </c>
      <c r="L201" s="75" t="str">
        <f t="shared" ca="1" si="33"/>
        <v xml:space="preserve">1210: Participant Cash Contribution </v>
      </c>
      <c r="M201" s="75">
        <f t="shared" ca="1" si="34"/>
        <v>0</v>
      </c>
      <c r="N201" s="75" t="str">
        <f t="shared" ca="1" si="35"/>
        <v>Cash</v>
      </c>
      <c r="O201" s="75" t="str">
        <f t="shared" ca="1" si="36"/>
        <v>1210: Participant Cash Contribution 0CashPY0</v>
      </c>
      <c r="P201" s="75">
        <f>VLOOKUP(D201,'FY-Quarter lookup'!$D$2:$J$25,7,FALSE)</f>
        <v>0</v>
      </c>
      <c r="Q201" s="75">
        <f ca="1">IFERROR(INDEX('Budget by FY'!$I$2:$I$506,MATCH('Budget by qtr'!O201,'Budget by FY'!$F$2:$F$506,0)),0)</f>
        <v>0</v>
      </c>
      <c r="R201" s="75">
        <f>VLOOKUP(D201,'FY-Quarter lookup'!$D$2:$K$25,8,FALSE)</f>
        <v>0</v>
      </c>
      <c r="S201" s="75">
        <f>VLOOKUP(D201,'FY-Quarter lookup'!$D$2:$G$25,4,FALSE)</f>
        <v>0</v>
      </c>
      <c r="T201" s="75">
        <f t="shared" ca="1" si="38"/>
        <v>0</v>
      </c>
    </row>
    <row r="202" spans="1:20">
      <c r="A202">
        <v>1</v>
      </c>
      <c r="B202">
        <v>2025</v>
      </c>
      <c r="C202" s="2">
        <v>45474</v>
      </c>
      <c r="D202" s="2">
        <v>45565</v>
      </c>
      <c r="J202">
        <f>VLOOKUP(D202,'FY-Quarter lookup'!$D$2:$I$25,6,FALSE)</f>
        <v>0</v>
      </c>
      <c r="K202">
        <f t="shared" si="37"/>
        <v>42</v>
      </c>
      <c r="L202" s="75" t="str">
        <f t="shared" ca="1" si="33"/>
        <v xml:space="preserve">1210: Participant Cash Contribution </v>
      </c>
      <c r="M202" s="75">
        <f t="shared" ca="1" si="34"/>
        <v>0</v>
      </c>
      <c r="N202" s="75" t="str">
        <f t="shared" ca="1" si="35"/>
        <v>Cash</v>
      </c>
      <c r="O202" s="75" t="str">
        <f t="shared" ca="1" si="36"/>
        <v>1210: Participant Cash Contribution 0CashPY0</v>
      </c>
      <c r="P202" s="75">
        <f>VLOOKUP(D202,'FY-Quarter lookup'!$D$2:$J$25,7,FALSE)</f>
        <v>0</v>
      </c>
      <c r="Q202" s="75">
        <f ca="1">IFERROR(INDEX('Budget by FY'!$I$2:$I$506,MATCH('Budget by qtr'!O202,'Budget by FY'!$F$2:$F$506,0)),0)</f>
        <v>0</v>
      </c>
      <c r="R202" s="75">
        <f>VLOOKUP(D202,'FY-Quarter lookup'!$D$2:$K$25,8,FALSE)</f>
        <v>0</v>
      </c>
      <c r="S202" s="75">
        <f>VLOOKUP(D202,'FY-Quarter lookup'!$D$2:$G$25,4,FALSE)</f>
        <v>0</v>
      </c>
      <c r="T202" s="75">
        <f t="shared" ca="1" si="38"/>
        <v>0</v>
      </c>
    </row>
    <row r="203" spans="1:20">
      <c r="A203">
        <v>2</v>
      </c>
      <c r="B203">
        <v>2025</v>
      </c>
      <c r="C203" s="2">
        <v>45566</v>
      </c>
      <c r="D203" s="2">
        <v>45657</v>
      </c>
      <c r="J203">
        <f>VLOOKUP(D203,'FY-Quarter lookup'!$D$2:$I$25,6,FALSE)</f>
        <v>0</v>
      </c>
      <c r="K203">
        <f t="shared" si="37"/>
        <v>42</v>
      </c>
      <c r="L203" s="75" t="str">
        <f t="shared" ca="1" si="33"/>
        <v xml:space="preserve">1210: Participant Cash Contribution </v>
      </c>
      <c r="M203" s="75">
        <f t="shared" ca="1" si="34"/>
        <v>0</v>
      </c>
      <c r="N203" s="75" t="str">
        <f t="shared" ca="1" si="35"/>
        <v>Cash</v>
      </c>
      <c r="O203" s="75" t="str">
        <f t="shared" ca="1" si="36"/>
        <v>1210: Participant Cash Contribution 0CashPY0</v>
      </c>
      <c r="P203" s="75">
        <f>VLOOKUP(D203,'FY-Quarter lookup'!$D$2:$J$25,7,FALSE)</f>
        <v>0</v>
      </c>
      <c r="Q203" s="75">
        <f ca="1">IFERROR(INDEX('Budget by FY'!$I$2:$I$506,MATCH('Budget by qtr'!O203,'Budget by FY'!$F$2:$F$506,0)),0)</f>
        <v>0</v>
      </c>
      <c r="R203" s="75">
        <f>VLOOKUP(D203,'FY-Quarter lookup'!$D$2:$K$25,8,FALSE)</f>
        <v>0</v>
      </c>
      <c r="S203" s="75">
        <f>VLOOKUP(D203,'FY-Quarter lookup'!$D$2:$G$25,4,FALSE)</f>
        <v>0</v>
      </c>
      <c r="T203" s="75">
        <f t="shared" ca="1" si="38"/>
        <v>0</v>
      </c>
    </row>
    <row r="204" spans="1:20">
      <c r="A204">
        <v>3</v>
      </c>
      <c r="B204">
        <v>2025</v>
      </c>
      <c r="C204" s="2">
        <v>45658</v>
      </c>
      <c r="D204" s="2">
        <v>45747</v>
      </c>
      <c r="J204">
        <f>VLOOKUP(D204,'FY-Quarter lookup'!$D$2:$I$25,6,FALSE)</f>
        <v>0</v>
      </c>
      <c r="K204">
        <f t="shared" si="37"/>
        <v>42</v>
      </c>
      <c r="L204" s="75" t="str">
        <f t="shared" ca="1" si="33"/>
        <v xml:space="preserve">1210: Participant Cash Contribution </v>
      </c>
      <c r="M204" s="75">
        <f t="shared" ca="1" si="34"/>
        <v>0</v>
      </c>
      <c r="N204" s="75" t="str">
        <f t="shared" ca="1" si="35"/>
        <v>Cash</v>
      </c>
      <c r="O204" s="75" t="str">
        <f t="shared" ca="1" si="36"/>
        <v>1210: Participant Cash Contribution 0CashPY0</v>
      </c>
      <c r="P204" s="75">
        <f>VLOOKUP(D204,'FY-Quarter lookup'!$D$2:$J$25,7,FALSE)</f>
        <v>0</v>
      </c>
      <c r="Q204" s="75">
        <f ca="1">IFERROR(INDEX('Budget by FY'!$I$2:$I$506,MATCH('Budget by qtr'!O204,'Budget by FY'!$F$2:$F$506,0)),0)</f>
        <v>0</v>
      </c>
      <c r="R204" s="75">
        <f>VLOOKUP(D204,'FY-Quarter lookup'!$D$2:$K$25,8,FALSE)</f>
        <v>0</v>
      </c>
      <c r="S204" s="75">
        <f>VLOOKUP(D204,'FY-Quarter lookup'!$D$2:$G$25,4,FALSE)</f>
        <v>0</v>
      </c>
      <c r="T204" s="75">
        <f t="shared" ca="1" si="38"/>
        <v>0</v>
      </c>
    </row>
    <row r="205" spans="1:20">
      <c r="A205">
        <v>4</v>
      </c>
      <c r="B205">
        <v>2025</v>
      </c>
      <c r="C205" s="2">
        <v>45748</v>
      </c>
      <c r="D205" s="2">
        <v>45838</v>
      </c>
      <c r="J205">
        <f>VLOOKUP(D205,'FY-Quarter lookup'!$D$2:$I$25,6,FALSE)</f>
        <v>0</v>
      </c>
      <c r="K205">
        <f t="shared" si="37"/>
        <v>42</v>
      </c>
      <c r="L205" s="75" t="str">
        <f t="shared" ca="1" si="33"/>
        <v xml:space="preserve">1210: Participant Cash Contribution </v>
      </c>
      <c r="M205" s="75">
        <f t="shared" ca="1" si="34"/>
        <v>0</v>
      </c>
      <c r="N205" s="75" t="str">
        <f t="shared" ca="1" si="35"/>
        <v>Cash</v>
      </c>
      <c r="O205" s="75" t="str">
        <f t="shared" ca="1" si="36"/>
        <v>1210: Participant Cash Contribution 0CashPY0</v>
      </c>
      <c r="P205" s="75">
        <f>VLOOKUP(D205,'FY-Quarter lookup'!$D$2:$J$25,7,FALSE)</f>
        <v>0</v>
      </c>
      <c r="Q205" s="75">
        <f ca="1">IFERROR(INDEX('Budget by FY'!$I$2:$I$506,MATCH('Budget by qtr'!O205,'Budget by FY'!$F$2:$F$506,0)),0)</f>
        <v>0</v>
      </c>
      <c r="R205" s="75">
        <f>VLOOKUP(D205,'FY-Quarter lookup'!$D$2:$K$25,8,FALSE)</f>
        <v>0</v>
      </c>
      <c r="S205" s="75">
        <f>VLOOKUP(D205,'FY-Quarter lookup'!$D$2:$G$25,4,FALSE)</f>
        <v>0</v>
      </c>
      <c r="T205" s="75">
        <f t="shared" ca="1" si="38"/>
        <v>0</v>
      </c>
    </row>
    <row r="206" spans="1:20">
      <c r="A206">
        <v>1</v>
      </c>
      <c r="B206">
        <v>2026</v>
      </c>
      <c r="C206" s="2">
        <v>45839</v>
      </c>
      <c r="D206" s="2">
        <v>45930</v>
      </c>
      <c r="J206">
        <f>VLOOKUP(D206,'FY-Quarter lookup'!$D$2:$I$25,6,FALSE)</f>
        <v>0</v>
      </c>
      <c r="K206">
        <f t="shared" si="37"/>
        <v>42</v>
      </c>
      <c r="L206" s="75" t="str">
        <f t="shared" ca="1" si="33"/>
        <v xml:space="preserve">1210: Participant Cash Contribution </v>
      </c>
      <c r="M206" s="75">
        <f t="shared" ca="1" si="34"/>
        <v>0</v>
      </c>
      <c r="N206" s="75" t="str">
        <f t="shared" ca="1" si="35"/>
        <v>Cash</v>
      </c>
      <c r="O206" s="75" t="str">
        <f t="shared" ca="1" si="36"/>
        <v>1210: Participant Cash Contribution 0CashPY0</v>
      </c>
      <c r="P206" s="75">
        <f>VLOOKUP(D206,'FY-Quarter lookup'!$D$2:$J$25,7,FALSE)</f>
        <v>0</v>
      </c>
      <c r="Q206" s="75">
        <f ca="1">IFERROR(INDEX('Budget by FY'!$I$2:$I$506,MATCH('Budget by qtr'!O206,'Budget by FY'!$F$2:$F$506,0)),0)</f>
        <v>0</v>
      </c>
      <c r="R206" s="75">
        <f>VLOOKUP(D206,'FY-Quarter lookup'!$D$2:$K$25,8,FALSE)</f>
        <v>0</v>
      </c>
      <c r="S206" s="75">
        <f>VLOOKUP(D206,'FY-Quarter lookup'!$D$2:$G$25,4,FALSE)</f>
        <v>0</v>
      </c>
      <c r="T206" s="75">
        <f t="shared" ca="1" si="38"/>
        <v>0</v>
      </c>
    </row>
    <row r="207" spans="1:20">
      <c r="A207">
        <v>2</v>
      </c>
      <c r="B207">
        <v>2026</v>
      </c>
      <c r="C207" s="2">
        <v>45931</v>
      </c>
      <c r="D207" s="2">
        <v>46022</v>
      </c>
      <c r="J207">
        <f>VLOOKUP(D207,'FY-Quarter lookup'!$D$2:$I$25,6,FALSE)</f>
        <v>0</v>
      </c>
      <c r="K207">
        <f t="shared" si="37"/>
        <v>42</v>
      </c>
      <c r="L207" s="75" t="str">
        <f t="shared" ca="1" si="33"/>
        <v xml:space="preserve">1210: Participant Cash Contribution </v>
      </c>
      <c r="M207" s="75">
        <f t="shared" ca="1" si="34"/>
        <v>0</v>
      </c>
      <c r="N207" s="75" t="str">
        <f t="shared" ca="1" si="35"/>
        <v>Cash</v>
      </c>
      <c r="O207" s="75" t="str">
        <f t="shared" ca="1" si="36"/>
        <v>1210: Participant Cash Contribution 0CashPY0</v>
      </c>
      <c r="P207" s="75">
        <f>VLOOKUP(D207,'FY-Quarter lookup'!$D$2:$J$25,7,FALSE)</f>
        <v>0</v>
      </c>
      <c r="Q207" s="75">
        <f ca="1">IFERROR(INDEX('Budget by FY'!$I$2:$I$506,MATCH('Budget by qtr'!O207,'Budget by FY'!$F$2:$F$506,0)),0)</f>
        <v>0</v>
      </c>
      <c r="R207" s="75">
        <f>VLOOKUP(D207,'FY-Quarter lookup'!$D$2:$K$25,8,FALSE)</f>
        <v>0</v>
      </c>
      <c r="S207" s="75">
        <f>VLOOKUP(D207,'FY-Quarter lookup'!$D$2:$G$25,4,FALSE)</f>
        <v>0</v>
      </c>
      <c r="T207" s="75">
        <f t="shared" ca="1" si="38"/>
        <v>0</v>
      </c>
    </row>
    <row r="208" spans="1:20">
      <c r="A208">
        <v>3</v>
      </c>
      <c r="B208">
        <v>2026</v>
      </c>
      <c r="C208" s="2">
        <v>46023</v>
      </c>
      <c r="D208" s="2">
        <v>46112</v>
      </c>
      <c r="J208">
        <f>VLOOKUP(D208,'FY-Quarter lookup'!$D$2:$I$25,6,FALSE)</f>
        <v>0</v>
      </c>
      <c r="K208">
        <f t="shared" si="37"/>
        <v>42</v>
      </c>
      <c r="L208" s="75" t="str">
        <f t="shared" ca="1" si="33"/>
        <v xml:space="preserve">1210: Participant Cash Contribution </v>
      </c>
      <c r="M208" s="75">
        <f t="shared" ca="1" si="34"/>
        <v>0</v>
      </c>
      <c r="N208" s="75" t="str">
        <f t="shared" ca="1" si="35"/>
        <v>Cash</v>
      </c>
      <c r="O208" s="75" t="str">
        <f t="shared" ca="1" si="36"/>
        <v>1210: Participant Cash Contribution 0CashPY0</v>
      </c>
      <c r="P208" s="75">
        <f>VLOOKUP(D208,'FY-Quarter lookup'!$D$2:$J$25,7,FALSE)</f>
        <v>0</v>
      </c>
      <c r="Q208" s="75">
        <f ca="1">IFERROR(INDEX('Budget by FY'!$I$2:$I$506,MATCH('Budget by qtr'!O208,'Budget by FY'!$F$2:$F$506,0)),0)</f>
        <v>0</v>
      </c>
      <c r="R208" s="75">
        <f>VLOOKUP(D208,'FY-Quarter lookup'!$D$2:$K$25,8,FALSE)</f>
        <v>0</v>
      </c>
      <c r="S208" s="75">
        <f>VLOOKUP(D208,'FY-Quarter lookup'!$D$2:$G$25,4,FALSE)</f>
        <v>0</v>
      </c>
      <c r="T208" s="75">
        <f t="shared" ca="1" si="38"/>
        <v>0</v>
      </c>
    </row>
    <row r="209" spans="1:20">
      <c r="A209">
        <v>4</v>
      </c>
      <c r="B209">
        <v>2026</v>
      </c>
      <c r="C209" s="2">
        <v>46113</v>
      </c>
      <c r="D209" s="2">
        <v>46203</v>
      </c>
      <c r="J209">
        <f>VLOOKUP(D209,'FY-Quarter lookup'!$D$2:$I$25,6,FALSE)</f>
        <v>0</v>
      </c>
      <c r="K209">
        <f t="shared" si="37"/>
        <v>42</v>
      </c>
      <c r="L209" s="75" t="str">
        <f t="shared" ca="1" si="33"/>
        <v xml:space="preserve">1210: Participant Cash Contribution </v>
      </c>
      <c r="M209" s="75">
        <f t="shared" ca="1" si="34"/>
        <v>0</v>
      </c>
      <c r="N209" s="75" t="str">
        <f t="shared" ca="1" si="35"/>
        <v>Cash</v>
      </c>
      <c r="O209" s="75" t="str">
        <f t="shared" ca="1" si="36"/>
        <v>1210: Participant Cash Contribution 0CashPY0</v>
      </c>
      <c r="P209" s="75">
        <f>VLOOKUP(D209,'FY-Quarter lookup'!$D$2:$J$25,7,FALSE)</f>
        <v>0</v>
      </c>
      <c r="Q209" s="75">
        <f ca="1">IFERROR(INDEX('Budget by FY'!$I$2:$I$506,MATCH('Budget by qtr'!O209,'Budget by FY'!$F$2:$F$506,0)),0)</f>
        <v>0</v>
      </c>
      <c r="R209" s="75">
        <f>VLOOKUP(D209,'FY-Quarter lookup'!$D$2:$K$25,8,FALSE)</f>
        <v>0</v>
      </c>
      <c r="S209" s="75">
        <f>VLOOKUP(D209,'FY-Quarter lookup'!$D$2:$G$25,4,FALSE)</f>
        <v>0</v>
      </c>
      <c r="T209" s="75">
        <f t="shared" ca="1" si="38"/>
        <v>0</v>
      </c>
    </row>
    <row r="210" spans="1:20">
      <c r="A210">
        <v>1</v>
      </c>
      <c r="B210">
        <v>2027</v>
      </c>
      <c r="C210" s="2">
        <v>46204</v>
      </c>
      <c r="D210" s="2">
        <v>46295</v>
      </c>
      <c r="J210">
        <f>VLOOKUP(D210,'FY-Quarter lookup'!$D$2:$I$25,6,FALSE)</f>
        <v>0</v>
      </c>
      <c r="K210">
        <f t="shared" si="37"/>
        <v>42</v>
      </c>
      <c r="L210" s="75" t="str">
        <f t="shared" ca="1" si="33"/>
        <v xml:space="preserve">1210: Participant Cash Contribution </v>
      </c>
      <c r="M210" s="75">
        <f t="shared" ca="1" si="34"/>
        <v>0</v>
      </c>
      <c r="N210" s="75" t="str">
        <f t="shared" ca="1" si="35"/>
        <v>Cash</v>
      </c>
      <c r="O210" s="75" t="str">
        <f t="shared" ca="1" si="36"/>
        <v>1210: Participant Cash Contribution 0CashPY0</v>
      </c>
      <c r="P210" s="75">
        <f>VLOOKUP(D210,'FY-Quarter lookup'!$D$2:$J$25,7,FALSE)</f>
        <v>0</v>
      </c>
      <c r="Q210" s="75">
        <f ca="1">IFERROR(INDEX('Budget by FY'!$I$2:$I$506,MATCH('Budget by qtr'!O210,'Budget by FY'!$F$2:$F$506,0)),0)</f>
        <v>0</v>
      </c>
      <c r="R210" s="75">
        <f>VLOOKUP(D210,'FY-Quarter lookup'!$D$2:$K$25,8,FALSE)</f>
        <v>0</v>
      </c>
      <c r="S210" s="75">
        <f>VLOOKUP(D210,'FY-Quarter lookup'!$D$2:$G$25,4,FALSE)</f>
        <v>0</v>
      </c>
      <c r="T210" s="75">
        <f t="shared" ca="1" si="38"/>
        <v>0</v>
      </c>
    </row>
    <row r="211" spans="1:20">
      <c r="A211">
        <v>2</v>
      </c>
      <c r="B211">
        <v>2027</v>
      </c>
      <c r="C211" s="2">
        <v>46296</v>
      </c>
      <c r="D211" s="2">
        <v>46387</v>
      </c>
      <c r="J211">
        <f>VLOOKUP(D211,'FY-Quarter lookup'!$D$2:$I$25,6,FALSE)</f>
        <v>0</v>
      </c>
      <c r="K211">
        <f t="shared" si="37"/>
        <v>42</v>
      </c>
      <c r="L211" s="75" t="str">
        <f t="shared" ca="1" si="33"/>
        <v xml:space="preserve">1210: Participant Cash Contribution </v>
      </c>
      <c r="M211" s="75">
        <f t="shared" ca="1" si="34"/>
        <v>0</v>
      </c>
      <c r="N211" s="75" t="str">
        <f t="shared" ca="1" si="35"/>
        <v>Cash</v>
      </c>
      <c r="O211" s="75" t="str">
        <f t="shared" ca="1" si="36"/>
        <v>1210: Participant Cash Contribution 0CashPY0</v>
      </c>
      <c r="P211" s="75">
        <f>VLOOKUP(D211,'FY-Quarter lookup'!$D$2:$J$25,7,FALSE)</f>
        <v>0</v>
      </c>
      <c r="Q211" s="75">
        <f ca="1">IFERROR(INDEX('Budget by FY'!$I$2:$I$506,MATCH('Budget by qtr'!O211,'Budget by FY'!$F$2:$F$506,0)),0)</f>
        <v>0</v>
      </c>
      <c r="R211" s="75">
        <f>VLOOKUP(D211,'FY-Quarter lookup'!$D$2:$K$25,8,FALSE)</f>
        <v>0</v>
      </c>
      <c r="S211" s="75">
        <f>VLOOKUP(D211,'FY-Quarter lookup'!$D$2:$G$25,4,FALSE)</f>
        <v>0</v>
      </c>
      <c r="T211" s="75">
        <f t="shared" ca="1" si="38"/>
        <v>0</v>
      </c>
    </row>
    <row r="212" spans="1:20">
      <c r="A212">
        <v>3</v>
      </c>
      <c r="B212">
        <v>2027</v>
      </c>
      <c r="C212" s="2">
        <v>46388</v>
      </c>
      <c r="D212" s="2">
        <v>46477</v>
      </c>
      <c r="J212">
        <f>VLOOKUP(D212,'FY-Quarter lookup'!$D$2:$I$25,6,FALSE)</f>
        <v>0</v>
      </c>
      <c r="K212">
        <f t="shared" si="37"/>
        <v>42</v>
      </c>
      <c r="L212" s="75" t="str">
        <f t="shared" ca="1" si="33"/>
        <v xml:space="preserve">1210: Participant Cash Contribution </v>
      </c>
      <c r="M212" s="75">
        <f t="shared" ca="1" si="34"/>
        <v>0</v>
      </c>
      <c r="N212" s="75" t="str">
        <f t="shared" ca="1" si="35"/>
        <v>Cash</v>
      </c>
      <c r="O212" s="75" t="str">
        <f t="shared" ca="1" si="36"/>
        <v>1210: Participant Cash Contribution 0CashPY0</v>
      </c>
      <c r="P212" s="75">
        <f>VLOOKUP(D212,'FY-Quarter lookup'!$D$2:$J$25,7,FALSE)</f>
        <v>0</v>
      </c>
      <c r="Q212" s="75">
        <f ca="1">IFERROR(INDEX('Budget by FY'!$I$2:$I$506,MATCH('Budget by qtr'!O212,'Budget by FY'!$F$2:$F$506,0)),0)</f>
        <v>0</v>
      </c>
      <c r="R212" s="75">
        <f>VLOOKUP(D212,'FY-Quarter lookup'!$D$2:$K$25,8,FALSE)</f>
        <v>0</v>
      </c>
      <c r="S212" s="75">
        <f>VLOOKUP(D212,'FY-Quarter lookup'!$D$2:$G$25,4,FALSE)</f>
        <v>0</v>
      </c>
      <c r="T212" s="75">
        <f t="shared" ca="1" si="38"/>
        <v>0</v>
      </c>
    </row>
    <row r="213" spans="1:20">
      <c r="A213">
        <v>4</v>
      </c>
      <c r="B213">
        <v>2027</v>
      </c>
      <c r="C213" s="2">
        <v>46478</v>
      </c>
      <c r="D213" s="2">
        <v>46568</v>
      </c>
      <c r="J213">
        <f>VLOOKUP(D213,'FY-Quarter lookup'!$D$2:$I$25,6,FALSE)</f>
        <v>0</v>
      </c>
      <c r="K213">
        <f t="shared" si="37"/>
        <v>42</v>
      </c>
      <c r="L213" s="75" t="str">
        <f t="shared" ca="1" si="33"/>
        <v xml:space="preserve">1210: Participant Cash Contribution </v>
      </c>
      <c r="M213" s="75">
        <f t="shared" ca="1" si="34"/>
        <v>0</v>
      </c>
      <c r="N213" s="75" t="str">
        <f t="shared" ca="1" si="35"/>
        <v>Cash</v>
      </c>
      <c r="O213" s="75" t="str">
        <f t="shared" ca="1" si="36"/>
        <v>1210: Participant Cash Contribution 0CashPY0</v>
      </c>
      <c r="P213" s="75">
        <f>VLOOKUP(D213,'FY-Quarter lookup'!$D$2:$J$25,7,FALSE)</f>
        <v>0</v>
      </c>
      <c r="Q213" s="75">
        <f ca="1">IFERROR(INDEX('Budget by FY'!$I$2:$I$506,MATCH('Budget by qtr'!O213,'Budget by FY'!$F$2:$F$506,0)),0)</f>
        <v>0</v>
      </c>
      <c r="R213" s="75">
        <f>VLOOKUP(D213,'FY-Quarter lookup'!$D$2:$K$25,8,FALSE)</f>
        <v>0</v>
      </c>
      <c r="S213" s="75">
        <f>VLOOKUP(D213,'FY-Quarter lookup'!$D$2:$G$25,4,FALSE)</f>
        <v>0</v>
      </c>
      <c r="T213" s="75">
        <f t="shared" ca="1" si="38"/>
        <v>0</v>
      </c>
    </row>
    <row r="214" spans="1:20">
      <c r="A214">
        <v>1</v>
      </c>
      <c r="B214">
        <v>2028</v>
      </c>
      <c r="C214" s="2">
        <v>46569</v>
      </c>
      <c r="D214" s="2">
        <v>46660</v>
      </c>
      <c r="J214">
        <f>VLOOKUP(D214,'FY-Quarter lookup'!$D$2:$I$25,6,FALSE)</f>
        <v>0</v>
      </c>
      <c r="K214">
        <f t="shared" si="37"/>
        <v>42</v>
      </c>
      <c r="L214" s="75" t="str">
        <f t="shared" ca="1" si="33"/>
        <v xml:space="preserve">1210: Participant Cash Contribution </v>
      </c>
      <c r="M214" s="75">
        <f t="shared" ca="1" si="34"/>
        <v>0</v>
      </c>
      <c r="N214" s="75" t="str">
        <f t="shared" ca="1" si="35"/>
        <v>Cash</v>
      </c>
      <c r="O214" s="75" t="str">
        <f t="shared" ca="1" si="36"/>
        <v>1210: Participant Cash Contribution 0CashPY0</v>
      </c>
      <c r="P214" s="75">
        <f>VLOOKUP(D214,'FY-Quarter lookup'!$D$2:$J$25,7,FALSE)</f>
        <v>0</v>
      </c>
      <c r="Q214" s="75">
        <f ca="1">IFERROR(INDEX('Budget by FY'!$I$2:$I$506,MATCH('Budget by qtr'!O214,'Budget by FY'!$F$2:$F$506,0)),0)</f>
        <v>0</v>
      </c>
      <c r="R214" s="75">
        <f>VLOOKUP(D214,'FY-Quarter lookup'!$D$2:$K$25,8,FALSE)</f>
        <v>0</v>
      </c>
      <c r="S214" s="75">
        <f>VLOOKUP(D214,'FY-Quarter lookup'!$D$2:$G$25,4,FALSE)</f>
        <v>0</v>
      </c>
      <c r="T214" s="75">
        <f t="shared" ca="1" si="38"/>
        <v>0</v>
      </c>
    </row>
    <row r="215" spans="1:20">
      <c r="A215">
        <v>2</v>
      </c>
      <c r="B215">
        <v>2028</v>
      </c>
      <c r="C215" s="2">
        <v>46661</v>
      </c>
      <c r="D215" s="2">
        <v>46752</v>
      </c>
      <c r="J215">
        <f>VLOOKUP(D215,'FY-Quarter lookup'!$D$2:$I$25,6,FALSE)</f>
        <v>0</v>
      </c>
      <c r="K215">
        <f t="shared" si="37"/>
        <v>42</v>
      </c>
      <c r="L215" s="75" t="str">
        <f t="shared" ca="1" si="33"/>
        <v xml:space="preserve">1210: Participant Cash Contribution </v>
      </c>
      <c r="M215" s="75">
        <f t="shared" ca="1" si="34"/>
        <v>0</v>
      </c>
      <c r="N215" s="75" t="str">
        <f t="shared" ca="1" si="35"/>
        <v>Cash</v>
      </c>
      <c r="O215" s="75" t="str">
        <f t="shared" ca="1" si="36"/>
        <v>1210: Participant Cash Contribution 0CashPY0</v>
      </c>
      <c r="P215" s="75">
        <f>VLOOKUP(D215,'FY-Quarter lookup'!$D$2:$J$25,7,FALSE)</f>
        <v>0</v>
      </c>
      <c r="Q215" s="75">
        <f ca="1">IFERROR(INDEX('Budget by FY'!$I$2:$I$506,MATCH('Budget by qtr'!O215,'Budget by FY'!$F$2:$F$506,0)),0)</f>
        <v>0</v>
      </c>
      <c r="R215" s="75">
        <f>VLOOKUP(D215,'FY-Quarter lookup'!$D$2:$K$25,8,FALSE)</f>
        <v>0</v>
      </c>
      <c r="S215" s="75">
        <f>VLOOKUP(D215,'FY-Quarter lookup'!$D$2:$G$25,4,FALSE)</f>
        <v>0</v>
      </c>
      <c r="T215" s="75">
        <f t="shared" ca="1" si="38"/>
        <v>0</v>
      </c>
    </row>
    <row r="216" spans="1:20">
      <c r="A216">
        <v>3</v>
      </c>
      <c r="B216">
        <v>2028</v>
      </c>
      <c r="C216" s="2">
        <v>46753</v>
      </c>
      <c r="D216" s="2">
        <v>46843</v>
      </c>
      <c r="J216">
        <f>VLOOKUP(D216,'FY-Quarter lookup'!$D$2:$I$25,6,FALSE)</f>
        <v>0</v>
      </c>
      <c r="K216">
        <f t="shared" si="37"/>
        <v>42</v>
      </c>
      <c r="L216" s="75" t="str">
        <f t="shared" ca="1" si="33"/>
        <v xml:space="preserve">1210: Participant Cash Contribution </v>
      </c>
      <c r="M216" s="75">
        <f t="shared" ca="1" si="34"/>
        <v>0</v>
      </c>
      <c r="N216" s="75" t="str">
        <f t="shared" ca="1" si="35"/>
        <v>Cash</v>
      </c>
      <c r="O216" s="75" t="str">
        <f t="shared" ca="1" si="36"/>
        <v>1210: Participant Cash Contribution 0CashPY0</v>
      </c>
      <c r="P216" s="75">
        <f>VLOOKUP(D216,'FY-Quarter lookup'!$D$2:$J$25,7,FALSE)</f>
        <v>0</v>
      </c>
      <c r="Q216" s="75">
        <f ca="1">IFERROR(INDEX('Budget by FY'!$I$2:$I$506,MATCH('Budget by qtr'!O216,'Budget by FY'!$F$2:$F$506,0)),0)</f>
        <v>0</v>
      </c>
      <c r="R216" s="75">
        <f>VLOOKUP(D216,'FY-Quarter lookup'!$D$2:$K$25,8,FALSE)</f>
        <v>0</v>
      </c>
      <c r="S216" s="75">
        <f>VLOOKUP(D216,'FY-Quarter lookup'!$D$2:$G$25,4,FALSE)</f>
        <v>0</v>
      </c>
      <c r="T216" s="75">
        <f t="shared" ca="1" si="38"/>
        <v>0</v>
      </c>
    </row>
    <row r="217" spans="1:20">
      <c r="A217">
        <v>4</v>
      </c>
      <c r="B217">
        <v>2028</v>
      </c>
      <c r="C217" s="2">
        <v>46844</v>
      </c>
      <c r="D217" s="2">
        <v>46934</v>
      </c>
      <c r="J217">
        <f>VLOOKUP(D217,'FY-Quarter lookup'!$D$2:$I$25,6,FALSE)</f>
        <v>0</v>
      </c>
      <c r="K217">
        <f t="shared" si="37"/>
        <v>42</v>
      </c>
      <c r="L217" s="75" t="str">
        <f t="shared" ca="1" si="33"/>
        <v xml:space="preserve">1210: Participant Cash Contribution </v>
      </c>
      <c r="M217" s="75">
        <f t="shared" ca="1" si="34"/>
        <v>0</v>
      </c>
      <c r="N217" s="75" t="str">
        <f t="shared" ca="1" si="35"/>
        <v>Cash</v>
      </c>
      <c r="O217" s="75" t="str">
        <f t="shared" ca="1" si="36"/>
        <v>1210: Participant Cash Contribution 0CashPY0</v>
      </c>
      <c r="P217" s="75">
        <f>VLOOKUP(D217,'FY-Quarter lookup'!$D$2:$J$25,7,FALSE)</f>
        <v>0</v>
      </c>
      <c r="Q217" s="75">
        <f ca="1">IFERROR(INDEX('Budget by FY'!$I$2:$I$506,MATCH('Budget by qtr'!O217,'Budget by FY'!$F$2:$F$506,0)),0)</f>
        <v>0</v>
      </c>
      <c r="R217" s="75">
        <f>VLOOKUP(D217,'FY-Quarter lookup'!$D$2:$K$25,8,FALSE)</f>
        <v>0</v>
      </c>
      <c r="S217" s="75">
        <f>VLOOKUP(D217,'FY-Quarter lookup'!$D$2:$G$25,4,FALSE)</f>
        <v>0</v>
      </c>
      <c r="T217" s="75">
        <f t="shared" ca="1" si="38"/>
        <v>0</v>
      </c>
    </row>
    <row r="218" spans="1:20">
      <c r="A218">
        <v>1</v>
      </c>
      <c r="B218">
        <v>2023</v>
      </c>
      <c r="C218" s="2">
        <v>44743</v>
      </c>
      <c r="D218" s="2">
        <v>44834</v>
      </c>
      <c r="J218">
        <f>VLOOKUP(D218,'FY-Quarter lookup'!$D$2:$I$25,6,FALSE)</f>
        <v>0</v>
      </c>
      <c r="K218">
        <f>K217+5</f>
        <v>47</v>
      </c>
      <c r="L218" s="75" t="str">
        <f t="shared" ca="1" si="33"/>
        <v>3100: Salary In-kind</v>
      </c>
      <c r="M218" s="75">
        <f t="shared" ref="M218:M281" ca="1" si="39">INDIRECT(_xlfn.CONCAT("'Budget by FY'!D",K218))</f>
        <v>0</v>
      </c>
      <c r="N218" s="75" t="str">
        <f t="shared" ref="N218:N281" ca="1" si="40">INDIRECT(_xlfn.CONCAT("'Budget by FY'!E",K218))</f>
        <v xml:space="preserve"> - </v>
      </c>
      <c r="O218" s="75" t="str">
        <f t="shared" ca="1" si="36"/>
        <v>3100: Salary In-kind0 - PY0</v>
      </c>
      <c r="P218" s="75">
        <f>VLOOKUP(D218,'FY-Quarter lookup'!$D$2:$J$25,7,FALSE)</f>
        <v>0</v>
      </c>
      <c r="Q218" s="75">
        <f ca="1">IFERROR(INDEX('Budget by FY'!$I$2:$I$506,MATCH('Budget by qtr'!O218,'Budget by FY'!$F$2:$F$506,0)),0)</f>
        <v>0</v>
      </c>
      <c r="R218" s="75">
        <f>VLOOKUP(D218,'FY-Quarter lookup'!$D$2:$K$25,8,FALSE)</f>
        <v>0</v>
      </c>
      <c r="S218" s="75">
        <f>VLOOKUP(D218,'FY-Quarter lookup'!$D$2:$G$25,4,FALSE)</f>
        <v>0</v>
      </c>
      <c r="T218" s="75">
        <f t="shared" ref="T218:T281" ca="1" si="41">IFERROR((Q218/R218)*S218,0)</f>
        <v>0</v>
      </c>
    </row>
    <row r="219" spans="1:20">
      <c r="A219">
        <v>2</v>
      </c>
      <c r="B219">
        <v>2023</v>
      </c>
      <c r="C219" s="2">
        <v>44835</v>
      </c>
      <c r="D219" s="2">
        <v>44926</v>
      </c>
      <c r="J219">
        <f>VLOOKUP(D219,'FY-Quarter lookup'!$D$2:$I$25,6,FALSE)</f>
        <v>0</v>
      </c>
      <c r="K219">
        <f>K218</f>
        <v>47</v>
      </c>
      <c r="L219" s="75" t="str">
        <f t="shared" ca="1" si="33"/>
        <v>3100: Salary In-kind</v>
      </c>
      <c r="M219" s="75">
        <f t="shared" ca="1" si="39"/>
        <v>0</v>
      </c>
      <c r="N219" s="75" t="str">
        <f t="shared" ca="1" si="40"/>
        <v xml:space="preserve"> - </v>
      </c>
      <c r="O219" s="75" t="str">
        <f t="shared" ca="1" si="36"/>
        <v>3100: Salary In-kind0 - PY0</v>
      </c>
      <c r="P219" s="75">
        <f>VLOOKUP(D219,'FY-Quarter lookup'!$D$2:$J$25,7,FALSE)</f>
        <v>0</v>
      </c>
      <c r="Q219" s="75">
        <f ca="1">IFERROR(INDEX('Budget by FY'!$I$2:$I$506,MATCH('Budget by qtr'!O219,'Budget by FY'!$F$2:$F$506,0)),0)</f>
        <v>0</v>
      </c>
      <c r="R219" s="75">
        <f>VLOOKUP(D219,'FY-Quarter lookup'!$D$2:$K$25,8,FALSE)</f>
        <v>0</v>
      </c>
      <c r="S219" s="75">
        <f>VLOOKUP(D219,'FY-Quarter lookup'!$D$2:$G$25,4,FALSE)</f>
        <v>0</v>
      </c>
      <c r="T219" s="75">
        <f t="shared" ca="1" si="41"/>
        <v>0</v>
      </c>
    </row>
    <row r="220" spans="1:20">
      <c r="A220">
        <v>3</v>
      </c>
      <c r="B220">
        <v>2023</v>
      </c>
      <c r="C220" s="2">
        <v>44927</v>
      </c>
      <c r="D220" s="2">
        <v>45016</v>
      </c>
      <c r="J220">
        <f>VLOOKUP(D220,'FY-Quarter lookup'!$D$2:$I$25,6,FALSE)</f>
        <v>0</v>
      </c>
      <c r="K220">
        <f t="shared" ref="K220:K241" si="42">K219</f>
        <v>47</v>
      </c>
      <c r="L220" s="75" t="str">
        <f t="shared" ca="1" si="33"/>
        <v>3100: Salary In-kind</v>
      </c>
      <c r="M220" s="75">
        <f t="shared" ca="1" si="39"/>
        <v>0</v>
      </c>
      <c r="N220" s="75" t="str">
        <f t="shared" ca="1" si="40"/>
        <v xml:space="preserve"> - </v>
      </c>
      <c r="O220" s="75" t="str">
        <f t="shared" ca="1" si="36"/>
        <v>3100: Salary In-kind0 - PY0</v>
      </c>
      <c r="P220" s="75">
        <f>VLOOKUP(D220,'FY-Quarter lookup'!$D$2:$J$25,7,FALSE)</f>
        <v>0</v>
      </c>
      <c r="Q220" s="75">
        <f ca="1">IFERROR(INDEX('Budget by FY'!$I$2:$I$506,MATCH('Budget by qtr'!O220,'Budget by FY'!$F$2:$F$506,0)),0)</f>
        <v>0</v>
      </c>
      <c r="R220" s="75">
        <f>VLOOKUP(D220,'FY-Quarter lookup'!$D$2:$K$25,8,FALSE)</f>
        <v>0</v>
      </c>
      <c r="S220" s="75">
        <f>VLOOKUP(D220,'FY-Quarter lookup'!$D$2:$G$25,4,FALSE)</f>
        <v>0</v>
      </c>
      <c r="T220" s="75">
        <f t="shared" ca="1" si="41"/>
        <v>0</v>
      </c>
    </row>
    <row r="221" spans="1:20">
      <c r="A221">
        <v>4</v>
      </c>
      <c r="B221">
        <v>2023</v>
      </c>
      <c r="C221" s="2">
        <v>45017</v>
      </c>
      <c r="D221" s="2">
        <v>45107</v>
      </c>
      <c r="J221">
        <f>VLOOKUP(D221,'FY-Quarter lookup'!$D$2:$I$25,6,FALSE)</f>
        <v>0</v>
      </c>
      <c r="K221">
        <f t="shared" si="42"/>
        <v>47</v>
      </c>
      <c r="L221" s="75" t="str">
        <f t="shared" ca="1" si="33"/>
        <v>3100: Salary In-kind</v>
      </c>
      <c r="M221" s="75">
        <f t="shared" ca="1" si="39"/>
        <v>0</v>
      </c>
      <c r="N221" s="75" t="str">
        <f t="shared" ca="1" si="40"/>
        <v xml:space="preserve"> - </v>
      </c>
      <c r="O221" s="75" t="str">
        <f t="shared" ca="1" si="36"/>
        <v>3100: Salary In-kind0 - PY0</v>
      </c>
      <c r="P221" s="75">
        <f>VLOOKUP(D221,'FY-Quarter lookup'!$D$2:$J$25,7,FALSE)</f>
        <v>0</v>
      </c>
      <c r="Q221" s="75">
        <f ca="1">IFERROR(INDEX('Budget by FY'!$I$2:$I$506,MATCH('Budget by qtr'!O221,'Budget by FY'!$F$2:$F$506,0)),0)</f>
        <v>0</v>
      </c>
      <c r="R221" s="75">
        <f>VLOOKUP(D221,'FY-Quarter lookup'!$D$2:$K$25,8,FALSE)</f>
        <v>0</v>
      </c>
      <c r="S221" s="75">
        <f>VLOOKUP(D221,'FY-Quarter lookup'!$D$2:$G$25,4,FALSE)</f>
        <v>0</v>
      </c>
      <c r="T221" s="75">
        <f t="shared" ca="1" si="41"/>
        <v>0</v>
      </c>
    </row>
    <row r="222" spans="1:20">
      <c r="A222">
        <v>1</v>
      </c>
      <c r="B222">
        <v>2024</v>
      </c>
      <c r="C222" s="2">
        <v>45108</v>
      </c>
      <c r="D222" s="2">
        <v>45199</v>
      </c>
      <c r="J222">
        <f>VLOOKUP(D222,'FY-Quarter lookup'!$D$2:$I$25,6,FALSE)</f>
        <v>0</v>
      </c>
      <c r="K222">
        <f t="shared" si="42"/>
        <v>47</v>
      </c>
      <c r="L222" s="75" t="str">
        <f t="shared" ca="1" si="33"/>
        <v>3100: Salary In-kind</v>
      </c>
      <c r="M222" s="75">
        <f t="shared" ca="1" si="39"/>
        <v>0</v>
      </c>
      <c r="N222" s="75" t="str">
        <f t="shared" ca="1" si="40"/>
        <v xml:space="preserve"> - </v>
      </c>
      <c r="O222" s="75" t="str">
        <f t="shared" ca="1" si="36"/>
        <v>3100: Salary In-kind0 - PY0</v>
      </c>
      <c r="P222" s="75">
        <f>VLOOKUP(D222,'FY-Quarter lookup'!$D$2:$J$25,7,FALSE)</f>
        <v>0</v>
      </c>
      <c r="Q222" s="75">
        <f ca="1">IFERROR(INDEX('Budget by FY'!$I$2:$I$506,MATCH('Budget by qtr'!O222,'Budget by FY'!$F$2:$F$506,0)),0)</f>
        <v>0</v>
      </c>
      <c r="R222" s="75">
        <f>VLOOKUP(D222,'FY-Quarter lookup'!$D$2:$K$25,8,FALSE)</f>
        <v>0</v>
      </c>
      <c r="S222" s="75">
        <f>VLOOKUP(D222,'FY-Quarter lookup'!$D$2:$G$25,4,FALSE)</f>
        <v>0</v>
      </c>
      <c r="T222" s="75">
        <f t="shared" ca="1" si="41"/>
        <v>0</v>
      </c>
    </row>
    <row r="223" spans="1:20">
      <c r="A223">
        <v>2</v>
      </c>
      <c r="B223">
        <v>2024</v>
      </c>
      <c r="C223" s="2">
        <v>45200</v>
      </c>
      <c r="D223" s="2">
        <v>45291</v>
      </c>
      <c r="J223">
        <f>VLOOKUP(D223,'FY-Quarter lookup'!$D$2:$I$25,6,FALSE)</f>
        <v>0</v>
      </c>
      <c r="K223">
        <f t="shared" si="42"/>
        <v>47</v>
      </c>
      <c r="L223" s="75" t="str">
        <f t="shared" ca="1" si="33"/>
        <v>3100: Salary In-kind</v>
      </c>
      <c r="M223" s="75">
        <f t="shared" ca="1" si="39"/>
        <v>0</v>
      </c>
      <c r="N223" s="75" t="str">
        <f t="shared" ca="1" si="40"/>
        <v xml:space="preserve"> - </v>
      </c>
      <c r="O223" s="75" t="str">
        <f t="shared" ca="1" si="36"/>
        <v>3100: Salary In-kind0 - PY0</v>
      </c>
      <c r="P223" s="75">
        <f>VLOOKUP(D223,'FY-Quarter lookup'!$D$2:$J$25,7,FALSE)</f>
        <v>0</v>
      </c>
      <c r="Q223" s="75">
        <f ca="1">IFERROR(INDEX('Budget by FY'!$I$2:$I$506,MATCH('Budget by qtr'!O223,'Budget by FY'!$F$2:$F$506,0)),0)</f>
        <v>0</v>
      </c>
      <c r="R223" s="75">
        <f>VLOOKUP(D223,'FY-Quarter lookup'!$D$2:$K$25,8,FALSE)</f>
        <v>0</v>
      </c>
      <c r="S223" s="75">
        <f>VLOOKUP(D223,'FY-Quarter lookup'!$D$2:$G$25,4,FALSE)</f>
        <v>0</v>
      </c>
      <c r="T223" s="75">
        <f t="shared" ca="1" si="41"/>
        <v>0</v>
      </c>
    </row>
    <row r="224" spans="1:20">
      <c r="A224">
        <v>3</v>
      </c>
      <c r="B224">
        <v>2024</v>
      </c>
      <c r="C224" s="2">
        <v>45292</v>
      </c>
      <c r="D224" s="2">
        <v>45382</v>
      </c>
      <c r="J224">
        <f>VLOOKUP(D224,'FY-Quarter lookup'!$D$2:$I$25,6,FALSE)</f>
        <v>0</v>
      </c>
      <c r="K224">
        <f t="shared" si="42"/>
        <v>47</v>
      </c>
      <c r="L224" s="75" t="str">
        <f t="shared" ca="1" si="33"/>
        <v>3100: Salary In-kind</v>
      </c>
      <c r="M224" s="75">
        <f t="shared" ca="1" si="39"/>
        <v>0</v>
      </c>
      <c r="N224" s="75" t="str">
        <f t="shared" ca="1" si="40"/>
        <v xml:space="preserve"> - </v>
      </c>
      <c r="O224" s="75" t="str">
        <f t="shared" ca="1" si="36"/>
        <v>3100: Salary In-kind0 - PY0</v>
      </c>
      <c r="P224" s="75">
        <f>VLOOKUP(D224,'FY-Quarter lookup'!$D$2:$J$25,7,FALSE)</f>
        <v>0</v>
      </c>
      <c r="Q224" s="75">
        <f ca="1">IFERROR(INDEX('Budget by FY'!$I$2:$I$506,MATCH('Budget by qtr'!O224,'Budget by FY'!$F$2:$F$506,0)),0)</f>
        <v>0</v>
      </c>
      <c r="R224" s="75">
        <f>VLOOKUP(D224,'FY-Quarter lookup'!$D$2:$K$25,8,FALSE)</f>
        <v>0</v>
      </c>
      <c r="S224" s="75">
        <f>VLOOKUP(D224,'FY-Quarter lookup'!$D$2:$G$25,4,FALSE)</f>
        <v>0</v>
      </c>
      <c r="T224" s="75">
        <f t="shared" ca="1" si="41"/>
        <v>0</v>
      </c>
    </row>
    <row r="225" spans="1:20">
      <c r="A225">
        <v>4</v>
      </c>
      <c r="B225">
        <v>2024</v>
      </c>
      <c r="C225" s="2">
        <v>45383</v>
      </c>
      <c r="D225" s="2">
        <v>45473</v>
      </c>
      <c r="J225">
        <f>VLOOKUP(D225,'FY-Quarter lookup'!$D$2:$I$25,6,FALSE)</f>
        <v>0</v>
      </c>
      <c r="K225">
        <f t="shared" si="42"/>
        <v>47</v>
      </c>
      <c r="L225" s="75" t="str">
        <f t="shared" ca="1" si="33"/>
        <v>3100: Salary In-kind</v>
      </c>
      <c r="M225" s="75">
        <f t="shared" ca="1" si="39"/>
        <v>0</v>
      </c>
      <c r="N225" s="75" t="str">
        <f t="shared" ca="1" si="40"/>
        <v xml:space="preserve"> - </v>
      </c>
      <c r="O225" s="75" t="str">
        <f t="shared" ca="1" si="36"/>
        <v>3100: Salary In-kind0 - PY0</v>
      </c>
      <c r="P225" s="75">
        <f>VLOOKUP(D225,'FY-Quarter lookup'!$D$2:$J$25,7,FALSE)</f>
        <v>0</v>
      </c>
      <c r="Q225" s="75">
        <f ca="1">IFERROR(INDEX('Budget by FY'!$I$2:$I$506,MATCH('Budget by qtr'!O225,'Budget by FY'!$F$2:$F$506,0)),0)</f>
        <v>0</v>
      </c>
      <c r="R225" s="75">
        <f>VLOOKUP(D225,'FY-Quarter lookup'!$D$2:$K$25,8,FALSE)</f>
        <v>0</v>
      </c>
      <c r="S225" s="75">
        <f>VLOOKUP(D225,'FY-Quarter lookup'!$D$2:$G$25,4,FALSE)</f>
        <v>0</v>
      </c>
      <c r="T225" s="75">
        <f t="shared" ca="1" si="41"/>
        <v>0</v>
      </c>
    </row>
    <row r="226" spans="1:20">
      <c r="A226">
        <v>1</v>
      </c>
      <c r="B226">
        <v>2025</v>
      </c>
      <c r="C226" s="2">
        <v>45474</v>
      </c>
      <c r="D226" s="2">
        <v>45565</v>
      </c>
      <c r="J226">
        <f>VLOOKUP(D226,'FY-Quarter lookup'!$D$2:$I$25,6,FALSE)</f>
        <v>0</v>
      </c>
      <c r="K226">
        <f t="shared" si="42"/>
        <v>47</v>
      </c>
      <c r="L226" s="75" t="str">
        <f t="shared" ca="1" si="33"/>
        <v>3100: Salary In-kind</v>
      </c>
      <c r="M226" s="75">
        <f t="shared" ca="1" si="39"/>
        <v>0</v>
      </c>
      <c r="N226" s="75" t="str">
        <f t="shared" ca="1" si="40"/>
        <v xml:space="preserve"> - </v>
      </c>
      <c r="O226" s="75" t="str">
        <f t="shared" ca="1" si="36"/>
        <v>3100: Salary In-kind0 - PY0</v>
      </c>
      <c r="P226" s="75">
        <f>VLOOKUP(D226,'FY-Quarter lookup'!$D$2:$J$25,7,FALSE)</f>
        <v>0</v>
      </c>
      <c r="Q226" s="75">
        <f ca="1">IFERROR(INDEX('Budget by FY'!$I$2:$I$506,MATCH('Budget by qtr'!O226,'Budget by FY'!$F$2:$F$506,0)),0)</f>
        <v>0</v>
      </c>
      <c r="R226" s="75">
        <f>VLOOKUP(D226,'FY-Quarter lookup'!$D$2:$K$25,8,FALSE)</f>
        <v>0</v>
      </c>
      <c r="S226" s="75">
        <f>VLOOKUP(D226,'FY-Quarter lookup'!$D$2:$G$25,4,FALSE)</f>
        <v>0</v>
      </c>
      <c r="T226" s="75">
        <f t="shared" ca="1" si="41"/>
        <v>0</v>
      </c>
    </row>
    <row r="227" spans="1:20">
      <c r="A227">
        <v>2</v>
      </c>
      <c r="B227">
        <v>2025</v>
      </c>
      <c r="C227" s="2">
        <v>45566</v>
      </c>
      <c r="D227" s="2">
        <v>45657</v>
      </c>
      <c r="J227">
        <f>VLOOKUP(D227,'FY-Quarter lookup'!$D$2:$I$25,6,FALSE)</f>
        <v>0</v>
      </c>
      <c r="K227">
        <f t="shared" si="42"/>
        <v>47</v>
      </c>
      <c r="L227" s="75" t="str">
        <f t="shared" ca="1" si="33"/>
        <v>3100: Salary In-kind</v>
      </c>
      <c r="M227" s="75">
        <f t="shared" ca="1" si="39"/>
        <v>0</v>
      </c>
      <c r="N227" s="75" t="str">
        <f t="shared" ca="1" si="40"/>
        <v xml:space="preserve"> - </v>
      </c>
      <c r="O227" s="75" t="str">
        <f t="shared" ca="1" si="36"/>
        <v>3100: Salary In-kind0 - PY0</v>
      </c>
      <c r="P227" s="75">
        <f>VLOOKUP(D227,'FY-Quarter lookup'!$D$2:$J$25,7,FALSE)</f>
        <v>0</v>
      </c>
      <c r="Q227" s="75">
        <f ca="1">IFERROR(INDEX('Budget by FY'!$I$2:$I$506,MATCH('Budget by qtr'!O227,'Budget by FY'!$F$2:$F$506,0)),0)</f>
        <v>0</v>
      </c>
      <c r="R227" s="75">
        <f>VLOOKUP(D227,'FY-Quarter lookup'!$D$2:$K$25,8,FALSE)</f>
        <v>0</v>
      </c>
      <c r="S227" s="75">
        <f>VLOOKUP(D227,'FY-Quarter lookup'!$D$2:$G$25,4,FALSE)</f>
        <v>0</v>
      </c>
      <c r="T227" s="75">
        <f t="shared" ca="1" si="41"/>
        <v>0</v>
      </c>
    </row>
    <row r="228" spans="1:20">
      <c r="A228">
        <v>3</v>
      </c>
      <c r="B228">
        <v>2025</v>
      </c>
      <c r="C228" s="2">
        <v>45658</v>
      </c>
      <c r="D228" s="2">
        <v>45747</v>
      </c>
      <c r="J228">
        <f>VLOOKUP(D228,'FY-Quarter lookup'!$D$2:$I$25,6,FALSE)</f>
        <v>0</v>
      </c>
      <c r="K228">
        <f t="shared" si="42"/>
        <v>47</v>
      </c>
      <c r="L228" s="75" t="str">
        <f t="shared" ca="1" si="33"/>
        <v>3100: Salary In-kind</v>
      </c>
      <c r="M228" s="75">
        <f t="shared" ca="1" si="39"/>
        <v>0</v>
      </c>
      <c r="N228" s="75" t="str">
        <f t="shared" ca="1" si="40"/>
        <v xml:space="preserve"> - </v>
      </c>
      <c r="O228" s="75" t="str">
        <f t="shared" ca="1" si="36"/>
        <v>3100: Salary In-kind0 - PY0</v>
      </c>
      <c r="P228" s="75">
        <f>VLOOKUP(D228,'FY-Quarter lookup'!$D$2:$J$25,7,FALSE)</f>
        <v>0</v>
      </c>
      <c r="Q228" s="75">
        <f ca="1">IFERROR(INDEX('Budget by FY'!$I$2:$I$506,MATCH('Budget by qtr'!O228,'Budget by FY'!$F$2:$F$506,0)),0)</f>
        <v>0</v>
      </c>
      <c r="R228" s="75">
        <f>VLOOKUP(D228,'FY-Quarter lookup'!$D$2:$K$25,8,FALSE)</f>
        <v>0</v>
      </c>
      <c r="S228" s="75">
        <f>VLOOKUP(D228,'FY-Quarter lookup'!$D$2:$G$25,4,FALSE)</f>
        <v>0</v>
      </c>
      <c r="T228" s="75">
        <f t="shared" ca="1" si="41"/>
        <v>0</v>
      </c>
    </row>
    <row r="229" spans="1:20">
      <c r="A229">
        <v>4</v>
      </c>
      <c r="B229">
        <v>2025</v>
      </c>
      <c r="C229" s="2">
        <v>45748</v>
      </c>
      <c r="D229" s="2">
        <v>45838</v>
      </c>
      <c r="J229">
        <f>VLOOKUP(D229,'FY-Quarter lookup'!$D$2:$I$25,6,FALSE)</f>
        <v>0</v>
      </c>
      <c r="K229">
        <f t="shared" si="42"/>
        <v>47</v>
      </c>
      <c r="L229" s="75" t="str">
        <f t="shared" ca="1" si="33"/>
        <v>3100: Salary In-kind</v>
      </c>
      <c r="M229" s="75">
        <f t="shared" ca="1" si="39"/>
        <v>0</v>
      </c>
      <c r="N229" s="75" t="str">
        <f t="shared" ca="1" si="40"/>
        <v xml:space="preserve"> - </v>
      </c>
      <c r="O229" s="75" t="str">
        <f t="shared" ca="1" si="36"/>
        <v>3100: Salary In-kind0 - PY0</v>
      </c>
      <c r="P229" s="75">
        <f>VLOOKUP(D229,'FY-Quarter lookup'!$D$2:$J$25,7,FALSE)</f>
        <v>0</v>
      </c>
      <c r="Q229" s="75">
        <f ca="1">IFERROR(INDEX('Budget by FY'!$I$2:$I$506,MATCH('Budget by qtr'!O229,'Budget by FY'!$F$2:$F$506,0)),0)</f>
        <v>0</v>
      </c>
      <c r="R229" s="75">
        <f>VLOOKUP(D229,'FY-Quarter lookup'!$D$2:$K$25,8,FALSE)</f>
        <v>0</v>
      </c>
      <c r="S229" s="75">
        <f>VLOOKUP(D229,'FY-Quarter lookup'!$D$2:$G$25,4,FALSE)</f>
        <v>0</v>
      </c>
      <c r="T229" s="75">
        <f t="shared" ca="1" si="41"/>
        <v>0</v>
      </c>
    </row>
    <row r="230" spans="1:20">
      <c r="A230">
        <v>1</v>
      </c>
      <c r="B230">
        <v>2026</v>
      </c>
      <c r="C230" s="2">
        <v>45839</v>
      </c>
      <c r="D230" s="2">
        <v>45930</v>
      </c>
      <c r="J230">
        <f>VLOOKUP(D230,'FY-Quarter lookup'!$D$2:$I$25,6,FALSE)</f>
        <v>0</v>
      </c>
      <c r="K230">
        <f t="shared" si="42"/>
        <v>47</v>
      </c>
      <c r="L230" s="75" t="str">
        <f t="shared" ca="1" si="33"/>
        <v>3100: Salary In-kind</v>
      </c>
      <c r="M230" s="75">
        <f t="shared" ca="1" si="39"/>
        <v>0</v>
      </c>
      <c r="N230" s="75" t="str">
        <f t="shared" ca="1" si="40"/>
        <v xml:space="preserve"> - </v>
      </c>
      <c r="O230" s="75" t="str">
        <f t="shared" ca="1" si="36"/>
        <v>3100: Salary In-kind0 - PY0</v>
      </c>
      <c r="P230" s="75">
        <f>VLOOKUP(D230,'FY-Quarter lookup'!$D$2:$J$25,7,FALSE)</f>
        <v>0</v>
      </c>
      <c r="Q230" s="75">
        <f ca="1">IFERROR(INDEX('Budget by FY'!$I$2:$I$506,MATCH('Budget by qtr'!O230,'Budget by FY'!$F$2:$F$506,0)),0)</f>
        <v>0</v>
      </c>
      <c r="R230" s="75">
        <f>VLOOKUP(D230,'FY-Quarter lookup'!$D$2:$K$25,8,FALSE)</f>
        <v>0</v>
      </c>
      <c r="S230" s="75">
        <f>VLOOKUP(D230,'FY-Quarter lookup'!$D$2:$G$25,4,FALSE)</f>
        <v>0</v>
      </c>
      <c r="T230" s="75">
        <f t="shared" ca="1" si="41"/>
        <v>0</v>
      </c>
    </row>
    <row r="231" spans="1:20">
      <c r="A231">
        <v>2</v>
      </c>
      <c r="B231">
        <v>2026</v>
      </c>
      <c r="C231" s="2">
        <v>45931</v>
      </c>
      <c r="D231" s="2">
        <v>46022</v>
      </c>
      <c r="J231">
        <f>VLOOKUP(D231,'FY-Quarter lookup'!$D$2:$I$25,6,FALSE)</f>
        <v>0</v>
      </c>
      <c r="K231">
        <f t="shared" si="42"/>
        <v>47</v>
      </c>
      <c r="L231" s="75" t="str">
        <f t="shared" ca="1" si="33"/>
        <v>3100: Salary In-kind</v>
      </c>
      <c r="M231" s="75">
        <f t="shared" ca="1" si="39"/>
        <v>0</v>
      </c>
      <c r="N231" s="75" t="str">
        <f t="shared" ca="1" si="40"/>
        <v xml:space="preserve"> - </v>
      </c>
      <c r="O231" s="75" t="str">
        <f t="shared" ca="1" si="36"/>
        <v>3100: Salary In-kind0 - PY0</v>
      </c>
      <c r="P231" s="75">
        <f>VLOOKUP(D231,'FY-Quarter lookup'!$D$2:$J$25,7,FALSE)</f>
        <v>0</v>
      </c>
      <c r="Q231" s="75">
        <f ca="1">IFERROR(INDEX('Budget by FY'!$I$2:$I$506,MATCH('Budget by qtr'!O231,'Budget by FY'!$F$2:$F$506,0)),0)</f>
        <v>0</v>
      </c>
      <c r="R231" s="75">
        <f>VLOOKUP(D231,'FY-Quarter lookup'!$D$2:$K$25,8,FALSE)</f>
        <v>0</v>
      </c>
      <c r="S231" s="75">
        <f>VLOOKUP(D231,'FY-Quarter lookup'!$D$2:$G$25,4,FALSE)</f>
        <v>0</v>
      </c>
      <c r="T231" s="75">
        <f t="shared" ca="1" si="41"/>
        <v>0</v>
      </c>
    </row>
    <row r="232" spans="1:20">
      <c r="A232">
        <v>3</v>
      </c>
      <c r="B232">
        <v>2026</v>
      </c>
      <c r="C232" s="2">
        <v>46023</v>
      </c>
      <c r="D232" s="2">
        <v>46112</v>
      </c>
      <c r="J232">
        <f>VLOOKUP(D232,'FY-Quarter lookup'!$D$2:$I$25,6,FALSE)</f>
        <v>0</v>
      </c>
      <c r="K232">
        <f t="shared" si="42"/>
        <v>47</v>
      </c>
      <c r="L232" s="75" t="str">
        <f t="shared" ca="1" si="33"/>
        <v>3100: Salary In-kind</v>
      </c>
      <c r="M232" s="75">
        <f t="shared" ca="1" si="39"/>
        <v>0</v>
      </c>
      <c r="N232" s="75" t="str">
        <f t="shared" ca="1" si="40"/>
        <v xml:space="preserve"> - </v>
      </c>
      <c r="O232" s="75" t="str">
        <f t="shared" ca="1" si="36"/>
        <v>3100: Salary In-kind0 - PY0</v>
      </c>
      <c r="P232" s="75">
        <f>VLOOKUP(D232,'FY-Quarter lookup'!$D$2:$J$25,7,FALSE)</f>
        <v>0</v>
      </c>
      <c r="Q232" s="75">
        <f ca="1">IFERROR(INDEX('Budget by FY'!$I$2:$I$506,MATCH('Budget by qtr'!O232,'Budget by FY'!$F$2:$F$506,0)),0)</f>
        <v>0</v>
      </c>
      <c r="R232" s="75">
        <f>VLOOKUP(D232,'FY-Quarter lookup'!$D$2:$K$25,8,FALSE)</f>
        <v>0</v>
      </c>
      <c r="S232" s="75">
        <f>VLOOKUP(D232,'FY-Quarter lookup'!$D$2:$G$25,4,FALSE)</f>
        <v>0</v>
      </c>
      <c r="T232" s="75">
        <f t="shared" ca="1" si="41"/>
        <v>0</v>
      </c>
    </row>
    <row r="233" spans="1:20">
      <c r="A233">
        <v>4</v>
      </c>
      <c r="B233">
        <v>2026</v>
      </c>
      <c r="C233" s="2">
        <v>46113</v>
      </c>
      <c r="D233" s="2">
        <v>46203</v>
      </c>
      <c r="J233">
        <f>VLOOKUP(D233,'FY-Quarter lookup'!$D$2:$I$25,6,FALSE)</f>
        <v>0</v>
      </c>
      <c r="K233">
        <f t="shared" si="42"/>
        <v>47</v>
      </c>
      <c r="L233" s="75" t="str">
        <f t="shared" ca="1" si="33"/>
        <v>3100: Salary In-kind</v>
      </c>
      <c r="M233" s="75">
        <f t="shared" ca="1" si="39"/>
        <v>0</v>
      </c>
      <c r="N233" s="75" t="str">
        <f t="shared" ca="1" si="40"/>
        <v xml:space="preserve"> - </v>
      </c>
      <c r="O233" s="75" t="str">
        <f t="shared" ca="1" si="36"/>
        <v>3100: Salary In-kind0 - PY0</v>
      </c>
      <c r="P233" s="75">
        <f>VLOOKUP(D233,'FY-Quarter lookup'!$D$2:$J$25,7,FALSE)</f>
        <v>0</v>
      </c>
      <c r="Q233" s="75">
        <f ca="1">IFERROR(INDEX('Budget by FY'!$I$2:$I$506,MATCH('Budget by qtr'!O233,'Budget by FY'!$F$2:$F$506,0)),0)</f>
        <v>0</v>
      </c>
      <c r="R233" s="75">
        <f>VLOOKUP(D233,'FY-Quarter lookup'!$D$2:$K$25,8,FALSE)</f>
        <v>0</v>
      </c>
      <c r="S233" s="75">
        <f>VLOOKUP(D233,'FY-Quarter lookup'!$D$2:$G$25,4,FALSE)</f>
        <v>0</v>
      </c>
      <c r="T233" s="75">
        <f t="shared" ca="1" si="41"/>
        <v>0</v>
      </c>
    </row>
    <row r="234" spans="1:20">
      <c r="A234">
        <v>1</v>
      </c>
      <c r="B234">
        <v>2027</v>
      </c>
      <c r="C234" s="2">
        <v>46204</v>
      </c>
      <c r="D234" s="2">
        <v>46295</v>
      </c>
      <c r="J234">
        <f>VLOOKUP(D234,'FY-Quarter lookup'!$D$2:$I$25,6,FALSE)</f>
        <v>0</v>
      </c>
      <c r="K234">
        <f t="shared" si="42"/>
        <v>47</v>
      </c>
      <c r="L234" s="75" t="str">
        <f t="shared" ca="1" si="33"/>
        <v>3100: Salary In-kind</v>
      </c>
      <c r="M234" s="75">
        <f t="shared" ca="1" si="39"/>
        <v>0</v>
      </c>
      <c r="N234" s="75" t="str">
        <f t="shared" ca="1" si="40"/>
        <v xml:space="preserve"> - </v>
      </c>
      <c r="O234" s="75" t="str">
        <f t="shared" ca="1" si="36"/>
        <v>3100: Salary In-kind0 - PY0</v>
      </c>
      <c r="P234" s="75">
        <f>VLOOKUP(D234,'FY-Quarter lookup'!$D$2:$J$25,7,FALSE)</f>
        <v>0</v>
      </c>
      <c r="Q234" s="75">
        <f ca="1">IFERROR(INDEX('Budget by FY'!$I$2:$I$506,MATCH('Budget by qtr'!O234,'Budget by FY'!$F$2:$F$506,0)),0)</f>
        <v>0</v>
      </c>
      <c r="R234" s="75">
        <f>VLOOKUP(D234,'FY-Quarter lookup'!$D$2:$K$25,8,FALSE)</f>
        <v>0</v>
      </c>
      <c r="S234" s="75">
        <f>VLOOKUP(D234,'FY-Quarter lookup'!$D$2:$G$25,4,FALSE)</f>
        <v>0</v>
      </c>
      <c r="T234" s="75">
        <f t="shared" ca="1" si="41"/>
        <v>0</v>
      </c>
    </row>
    <row r="235" spans="1:20">
      <c r="A235">
        <v>2</v>
      </c>
      <c r="B235">
        <v>2027</v>
      </c>
      <c r="C235" s="2">
        <v>46296</v>
      </c>
      <c r="D235" s="2">
        <v>46387</v>
      </c>
      <c r="J235">
        <f>VLOOKUP(D235,'FY-Quarter lookup'!$D$2:$I$25,6,FALSE)</f>
        <v>0</v>
      </c>
      <c r="K235">
        <f t="shared" si="42"/>
        <v>47</v>
      </c>
      <c r="L235" s="75" t="str">
        <f t="shared" ca="1" si="33"/>
        <v>3100: Salary In-kind</v>
      </c>
      <c r="M235" s="75">
        <f t="shared" ca="1" si="39"/>
        <v>0</v>
      </c>
      <c r="N235" s="75" t="str">
        <f t="shared" ca="1" si="40"/>
        <v xml:space="preserve"> - </v>
      </c>
      <c r="O235" s="75" t="str">
        <f t="shared" ca="1" si="36"/>
        <v>3100: Salary In-kind0 - PY0</v>
      </c>
      <c r="P235" s="75">
        <f>VLOOKUP(D235,'FY-Quarter lookup'!$D$2:$J$25,7,FALSE)</f>
        <v>0</v>
      </c>
      <c r="Q235" s="75">
        <f ca="1">IFERROR(INDEX('Budget by FY'!$I$2:$I$506,MATCH('Budget by qtr'!O235,'Budget by FY'!$F$2:$F$506,0)),0)</f>
        <v>0</v>
      </c>
      <c r="R235" s="75">
        <f>VLOOKUP(D235,'FY-Quarter lookup'!$D$2:$K$25,8,FALSE)</f>
        <v>0</v>
      </c>
      <c r="S235" s="75">
        <f>VLOOKUP(D235,'FY-Quarter lookup'!$D$2:$G$25,4,FALSE)</f>
        <v>0</v>
      </c>
      <c r="T235" s="75">
        <f t="shared" ca="1" si="41"/>
        <v>0</v>
      </c>
    </row>
    <row r="236" spans="1:20">
      <c r="A236">
        <v>3</v>
      </c>
      <c r="B236">
        <v>2027</v>
      </c>
      <c r="C236" s="2">
        <v>46388</v>
      </c>
      <c r="D236" s="2">
        <v>46477</v>
      </c>
      <c r="J236">
        <f>VLOOKUP(D236,'FY-Quarter lookup'!$D$2:$I$25,6,FALSE)</f>
        <v>0</v>
      </c>
      <c r="K236">
        <f t="shared" si="42"/>
        <v>47</v>
      </c>
      <c r="L236" s="75" t="str">
        <f t="shared" ca="1" si="33"/>
        <v>3100: Salary In-kind</v>
      </c>
      <c r="M236" s="75">
        <f t="shared" ca="1" si="39"/>
        <v>0</v>
      </c>
      <c r="N236" s="75" t="str">
        <f t="shared" ca="1" si="40"/>
        <v xml:space="preserve"> - </v>
      </c>
      <c r="O236" s="75" t="str">
        <f t="shared" ca="1" si="36"/>
        <v>3100: Salary In-kind0 - PY0</v>
      </c>
      <c r="P236" s="75">
        <f>VLOOKUP(D236,'FY-Quarter lookup'!$D$2:$J$25,7,FALSE)</f>
        <v>0</v>
      </c>
      <c r="Q236" s="75">
        <f ca="1">IFERROR(INDEX('Budget by FY'!$I$2:$I$506,MATCH('Budget by qtr'!O236,'Budget by FY'!$F$2:$F$506,0)),0)</f>
        <v>0</v>
      </c>
      <c r="R236" s="75">
        <f>VLOOKUP(D236,'FY-Quarter lookup'!$D$2:$K$25,8,FALSE)</f>
        <v>0</v>
      </c>
      <c r="S236" s="75">
        <f>VLOOKUP(D236,'FY-Quarter lookup'!$D$2:$G$25,4,FALSE)</f>
        <v>0</v>
      </c>
      <c r="T236" s="75">
        <f t="shared" ca="1" si="41"/>
        <v>0</v>
      </c>
    </row>
    <row r="237" spans="1:20">
      <c r="A237">
        <v>4</v>
      </c>
      <c r="B237">
        <v>2027</v>
      </c>
      <c r="C237" s="2">
        <v>46478</v>
      </c>
      <c r="D237" s="2">
        <v>46568</v>
      </c>
      <c r="J237">
        <f>VLOOKUP(D237,'FY-Quarter lookup'!$D$2:$I$25,6,FALSE)</f>
        <v>0</v>
      </c>
      <c r="K237">
        <f t="shared" si="42"/>
        <v>47</v>
      </c>
      <c r="L237" s="75" t="str">
        <f t="shared" ca="1" si="33"/>
        <v>3100: Salary In-kind</v>
      </c>
      <c r="M237" s="75">
        <f t="shared" ca="1" si="39"/>
        <v>0</v>
      </c>
      <c r="N237" s="75" t="str">
        <f t="shared" ca="1" si="40"/>
        <v xml:space="preserve"> - </v>
      </c>
      <c r="O237" s="75" t="str">
        <f t="shared" ca="1" si="36"/>
        <v>3100: Salary In-kind0 - PY0</v>
      </c>
      <c r="P237" s="75">
        <f>VLOOKUP(D237,'FY-Quarter lookup'!$D$2:$J$25,7,FALSE)</f>
        <v>0</v>
      </c>
      <c r="Q237" s="75">
        <f ca="1">IFERROR(INDEX('Budget by FY'!$I$2:$I$506,MATCH('Budget by qtr'!O237,'Budget by FY'!$F$2:$F$506,0)),0)</f>
        <v>0</v>
      </c>
      <c r="R237" s="75">
        <f>VLOOKUP(D237,'FY-Quarter lookup'!$D$2:$K$25,8,FALSE)</f>
        <v>0</v>
      </c>
      <c r="S237" s="75">
        <f>VLOOKUP(D237,'FY-Quarter lookup'!$D$2:$G$25,4,FALSE)</f>
        <v>0</v>
      </c>
      <c r="T237" s="75">
        <f t="shared" ca="1" si="41"/>
        <v>0</v>
      </c>
    </row>
    <row r="238" spans="1:20">
      <c r="A238">
        <v>1</v>
      </c>
      <c r="B238">
        <v>2028</v>
      </c>
      <c r="C238" s="2">
        <v>46569</v>
      </c>
      <c r="D238" s="2">
        <v>46660</v>
      </c>
      <c r="J238">
        <f>VLOOKUP(D238,'FY-Quarter lookup'!$D$2:$I$25,6,FALSE)</f>
        <v>0</v>
      </c>
      <c r="K238">
        <f t="shared" si="42"/>
        <v>47</v>
      </c>
      <c r="L238" s="75" t="str">
        <f t="shared" ca="1" si="33"/>
        <v>3100: Salary In-kind</v>
      </c>
      <c r="M238" s="75">
        <f t="shared" ca="1" si="39"/>
        <v>0</v>
      </c>
      <c r="N238" s="75" t="str">
        <f t="shared" ca="1" si="40"/>
        <v xml:space="preserve"> - </v>
      </c>
      <c r="O238" s="75" t="str">
        <f t="shared" ca="1" si="36"/>
        <v>3100: Salary In-kind0 - PY0</v>
      </c>
      <c r="P238" s="75">
        <f>VLOOKUP(D238,'FY-Quarter lookup'!$D$2:$J$25,7,FALSE)</f>
        <v>0</v>
      </c>
      <c r="Q238" s="75">
        <f ca="1">IFERROR(INDEX('Budget by FY'!$I$2:$I$506,MATCH('Budget by qtr'!O238,'Budget by FY'!$F$2:$F$506,0)),0)</f>
        <v>0</v>
      </c>
      <c r="R238" s="75">
        <f>VLOOKUP(D238,'FY-Quarter lookup'!$D$2:$K$25,8,FALSE)</f>
        <v>0</v>
      </c>
      <c r="S238" s="75">
        <f>VLOOKUP(D238,'FY-Quarter lookup'!$D$2:$G$25,4,FALSE)</f>
        <v>0</v>
      </c>
      <c r="T238" s="75">
        <f t="shared" ca="1" si="41"/>
        <v>0</v>
      </c>
    </row>
    <row r="239" spans="1:20">
      <c r="A239">
        <v>2</v>
      </c>
      <c r="B239">
        <v>2028</v>
      </c>
      <c r="C239" s="2">
        <v>46661</v>
      </c>
      <c r="D239" s="2">
        <v>46752</v>
      </c>
      <c r="J239">
        <f>VLOOKUP(D239,'FY-Quarter lookup'!$D$2:$I$25,6,FALSE)</f>
        <v>0</v>
      </c>
      <c r="K239">
        <f t="shared" si="42"/>
        <v>47</v>
      </c>
      <c r="L239" s="75" t="str">
        <f t="shared" ca="1" si="33"/>
        <v>3100: Salary In-kind</v>
      </c>
      <c r="M239" s="75">
        <f t="shared" ca="1" si="39"/>
        <v>0</v>
      </c>
      <c r="N239" s="75" t="str">
        <f t="shared" ca="1" si="40"/>
        <v xml:space="preserve"> - </v>
      </c>
      <c r="O239" s="75" t="str">
        <f t="shared" ca="1" si="36"/>
        <v>3100: Salary In-kind0 - PY0</v>
      </c>
      <c r="P239" s="75">
        <f>VLOOKUP(D239,'FY-Quarter lookup'!$D$2:$J$25,7,FALSE)</f>
        <v>0</v>
      </c>
      <c r="Q239" s="75">
        <f ca="1">IFERROR(INDEX('Budget by FY'!$I$2:$I$506,MATCH('Budget by qtr'!O239,'Budget by FY'!$F$2:$F$506,0)),0)</f>
        <v>0</v>
      </c>
      <c r="R239" s="75">
        <f>VLOOKUP(D239,'FY-Quarter lookup'!$D$2:$K$25,8,FALSE)</f>
        <v>0</v>
      </c>
      <c r="S239" s="75">
        <f>VLOOKUP(D239,'FY-Quarter lookup'!$D$2:$G$25,4,FALSE)</f>
        <v>0</v>
      </c>
      <c r="T239" s="75">
        <f t="shared" ca="1" si="41"/>
        <v>0</v>
      </c>
    </row>
    <row r="240" spans="1:20">
      <c r="A240">
        <v>3</v>
      </c>
      <c r="B240">
        <v>2028</v>
      </c>
      <c r="C240" s="2">
        <v>46753</v>
      </c>
      <c r="D240" s="2">
        <v>46843</v>
      </c>
      <c r="J240">
        <f>VLOOKUP(D240,'FY-Quarter lookup'!$D$2:$I$25,6,FALSE)</f>
        <v>0</v>
      </c>
      <c r="K240">
        <f t="shared" si="42"/>
        <v>47</v>
      </c>
      <c r="L240" s="75" t="str">
        <f t="shared" ca="1" si="33"/>
        <v>3100: Salary In-kind</v>
      </c>
      <c r="M240" s="75">
        <f t="shared" ca="1" si="39"/>
        <v>0</v>
      </c>
      <c r="N240" s="75" t="str">
        <f t="shared" ca="1" si="40"/>
        <v xml:space="preserve"> - </v>
      </c>
      <c r="O240" s="75" t="str">
        <f t="shared" ca="1" si="36"/>
        <v>3100: Salary In-kind0 - PY0</v>
      </c>
      <c r="P240" s="75">
        <f>VLOOKUP(D240,'FY-Quarter lookup'!$D$2:$J$25,7,FALSE)</f>
        <v>0</v>
      </c>
      <c r="Q240" s="75">
        <f ca="1">IFERROR(INDEX('Budget by FY'!$I$2:$I$506,MATCH('Budget by qtr'!O240,'Budget by FY'!$F$2:$F$506,0)),0)</f>
        <v>0</v>
      </c>
      <c r="R240" s="75">
        <f>VLOOKUP(D240,'FY-Quarter lookup'!$D$2:$K$25,8,FALSE)</f>
        <v>0</v>
      </c>
      <c r="S240" s="75">
        <f>VLOOKUP(D240,'FY-Quarter lookup'!$D$2:$G$25,4,FALSE)</f>
        <v>0</v>
      </c>
      <c r="T240" s="75">
        <f t="shared" ca="1" si="41"/>
        <v>0</v>
      </c>
    </row>
    <row r="241" spans="1:20">
      <c r="A241">
        <v>4</v>
      </c>
      <c r="B241">
        <v>2028</v>
      </c>
      <c r="C241" s="2">
        <v>46844</v>
      </c>
      <c r="D241" s="2">
        <v>46934</v>
      </c>
      <c r="J241">
        <f>VLOOKUP(D241,'FY-Quarter lookup'!$D$2:$I$25,6,FALSE)</f>
        <v>0</v>
      </c>
      <c r="K241">
        <f t="shared" si="42"/>
        <v>47</v>
      </c>
      <c r="L241" s="75" t="str">
        <f t="shared" ca="1" si="33"/>
        <v>3100: Salary In-kind</v>
      </c>
      <c r="M241" s="75">
        <f t="shared" ca="1" si="39"/>
        <v>0</v>
      </c>
      <c r="N241" s="75" t="str">
        <f t="shared" ca="1" si="40"/>
        <v xml:space="preserve"> - </v>
      </c>
      <c r="O241" s="75" t="str">
        <f t="shared" ca="1" si="36"/>
        <v>3100: Salary In-kind0 - PY0</v>
      </c>
      <c r="P241" s="75">
        <f>VLOOKUP(D241,'FY-Quarter lookup'!$D$2:$J$25,7,FALSE)</f>
        <v>0</v>
      </c>
      <c r="Q241" s="75">
        <f ca="1">IFERROR(INDEX('Budget by FY'!$I$2:$I$506,MATCH('Budget by qtr'!O241,'Budget by FY'!$F$2:$F$506,0)),0)</f>
        <v>0</v>
      </c>
      <c r="R241" s="75">
        <f>VLOOKUP(D241,'FY-Quarter lookup'!$D$2:$K$25,8,FALSE)</f>
        <v>0</v>
      </c>
      <c r="S241" s="75">
        <f>VLOOKUP(D241,'FY-Quarter lookup'!$D$2:$G$25,4,FALSE)</f>
        <v>0</v>
      </c>
      <c r="T241" s="75">
        <f t="shared" ca="1" si="41"/>
        <v>0</v>
      </c>
    </row>
    <row r="242" spans="1:20">
      <c r="A242">
        <v>1</v>
      </c>
      <c r="B242">
        <v>2023</v>
      </c>
      <c r="C242" s="2">
        <v>44743</v>
      </c>
      <c r="D242" s="2">
        <v>44834</v>
      </c>
      <c r="J242">
        <f>VLOOKUP(D242,'FY-Quarter lookup'!$D$2:$I$25,6,FALSE)</f>
        <v>0</v>
      </c>
      <c r="K242">
        <f>K241+5</f>
        <v>52</v>
      </c>
      <c r="L242" s="75" t="str">
        <f t="shared" ca="1" si="33"/>
        <v>3100: Salary In-kind</v>
      </c>
      <c r="M242" s="75">
        <f t="shared" ca="1" si="39"/>
        <v>0</v>
      </c>
      <c r="N242" s="75" t="str">
        <f t="shared" ca="1" si="40"/>
        <v xml:space="preserve"> - </v>
      </c>
      <c r="O242" s="75" t="str">
        <f t="shared" ca="1" si="36"/>
        <v>3100: Salary In-kind0 - PY0</v>
      </c>
      <c r="P242" s="75">
        <f>VLOOKUP(D242,'FY-Quarter lookup'!$D$2:$J$25,7,FALSE)</f>
        <v>0</v>
      </c>
      <c r="Q242" s="75">
        <f ca="1">IFERROR(INDEX('Budget by FY'!$I$2:$I$506,MATCH('Budget by qtr'!O242,'Budget by FY'!$F$2:$F$506,0)),0)</f>
        <v>0</v>
      </c>
      <c r="R242" s="75">
        <f>VLOOKUP(D242,'FY-Quarter lookup'!$D$2:$K$25,8,FALSE)</f>
        <v>0</v>
      </c>
      <c r="S242" s="75">
        <f>VLOOKUP(D242,'FY-Quarter lookup'!$D$2:$G$25,4,FALSE)</f>
        <v>0</v>
      </c>
      <c r="T242" s="75">
        <f t="shared" ca="1" si="41"/>
        <v>0</v>
      </c>
    </row>
    <row r="243" spans="1:20">
      <c r="A243">
        <v>2</v>
      </c>
      <c r="B243">
        <v>2023</v>
      </c>
      <c r="C243" s="2">
        <v>44835</v>
      </c>
      <c r="D243" s="2">
        <v>44926</v>
      </c>
      <c r="J243">
        <f>VLOOKUP(D243,'FY-Quarter lookup'!$D$2:$I$25,6,FALSE)</f>
        <v>0</v>
      </c>
      <c r="K243">
        <f>K242</f>
        <v>52</v>
      </c>
      <c r="L243" s="75" t="str">
        <f t="shared" ca="1" si="33"/>
        <v>3100: Salary In-kind</v>
      </c>
      <c r="M243" s="75">
        <f t="shared" ca="1" si="39"/>
        <v>0</v>
      </c>
      <c r="N243" s="75" t="str">
        <f t="shared" ca="1" si="40"/>
        <v xml:space="preserve"> - </v>
      </c>
      <c r="O243" s="75" t="str">
        <f t="shared" ca="1" si="36"/>
        <v>3100: Salary In-kind0 - PY0</v>
      </c>
      <c r="P243" s="75">
        <f>VLOOKUP(D243,'FY-Quarter lookup'!$D$2:$J$25,7,FALSE)</f>
        <v>0</v>
      </c>
      <c r="Q243" s="75">
        <f ca="1">IFERROR(INDEX('Budget by FY'!$I$2:$I$506,MATCH('Budget by qtr'!O243,'Budget by FY'!$F$2:$F$506,0)),0)</f>
        <v>0</v>
      </c>
      <c r="R243" s="75">
        <f>VLOOKUP(D243,'FY-Quarter lookup'!$D$2:$K$25,8,FALSE)</f>
        <v>0</v>
      </c>
      <c r="S243" s="75">
        <f>VLOOKUP(D243,'FY-Quarter lookup'!$D$2:$G$25,4,FALSE)</f>
        <v>0</v>
      </c>
      <c r="T243" s="75">
        <f t="shared" ca="1" si="41"/>
        <v>0</v>
      </c>
    </row>
    <row r="244" spans="1:20">
      <c r="A244">
        <v>3</v>
      </c>
      <c r="B244">
        <v>2023</v>
      </c>
      <c r="C244" s="2">
        <v>44927</v>
      </c>
      <c r="D244" s="2">
        <v>45016</v>
      </c>
      <c r="J244">
        <f>VLOOKUP(D244,'FY-Quarter lookup'!$D$2:$I$25,6,FALSE)</f>
        <v>0</v>
      </c>
      <c r="K244">
        <f t="shared" ref="K244:K265" si="43">K243</f>
        <v>52</v>
      </c>
      <c r="L244" s="75" t="str">
        <f t="shared" ca="1" si="33"/>
        <v>3100: Salary In-kind</v>
      </c>
      <c r="M244" s="75">
        <f t="shared" ca="1" si="39"/>
        <v>0</v>
      </c>
      <c r="N244" s="75" t="str">
        <f t="shared" ca="1" si="40"/>
        <v xml:space="preserve"> - </v>
      </c>
      <c r="O244" s="75" t="str">
        <f t="shared" ca="1" si="36"/>
        <v>3100: Salary In-kind0 - PY0</v>
      </c>
      <c r="P244" s="75">
        <f>VLOOKUP(D244,'FY-Quarter lookup'!$D$2:$J$25,7,FALSE)</f>
        <v>0</v>
      </c>
      <c r="Q244" s="75">
        <f ca="1">IFERROR(INDEX('Budget by FY'!$I$2:$I$506,MATCH('Budget by qtr'!O244,'Budget by FY'!$F$2:$F$506,0)),0)</f>
        <v>0</v>
      </c>
      <c r="R244" s="75">
        <f>VLOOKUP(D244,'FY-Quarter lookup'!$D$2:$K$25,8,FALSE)</f>
        <v>0</v>
      </c>
      <c r="S244" s="75">
        <f>VLOOKUP(D244,'FY-Quarter lookup'!$D$2:$G$25,4,FALSE)</f>
        <v>0</v>
      </c>
      <c r="T244" s="75">
        <f t="shared" ca="1" si="41"/>
        <v>0</v>
      </c>
    </row>
    <row r="245" spans="1:20">
      <c r="A245">
        <v>4</v>
      </c>
      <c r="B245">
        <v>2023</v>
      </c>
      <c r="C245" s="2">
        <v>45017</v>
      </c>
      <c r="D245" s="2">
        <v>45107</v>
      </c>
      <c r="J245">
        <f>VLOOKUP(D245,'FY-Quarter lookup'!$D$2:$I$25,6,FALSE)</f>
        <v>0</v>
      </c>
      <c r="K245">
        <f t="shared" si="43"/>
        <v>52</v>
      </c>
      <c r="L245" s="75" t="str">
        <f t="shared" ca="1" si="33"/>
        <v>3100: Salary In-kind</v>
      </c>
      <c r="M245" s="75">
        <f t="shared" ca="1" si="39"/>
        <v>0</v>
      </c>
      <c r="N245" s="75" t="str">
        <f t="shared" ca="1" si="40"/>
        <v xml:space="preserve"> - </v>
      </c>
      <c r="O245" s="75" t="str">
        <f t="shared" ca="1" si="36"/>
        <v>3100: Salary In-kind0 - PY0</v>
      </c>
      <c r="P245" s="75">
        <f>VLOOKUP(D245,'FY-Quarter lookup'!$D$2:$J$25,7,FALSE)</f>
        <v>0</v>
      </c>
      <c r="Q245" s="75">
        <f ca="1">IFERROR(INDEX('Budget by FY'!$I$2:$I$506,MATCH('Budget by qtr'!O245,'Budget by FY'!$F$2:$F$506,0)),0)</f>
        <v>0</v>
      </c>
      <c r="R245" s="75">
        <f>VLOOKUP(D245,'FY-Quarter lookup'!$D$2:$K$25,8,FALSE)</f>
        <v>0</v>
      </c>
      <c r="S245" s="75">
        <f>VLOOKUP(D245,'FY-Quarter lookup'!$D$2:$G$25,4,FALSE)</f>
        <v>0</v>
      </c>
      <c r="T245" s="75">
        <f t="shared" ca="1" si="41"/>
        <v>0</v>
      </c>
    </row>
    <row r="246" spans="1:20">
      <c r="A246">
        <v>1</v>
      </c>
      <c r="B246">
        <v>2024</v>
      </c>
      <c r="C246" s="2">
        <v>45108</v>
      </c>
      <c r="D246" s="2">
        <v>45199</v>
      </c>
      <c r="J246">
        <f>VLOOKUP(D246,'FY-Quarter lookup'!$D$2:$I$25,6,FALSE)</f>
        <v>0</v>
      </c>
      <c r="K246">
        <f t="shared" si="43"/>
        <v>52</v>
      </c>
      <c r="L246" s="75" t="str">
        <f t="shared" ca="1" si="33"/>
        <v>3100: Salary In-kind</v>
      </c>
      <c r="M246" s="75">
        <f t="shared" ca="1" si="39"/>
        <v>0</v>
      </c>
      <c r="N246" s="75" t="str">
        <f t="shared" ca="1" si="40"/>
        <v xml:space="preserve"> - </v>
      </c>
      <c r="O246" s="75" t="str">
        <f t="shared" ca="1" si="36"/>
        <v>3100: Salary In-kind0 - PY0</v>
      </c>
      <c r="P246" s="75">
        <f>VLOOKUP(D246,'FY-Quarter lookup'!$D$2:$J$25,7,FALSE)</f>
        <v>0</v>
      </c>
      <c r="Q246" s="75">
        <f ca="1">IFERROR(INDEX('Budget by FY'!$I$2:$I$506,MATCH('Budget by qtr'!O246,'Budget by FY'!$F$2:$F$506,0)),0)</f>
        <v>0</v>
      </c>
      <c r="R246" s="75">
        <f>VLOOKUP(D246,'FY-Quarter lookup'!$D$2:$K$25,8,FALSE)</f>
        <v>0</v>
      </c>
      <c r="S246" s="75">
        <f>VLOOKUP(D246,'FY-Quarter lookup'!$D$2:$G$25,4,FALSE)</f>
        <v>0</v>
      </c>
      <c r="T246" s="75">
        <f t="shared" ca="1" si="41"/>
        <v>0</v>
      </c>
    </row>
    <row r="247" spans="1:20">
      <c r="A247">
        <v>2</v>
      </c>
      <c r="B247">
        <v>2024</v>
      </c>
      <c r="C247" s="2">
        <v>45200</v>
      </c>
      <c r="D247" s="2">
        <v>45291</v>
      </c>
      <c r="J247">
        <f>VLOOKUP(D247,'FY-Quarter lookup'!$D$2:$I$25,6,FALSE)</f>
        <v>0</v>
      </c>
      <c r="K247">
        <f t="shared" si="43"/>
        <v>52</v>
      </c>
      <c r="L247" s="75" t="str">
        <f t="shared" ca="1" si="33"/>
        <v>3100: Salary In-kind</v>
      </c>
      <c r="M247" s="75">
        <f t="shared" ca="1" si="39"/>
        <v>0</v>
      </c>
      <c r="N247" s="75" t="str">
        <f t="shared" ca="1" si="40"/>
        <v xml:space="preserve"> - </v>
      </c>
      <c r="O247" s="75" t="str">
        <f t="shared" ca="1" si="36"/>
        <v>3100: Salary In-kind0 - PY0</v>
      </c>
      <c r="P247" s="75">
        <f>VLOOKUP(D247,'FY-Quarter lookup'!$D$2:$J$25,7,FALSE)</f>
        <v>0</v>
      </c>
      <c r="Q247" s="75">
        <f ca="1">IFERROR(INDEX('Budget by FY'!$I$2:$I$506,MATCH('Budget by qtr'!O247,'Budget by FY'!$F$2:$F$506,0)),0)</f>
        <v>0</v>
      </c>
      <c r="R247" s="75">
        <f>VLOOKUP(D247,'FY-Quarter lookup'!$D$2:$K$25,8,FALSE)</f>
        <v>0</v>
      </c>
      <c r="S247" s="75">
        <f>VLOOKUP(D247,'FY-Quarter lookup'!$D$2:$G$25,4,FALSE)</f>
        <v>0</v>
      </c>
      <c r="T247" s="75">
        <f t="shared" ca="1" si="41"/>
        <v>0</v>
      </c>
    </row>
    <row r="248" spans="1:20">
      <c r="A248">
        <v>3</v>
      </c>
      <c r="B248">
        <v>2024</v>
      </c>
      <c r="C248" s="2">
        <v>45292</v>
      </c>
      <c r="D248" s="2">
        <v>45382</v>
      </c>
      <c r="J248">
        <f>VLOOKUP(D248,'FY-Quarter lookup'!$D$2:$I$25,6,FALSE)</f>
        <v>0</v>
      </c>
      <c r="K248">
        <f t="shared" si="43"/>
        <v>52</v>
      </c>
      <c r="L248" s="75" t="str">
        <f t="shared" ca="1" si="33"/>
        <v>3100: Salary In-kind</v>
      </c>
      <c r="M248" s="75">
        <f t="shared" ca="1" si="39"/>
        <v>0</v>
      </c>
      <c r="N248" s="75" t="str">
        <f t="shared" ca="1" si="40"/>
        <v xml:space="preserve"> - </v>
      </c>
      <c r="O248" s="75" t="str">
        <f t="shared" ca="1" si="36"/>
        <v>3100: Salary In-kind0 - PY0</v>
      </c>
      <c r="P248" s="75">
        <f>VLOOKUP(D248,'FY-Quarter lookup'!$D$2:$J$25,7,FALSE)</f>
        <v>0</v>
      </c>
      <c r="Q248" s="75">
        <f ca="1">IFERROR(INDEX('Budget by FY'!$I$2:$I$506,MATCH('Budget by qtr'!O248,'Budget by FY'!$F$2:$F$506,0)),0)</f>
        <v>0</v>
      </c>
      <c r="R248" s="75">
        <f>VLOOKUP(D248,'FY-Quarter lookup'!$D$2:$K$25,8,FALSE)</f>
        <v>0</v>
      </c>
      <c r="S248" s="75">
        <f>VLOOKUP(D248,'FY-Quarter lookup'!$D$2:$G$25,4,FALSE)</f>
        <v>0</v>
      </c>
      <c r="T248" s="75">
        <f t="shared" ca="1" si="41"/>
        <v>0</v>
      </c>
    </row>
    <row r="249" spans="1:20">
      <c r="A249">
        <v>4</v>
      </c>
      <c r="B249">
        <v>2024</v>
      </c>
      <c r="C249" s="2">
        <v>45383</v>
      </c>
      <c r="D249" s="2">
        <v>45473</v>
      </c>
      <c r="J249">
        <f>VLOOKUP(D249,'FY-Quarter lookup'!$D$2:$I$25,6,FALSE)</f>
        <v>0</v>
      </c>
      <c r="K249">
        <f t="shared" si="43"/>
        <v>52</v>
      </c>
      <c r="L249" s="75" t="str">
        <f t="shared" ca="1" si="33"/>
        <v>3100: Salary In-kind</v>
      </c>
      <c r="M249" s="75">
        <f t="shared" ca="1" si="39"/>
        <v>0</v>
      </c>
      <c r="N249" s="75" t="str">
        <f t="shared" ca="1" si="40"/>
        <v xml:space="preserve"> - </v>
      </c>
      <c r="O249" s="75" t="str">
        <f t="shared" ca="1" si="36"/>
        <v>3100: Salary In-kind0 - PY0</v>
      </c>
      <c r="P249" s="75">
        <f>VLOOKUP(D249,'FY-Quarter lookup'!$D$2:$J$25,7,FALSE)</f>
        <v>0</v>
      </c>
      <c r="Q249" s="75">
        <f ca="1">IFERROR(INDEX('Budget by FY'!$I$2:$I$506,MATCH('Budget by qtr'!O249,'Budget by FY'!$F$2:$F$506,0)),0)</f>
        <v>0</v>
      </c>
      <c r="R249" s="75">
        <f>VLOOKUP(D249,'FY-Quarter lookup'!$D$2:$K$25,8,FALSE)</f>
        <v>0</v>
      </c>
      <c r="S249" s="75">
        <f>VLOOKUP(D249,'FY-Quarter lookup'!$D$2:$G$25,4,FALSE)</f>
        <v>0</v>
      </c>
      <c r="T249" s="75">
        <f t="shared" ca="1" si="41"/>
        <v>0</v>
      </c>
    </row>
    <row r="250" spans="1:20">
      <c r="A250">
        <v>1</v>
      </c>
      <c r="B250">
        <v>2025</v>
      </c>
      <c r="C250" s="2">
        <v>45474</v>
      </c>
      <c r="D250" s="2">
        <v>45565</v>
      </c>
      <c r="J250">
        <f>VLOOKUP(D250,'FY-Quarter lookup'!$D$2:$I$25,6,FALSE)</f>
        <v>0</v>
      </c>
      <c r="K250">
        <f t="shared" si="43"/>
        <v>52</v>
      </c>
      <c r="L250" s="75" t="str">
        <f t="shared" ca="1" si="33"/>
        <v>3100: Salary In-kind</v>
      </c>
      <c r="M250" s="75">
        <f t="shared" ca="1" si="39"/>
        <v>0</v>
      </c>
      <c r="N250" s="75" t="str">
        <f t="shared" ca="1" si="40"/>
        <v xml:space="preserve"> - </v>
      </c>
      <c r="O250" s="75" t="str">
        <f t="shared" ca="1" si="36"/>
        <v>3100: Salary In-kind0 - PY0</v>
      </c>
      <c r="P250" s="75">
        <f>VLOOKUP(D250,'FY-Quarter lookup'!$D$2:$J$25,7,FALSE)</f>
        <v>0</v>
      </c>
      <c r="Q250" s="75">
        <f ca="1">IFERROR(INDEX('Budget by FY'!$I$2:$I$506,MATCH('Budget by qtr'!O250,'Budget by FY'!$F$2:$F$506,0)),0)</f>
        <v>0</v>
      </c>
      <c r="R250" s="75">
        <f>VLOOKUP(D250,'FY-Quarter lookup'!$D$2:$K$25,8,FALSE)</f>
        <v>0</v>
      </c>
      <c r="S250" s="75">
        <f>VLOOKUP(D250,'FY-Quarter lookup'!$D$2:$G$25,4,FALSE)</f>
        <v>0</v>
      </c>
      <c r="T250" s="75">
        <f t="shared" ca="1" si="41"/>
        <v>0</v>
      </c>
    </row>
    <row r="251" spans="1:20">
      <c r="A251">
        <v>2</v>
      </c>
      <c r="B251">
        <v>2025</v>
      </c>
      <c r="C251" s="2">
        <v>45566</v>
      </c>
      <c r="D251" s="2">
        <v>45657</v>
      </c>
      <c r="J251">
        <f>VLOOKUP(D251,'FY-Quarter lookup'!$D$2:$I$25,6,FALSE)</f>
        <v>0</v>
      </c>
      <c r="K251">
        <f t="shared" si="43"/>
        <v>52</v>
      </c>
      <c r="L251" s="75" t="str">
        <f t="shared" ca="1" si="33"/>
        <v>3100: Salary In-kind</v>
      </c>
      <c r="M251" s="75">
        <f t="shared" ca="1" si="39"/>
        <v>0</v>
      </c>
      <c r="N251" s="75" t="str">
        <f t="shared" ca="1" si="40"/>
        <v xml:space="preserve"> - </v>
      </c>
      <c r="O251" s="75" t="str">
        <f t="shared" ca="1" si="36"/>
        <v>3100: Salary In-kind0 - PY0</v>
      </c>
      <c r="P251" s="75">
        <f>VLOOKUP(D251,'FY-Quarter lookup'!$D$2:$J$25,7,FALSE)</f>
        <v>0</v>
      </c>
      <c r="Q251" s="75">
        <f ca="1">IFERROR(INDEX('Budget by FY'!$I$2:$I$506,MATCH('Budget by qtr'!O251,'Budget by FY'!$F$2:$F$506,0)),0)</f>
        <v>0</v>
      </c>
      <c r="R251" s="75">
        <f>VLOOKUP(D251,'FY-Quarter lookup'!$D$2:$K$25,8,FALSE)</f>
        <v>0</v>
      </c>
      <c r="S251" s="75">
        <f>VLOOKUP(D251,'FY-Quarter lookup'!$D$2:$G$25,4,FALSE)</f>
        <v>0</v>
      </c>
      <c r="T251" s="75">
        <f t="shared" ca="1" si="41"/>
        <v>0</v>
      </c>
    </row>
    <row r="252" spans="1:20">
      <c r="A252">
        <v>3</v>
      </c>
      <c r="B252">
        <v>2025</v>
      </c>
      <c r="C252" s="2">
        <v>45658</v>
      </c>
      <c r="D252" s="2">
        <v>45747</v>
      </c>
      <c r="J252">
        <f>VLOOKUP(D252,'FY-Quarter lookup'!$D$2:$I$25,6,FALSE)</f>
        <v>0</v>
      </c>
      <c r="K252">
        <f t="shared" si="43"/>
        <v>52</v>
      </c>
      <c r="L252" s="75" t="str">
        <f t="shared" ca="1" si="33"/>
        <v>3100: Salary In-kind</v>
      </c>
      <c r="M252" s="75">
        <f t="shared" ca="1" si="39"/>
        <v>0</v>
      </c>
      <c r="N252" s="75" t="str">
        <f t="shared" ca="1" si="40"/>
        <v xml:space="preserve"> - </v>
      </c>
      <c r="O252" s="75" t="str">
        <f t="shared" ca="1" si="36"/>
        <v>3100: Salary In-kind0 - PY0</v>
      </c>
      <c r="P252" s="75">
        <f>VLOOKUP(D252,'FY-Quarter lookup'!$D$2:$J$25,7,FALSE)</f>
        <v>0</v>
      </c>
      <c r="Q252" s="75">
        <f ca="1">IFERROR(INDEX('Budget by FY'!$I$2:$I$506,MATCH('Budget by qtr'!O252,'Budget by FY'!$F$2:$F$506,0)),0)</f>
        <v>0</v>
      </c>
      <c r="R252" s="75">
        <f>VLOOKUP(D252,'FY-Quarter lookup'!$D$2:$K$25,8,FALSE)</f>
        <v>0</v>
      </c>
      <c r="S252" s="75">
        <f>VLOOKUP(D252,'FY-Quarter lookup'!$D$2:$G$25,4,FALSE)</f>
        <v>0</v>
      </c>
      <c r="T252" s="75">
        <f t="shared" ca="1" si="41"/>
        <v>0</v>
      </c>
    </row>
    <row r="253" spans="1:20">
      <c r="A253">
        <v>4</v>
      </c>
      <c r="B253">
        <v>2025</v>
      </c>
      <c r="C253" s="2">
        <v>45748</v>
      </c>
      <c r="D253" s="2">
        <v>45838</v>
      </c>
      <c r="J253">
        <f>VLOOKUP(D253,'FY-Quarter lookup'!$D$2:$I$25,6,FALSE)</f>
        <v>0</v>
      </c>
      <c r="K253">
        <f t="shared" si="43"/>
        <v>52</v>
      </c>
      <c r="L253" s="75" t="str">
        <f t="shared" ca="1" si="33"/>
        <v>3100: Salary In-kind</v>
      </c>
      <c r="M253" s="75">
        <f t="shared" ca="1" si="39"/>
        <v>0</v>
      </c>
      <c r="N253" s="75" t="str">
        <f t="shared" ca="1" si="40"/>
        <v xml:space="preserve"> - </v>
      </c>
      <c r="O253" s="75" t="str">
        <f t="shared" ca="1" si="36"/>
        <v>3100: Salary In-kind0 - PY0</v>
      </c>
      <c r="P253" s="75">
        <f>VLOOKUP(D253,'FY-Quarter lookup'!$D$2:$J$25,7,FALSE)</f>
        <v>0</v>
      </c>
      <c r="Q253" s="75">
        <f ca="1">IFERROR(INDEX('Budget by FY'!$I$2:$I$506,MATCH('Budget by qtr'!O253,'Budget by FY'!$F$2:$F$506,0)),0)</f>
        <v>0</v>
      </c>
      <c r="R253" s="75">
        <f>VLOOKUP(D253,'FY-Quarter lookup'!$D$2:$K$25,8,FALSE)</f>
        <v>0</v>
      </c>
      <c r="S253" s="75">
        <f>VLOOKUP(D253,'FY-Quarter lookup'!$D$2:$G$25,4,FALSE)</f>
        <v>0</v>
      </c>
      <c r="T253" s="75">
        <f t="shared" ca="1" si="41"/>
        <v>0</v>
      </c>
    </row>
    <row r="254" spans="1:20">
      <c r="A254">
        <v>1</v>
      </c>
      <c r="B254">
        <v>2026</v>
      </c>
      <c r="C254" s="2">
        <v>45839</v>
      </c>
      <c r="D254" s="2">
        <v>45930</v>
      </c>
      <c r="J254">
        <f>VLOOKUP(D254,'FY-Quarter lookup'!$D$2:$I$25,6,FALSE)</f>
        <v>0</v>
      </c>
      <c r="K254">
        <f t="shared" si="43"/>
        <v>52</v>
      </c>
      <c r="L254" s="75" t="str">
        <f t="shared" ca="1" si="33"/>
        <v>3100: Salary In-kind</v>
      </c>
      <c r="M254" s="75">
        <f t="shared" ca="1" si="39"/>
        <v>0</v>
      </c>
      <c r="N254" s="75" t="str">
        <f t="shared" ca="1" si="40"/>
        <v xml:space="preserve"> - </v>
      </c>
      <c r="O254" s="75" t="str">
        <f t="shared" ca="1" si="36"/>
        <v>3100: Salary In-kind0 - PY0</v>
      </c>
      <c r="P254" s="75">
        <f>VLOOKUP(D254,'FY-Quarter lookup'!$D$2:$J$25,7,FALSE)</f>
        <v>0</v>
      </c>
      <c r="Q254" s="75">
        <f ca="1">IFERROR(INDEX('Budget by FY'!$I$2:$I$506,MATCH('Budget by qtr'!O254,'Budget by FY'!$F$2:$F$506,0)),0)</f>
        <v>0</v>
      </c>
      <c r="R254" s="75">
        <f>VLOOKUP(D254,'FY-Quarter lookup'!$D$2:$K$25,8,FALSE)</f>
        <v>0</v>
      </c>
      <c r="S254" s="75">
        <f>VLOOKUP(D254,'FY-Quarter lookup'!$D$2:$G$25,4,FALSE)</f>
        <v>0</v>
      </c>
      <c r="T254" s="75">
        <f t="shared" ca="1" si="41"/>
        <v>0</v>
      </c>
    </row>
    <row r="255" spans="1:20">
      <c r="A255">
        <v>2</v>
      </c>
      <c r="B255">
        <v>2026</v>
      </c>
      <c r="C255" s="2">
        <v>45931</v>
      </c>
      <c r="D255" s="2">
        <v>46022</v>
      </c>
      <c r="J255">
        <f>VLOOKUP(D255,'FY-Quarter lookup'!$D$2:$I$25,6,FALSE)</f>
        <v>0</v>
      </c>
      <c r="K255">
        <f t="shared" si="43"/>
        <v>52</v>
      </c>
      <c r="L255" s="75" t="str">
        <f t="shared" ca="1" si="33"/>
        <v>3100: Salary In-kind</v>
      </c>
      <c r="M255" s="75">
        <f t="shared" ca="1" si="39"/>
        <v>0</v>
      </c>
      <c r="N255" s="75" t="str">
        <f t="shared" ca="1" si="40"/>
        <v xml:space="preserve"> - </v>
      </c>
      <c r="O255" s="75" t="str">
        <f t="shared" ca="1" si="36"/>
        <v>3100: Salary In-kind0 - PY0</v>
      </c>
      <c r="P255" s="75">
        <f>VLOOKUP(D255,'FY-Quarter lookup'!$D$2:$J$25,7,FALSE)</f>
        <v>0</v>
      </c>
      <c r="Q255" s="75">
        <f ca="1">IFERROR(INDEX('Budget by FY'!$I$2:$I$506,MATCH('Budget by qtr'!O255,'Budget by FY'!$F$2:$F$506,0)),0)</f>
        <v>0</v>
      </c>
      <c r="R255" s="75">
        <f>VLOOKUP(D255,'FY-Quarter lookup'!$D$2:$K$25,8,FALSE)</f>
        <v>0</v>
      </c>
      <c r="S255" s="75">
        <f>VLOOKUP(D255,'FY-Quarter lookup'!$D$2:$G$25,4,FALSE)</f>
        <v>0</v>
      </c>
      <c r="T255" s="75">
        <f t="shared" ca="1" si="41"/>
        <v>0</v>
      </c>
    </row>
    <row r="256" spans="1:20">
      <c r="A256">
        <v>3</v>
      </c>
      <c r="B256">
        <v>2026</v>
      </c>
      <c r="C256" s="2">
        <v>46023</v>
      </c>
      <c r="D256" s="2">
        <v>46112</v>
      </c>
      <c r="J256">
        <f>VLOOKUP(D256,'FY-Quarter lookup'!$D$2:$I$25,6,FALSE)</f>
        <v>0</v>
      </c>
      <c r="K256">
        <f t="shared" si="43"/>
        <v>52</v>
      </c>
      <c r="L256" s="75" t="str">
        <f t="shared" ca="1" si="33"/>
        <v>3100: Salary In-kind</v>
      </c>
      <c r="M256" s="75">
        <f t="shared" ca="1" si="39"/>
        <v>0</v>
      </c>
      <c r="N256" s="75" t="str">
        <f t="shared" ca="1" si="40"/>
        <v xml:space="preserve"> - </v>
      </c>
      <c r="O256" s="75" t="str">
        <f t="shared" ca="1" si="36"/>
        <v>3100: Salary In-kind0 - PY0</v>
      </c>
      <c r="P256" s="75">
        <f>VLOOKUP(D256,'FY-Quarter lookup'!$D$2:$J$25,7,FALSE)</f>
        <v>0</v>
      </c>
      <c r="Q256" s="75">
        <f ca="1">IFERROR(INDEX('Budget by FY'!$I$2:$I$506,MATCH('Budget by qtr'!O256,'Budget by FY'!$F$2:$F$506,0)),0)</f>
        <v>0</v>
      </c>
      <c r="R256" s="75">
        <f>VLOOKUP(D256,'FY-Quarter lookup'!$D$2:$K$25,8,FALSE)</f>
        <v>0</v>
      </c>
      <c r="S256" s="75">
        <f>VLOOKUP(D256,'FY-Quarter lookup'!$D$2:$G$25,4,FALSE)</f>
        <v>0</v>
      </c>
      <c r="T256" s="75">
        <f t="shared" ca="1" si="41"/>
        <v>0</v>
      </c>
    </row>
    <row r="257" spans="1:20">
      <c r="A257">
        <v>4</v>
      </c>
      <c r="B257">
        <v>2026</v>
      </c>
      <c r="C257" s="2">
        <v>46113</v>
      </c>
      <c r="D257" s="2">
        <v>46203</v>
      </c>
      <c r="J257">
        <f>VLOOKUP(D257,'FY-Quarter lookup'!$D$2:$I$25,6,FALSE)</f>
        <v>0</v>
      </c>
      <c r="K257">
        <f t="shared" si="43"/>
        <v>52</v>
      </c>
      <c r="L257" s="75" t="str">
        <f t="shared" ca="1" si="33"/>
        <v>3100: Salary In-kind</v>
      </c>
      <c r="M257" s="75">
        <f t="shared" ca="1" si="39"/>
        <v>0</v>
      </c>
      <c r="N257" s="75" t="str">
        <f t="shared" ca="1" si="40"/>
        <v xml:space="preserve"> - </v>
      </c>
      <c r="O257" s="75" t="str">
        <f t="shared" ca="1" si="36"/>
        <v>3100: Salary In-kind0 - PY0</v>
      </c>
      <c r="P257" s="75">
        <f>VLOOKUP(D257,'FY-Quarter lookup'!$D$2:$J$25,7,FALSE)</f>
        <v>0</v>
      </c>
      <c r="Q257" s="75">
        <f ca="1">IFERROR(INDEX('Budget by FY'!$I$2:$I$506,MATCH('Budget by qtr'!O257,'Budget by FY'!$F$2:$F$506,0)),0)</f>
        <v>0</v>
      </c>
      <c r="R257" s="75">
        <f>VLOOKUP(D257,'FY-Quarter lookup'!$D$2:$K$25,8,FALSE)</f>
        <v>0</v>
      </c>
      <c r="S257" s="75">
        <f>VLOOKUP(D257,'FY-Quarter lookup'!$D$2:$G$25,4,FALSE)</f>
        <v>0</v>
      </c>
      <c r="T257" s="75">
        <f t="shared" ca="1" si="41"/>
        <v>0</v>
      </c>
    </row>
    <row r="258" spans="1:20">
      <c r="A258">
        <v>1</v>
      </c>
      <c r="B258">
        <v>2027</v>
      </c>
      <c r="C258" s="2">
        <v>46204</v>
      </c>
      <c r="D258" s="2">
        <v>46295</v>
      </c>
      <c r="J258">
        <f>VLOOKUP(D258,'FY-Quarter lookup'!$D$2:$I$25,6,FALSE)</f>
        <v>0</v>
      </c>
      <c r="K258">
        <f t="shared" si="43"/>
        <v>52</v>
      </c>
      <c r="L258" s="75" t="str">
        <f t="shared" ca="1" si="33"/>
        <v>3100: Salary In-kind</v>
      </c>
      <c r="M258" s="75">
        <f t="shared" ca="1" si="39"/>
        <v>0</v>
      </c>
      <c r="N258" s="75" t="str">
        <f t="shared" ca="1" si="40"/>
        <v xml:space="preserve"> - </v>
      </c>
      <c r="O258" s="75" t="str">
        <f t="shared" ca="1" si="36"/>
        <v>3100: Salary In-kind0 - PY0</v>
      </c>
      <c r="P258" s="75">
        <f>VLOOKUP(D258,'FY-Quarter lookup'!$D$2:$J$25,7,FALSE)</f>
        <v>0</v>
      </c>
      <c r="Q258" s="75">
        <f ca="1">IFERROR(INDEX('Budget by FY'!$I$2:$I$506,MATCH('Budget by qtr'!O258,'Budget by FY'!$F$2:$F$506,0)),0)</f>
        <v>0</v>
      </c>
      <c r="R258" s="75">
        <f>VLOOKUP(D258,'FY-Quarter lookup'!$D$2:$K$25,8,FALSE)</f>
        <v>0</v>
      </c>
      <c r="S258" s="75">
        <f>VLOOKUP(D258,'FY-Quarter lookup'!$D$2:$G$25,4,FALSE)</f>
        <v>0</v>
      </c>
      <c r="T258" s="75">
        <f t="shared" ca="1" si="41"/>
        <v>0</v>
      </c>
    </row>
    <row r="259" spans="1:20">
      <c r="A259">
        <v>2</v>
      </c>
      <c r="B259">
        <v>2027</v>
      </c>
      <c r="C259" s="2">
        <v>46296</v>
      </c>
      <c r="D259" s="2">
        <v>46387</v>
      </c>
      <c r="J259">
        <f>VLOOKUP(D259,'FY-Quarter lookup'!$D$2:$I$25,6,FALSE)</f>
        <v>0</v>
      </c>
      <c r="K259">
        <f t="shared" si="43"/>
        <v>52</v>
      </c>
      <c r="L259" s="75" t="str">
        <f t="shared" ref="L259:L322" ca="1" si="44">INDIRECT(_xlfn.CONCAT("'Budget by FY'!C",K259))</f>
        <v>3100: Salary In-kind</v>
      </c>
      <c r="M259" s="75">
        <f t="shared" ca="1" si="39"/>
        <v>0</v>
      </c>
      <c r="N259" s="75" t="str">
        <f t="shared" ca="1" si="40"/>
        <v xml:space="preserve"> - </v>
      </c>
      <c r="O259" s="75" t="str">
        <f t="shared" ref="O259:O322" ca="1" si="45">_xlfn.CONCAT(L259,M259,N259,"PY",P259)</f>
        <v>3100: Salary In-kind0 - PY0</v>
      </c>
      <c r="P259" s="75">
        <f>VLOOKUP(D259,'FY-Quarter lookup'!$D$2:$J$25,7,FALSE)</f>
        <v>0</v>
      </c>
      <c r="Q259" s="75">
        <f ca="1">IFERROR(INDEX('Budget by FY'!$I$2:$I$506,MATCH('Budget by qtr'!O259,'Budget by FY'!$F$2:$F$506,0)),0)</f>
        <v>0</v>
      </c>
      <c r="R259" s="75">
        <f>VLOOKUP(D259,'FY-Quarter lookup'!$D$2:$K$25,8,FALSE)</f>
        <v>0</v>
      </c>
      <c r="S259" s="75">
        <f>VLOOKUP(D259,'FY-Quarter lookup'!$D$2:$G$25,4,FALSE)</f>
        <v>0</v>
      </c>
      <c r="T259" s="75">
        <f t="shared" ca="1" si="41"/>
        <v>0</v>
      </c>
    </row>
    <row r="260" spans="1:20">
      <c r="A260">
        <v>3</v>
      </c>
      <c r="B260">
        <v>2027</v>
      </c>
      <c r="C260" s="2">
        <v>46388</v>
      </c>
      <c r="D260" s="2">
        <v>46477</v>
      </c>
      <c r="J260">
        <f>VLOOKUP(D260,'FY-Quarter lookup'!$D$2:$I$25,6,FALSE)</f>
        <v>0</v>
      </c>
      <c r="K260">
        <f t="shared" si="43"/>
        <v>52</v>
      </c>
      <c r="L260" s="75" t="str">
        <f t="shared" ca="1" si="44"/>
        <v>3100: Salary In-kind</v>
      </c>
      <c r="M260" s="75">
        <f t="shared" ca="1" si="39"/>
        <v>0</v>
      </c>
      <c r="N260" s="75" t="str">
        <f t="shared" ca="1" si="40"/>
        <v xml:space="preserve"> - </v>
      </c>
      <c r="O260" s="75" t="str">
        <f t="shared" ca="1" si="45"/>
        <v>3100: Salary In-kind0 - PY0</v>
      </c>
      <c r="P260" s="75">
        <f>VLOOKUP(D260,'FY-Quarter lookup'!$D$2:$J$25,7,FALSE)</f>
        <v>0</v>
      </c>
      <c r="Q260" s="75">
        <f ca="1">IFERROR(INDEX('Budget by FY'!$I$2:$I$506,MATCH('Budget by qtr'!O260,'Budget by FY'!$F$2:$F$506,0)),0)</f>
        <v>0</v>
      </c>
      <c r="R260" s="75">
        <f>VLOOKUP(D260,'FY-Quarter lookup'!$D$2:$K$25,8,FALSE)</f>
        <v>0</v>
      </c>
      <c r="S260" s="75">
        <f>VLOOKUP(D260,'FY-Quarter lookup'!$D$2:$G$25,4,FALSE)</f>
        <v>0</v>
      </c>
      <c r="T260" s="75">
        <f t="shared" ca="1" si="41"/>
        <v>0</v>
      </c>
    </row>
    <row r="261" spans="1:20">
      <c r="A261">
        <v>4</v>
      </c>
      <c r="B261">
        <v>2027</v>
      </c>
      <c r="C261" s="2">
        <v>46478</v>
      </c>
      <c r="D261" s="2">
        <v>46568</v>
      </c>
      <c r="J261">
        <f>VLOOKUP(D261,'FY-Quarter lookup'!$D$2:$I$25,6,FALSE)</f>
        <v>0</v>
      </c>
      <c r="K261">
        <f t="shared" si="43"/>
        <v>52</v>
      </c>
      <c r="L261" s="75" t="str">
        <f t="shared" ca="1" si="44"/>
        <v>3100: Salary In-kind</v>
      </c>
      <c r="M261" s="75">
        <f t="shared" ca="1" si="39"/>
        <v>0</v>
      </c>
      <c r="N261" s="75" t="str">
        <f t="shared" ca="1" si="40"/>
        <v xml:space="preserve"> - </v>
      </c>
      <c r="O261" s="75" t="str">
        <f t="shared" ca="1" si="45"/>
        <v>3100: Salary In-kind0 - PY0</v>
      </c>
      <c r="P261" s="75">
        <f>VLOOKUP(D261,'FY-Quarter lookup'!$D$2:$J$25,7,FALSE)</f>
        <v>0</v>
      </c>
      <c r="Q261" s="75">
        <f ca="1">IFERROR(INDEX('Budget by FY'!$I$2:$I$506,MATCH('Budget by qtr'!O261,'Budget by FY'!$F$2:$F$506,0)),0)</f>
        <v>0</v>
      </c>
      <c r="R261" s="75">
        <f>VLOOKUP(D261,'FY-Quarter lookup'!$D$2:$K$25,8,FALSE)</f>
        <v>0</v>
      </c>
      <c r="S261" s="75">
        <f>VLOOKUP(D261,'FY-Quarter lookup'!$D$2:$G$25,4,FALSE)</f>
        <v>0</v>
      </c>
      <c r="T261" s="75">
        <f t="shared" ca="1" si="41"/>
        <v>0</v>
      </c>
    </row>
    <row r="262" spans="1:20">
      <c r="A262">
        <v>1</v>
      </c>
      <c r="B262">
        <v>2028</v>
      </c>
      <c r="C262" s="2">
        <v>46569</v>
      </c>
      <c r="D262" s="2">
        <v>46660</v>
      </c>
      <c r="J262">
        <f>VLOOKUP(D262,'FY-Quarter lookup'!$D$2:$I$25,6,FALSE)</f>
        <v>0</v>
      </c>
      <c r="K262">
        <f t="shared" si="43"/>
        <v>52</v>
      </c>
      <c r="L262" s="75" t="str">
        <f t="shared" ca="1" si="44"/>
        <v>3100: Salary In-kind</v>
      </c>
      <c r="M262" s="75">
        <f t="shared" ca="1" si="39"/>
        <v>0</v>
      </c>
      <c r="N262" s="75" t="str">
        <f t="shared" ca="1" si="40"/>
        <v xml:space="preserve"> - </v>
      </c>
      <c r="O262" s="75" t="str">
        <f t="shared" ca="1" si="45"/>
        <v>3100: Salary In-kind0 - PY0</v>
      </c>
      <c r="P262" s="75">
        <f>VLOOKUP(D262,'FY-Quarter lookup'!$D$2:$J$25,7,FALSE)</f>
        <v>0</v>
      </c>
      <c r="Q262" s="75">
        <f ca="1">IFERROR(INDEX('Budget by FY'!$I$2:$I$506,MATCH('Budget by qtr'!O262,'Budget by FY'!$F$2:$F$506,0)),0)</f>
        <v>0</v>
      </c>
      <c r="R262" s="75">
        <f>VLOOKUP(D262,'FY-Quarter lookup'!$D$2:$K$25,8,FALSE)</f>
        <v>0</v>
      </c>
      <c r="S262" s="75">
        <f>VLOOKUP(D262,'FY-Quarter lookup'!$D$2:$G$25,4,FALSE)</f>
        <v>0</v>
      </c>
      <c r="T262" s="75">
        <f t="shared" ca="1" si="41"/>
        <v>0</v>
      </c>
    </row>
    <row r="263" spans="1:20">
      <c r="A263">
        <v>2</v>
      </c>
      <c r="B263">
        <v>2028</v>
      </c>
      <c r="C263" s="2">
        <v>46661</v>
      </c>
      <c r="D263" s="2">
        <v>46752</v>
      </c>
      <c r="J263">
        <f>VLOOKUP(D263,'FY-Quarter lookup'!$D$2:$I$25,6,FALSE)</f>
        <v>0</v>
      </c>
      <c r="K263">
        <f t="shared" si="43"/>
        <v>52</v>
      </c>
      <c r="L263" s="75" t="str">
        <f t="shared" ca="1" si="44"/>
        <v>3100: Salary In-kind</v>
      </c>
      <c r="M263" s="75">
        <f t="shared" ca="1" si="39"/>
        <v>0</v>
      </c>
      <c r="N263" s="75" t="str">
        <f t="shared" ca="1" si="40"/>
        <v xml:space="preserve"> - </v>
      </c>
      <c r="O263" s="75" t="str">
        <f t="shared" ca="1" si="45"/>
        <v>3100: Salary In-kind0 - PY0</v>
      </c>
      <c r="P263" s="75">
        <f>VLOOKUP(D263,'FY-Quarter lookup'!$D$2:$J$25,7,FALSE)</f>
        <v>0</v>
      </c>
      <c r="Q263" s="75">
        <f ca="1">IFERROR(INDEX('Budget by FY'!$I$2:$I$506,MATCH('Budget by qtr'!O263,'Budget by FY'!$F$2:$F$506,0)),0)</f>
        <v>0</v>
      </c>
      <c r="R263" s="75">
        <f>VLOOKUP(D263,'FY-Quarter lookup'!$D$2:$K$25,8,FALSE)</f>
        <v>0</v>
      </c>
      <c r="S263" s="75">
        <f>VLOOKUP(D263,'FY-Quarter lookup'!$D$2:$G$25,4,FALSE)</f>
        <v>0</v>
      </c>
      <c r="T263" s="75">
        <f t="shared" ca="1" si="41"/>
        <v>0</v>
      </c>
    </row>
    <row r="264" spans="1:20">
      <c r="A264">
        <v>3</v>
      </c>
      <c r="B264">
        <v>2028</v>
      </c>
      <c r="C264" s="2">
        <v>46753</v>
      </c>
      <c r="D264" s="2">
        <v>46843</v>
      </c>
      <c r="J264">
        <f>VLOOKUP(D264,'FY-Quarter lookup'!$D$2:$I$25,6,FALSE)</f>
        <v>0</v>
      </c>
      <c r="K264">
        <f t="shared" si="43"/>
        <v>52</v>
      </c>
      <c r="L264" s="75" t="str">
        <f t="shared" ca="1" si="44"/>
        <v>3100: Salary In-kind</v>
      </c>
      <c r="M264" s="75">
        <f t="shared" ca="1" si="39"/>
        <v>0</v>
      </c>
      <c r="N264" s="75" t="str">
        <f t="shared" ca="1" si="40"/>
        <v xml:space="preserve"> - </v>
      </c>
      <c r="O264" s="75" t="str">
        <f t="shared" ca="1" si="45"/>
        <v>3100: Salary In-kind0 - PY0</v>
      </c>
      <c r="P264" s="75">
        <f>VLOOKUP(D264,'FY-Quarter lookup'!$D$2:$J$25,7,FALSE)</f>
        <v>0</v>
      </c>
      <c r="Q264" s="75">
        <f ca="1">IFERROR(INDEX('Budget by FY'!$I$2:$I$506,MATCH('Budget by qtr'!O264,'Budget by FY'!$F$2:$F$506,0)),0)</f>
        <v>0</v>
      </c>
      <c r="R264" s="75">
        <f>VLOOKUP(D264,'FY-Quarter lookup'!$D$2:$K$25,8,FALSE)</f>
        <v>0</v>
      </c>
      <c r="S264" s="75">
        <f>VLOOKUP(D264,'FY-Quarter lookup'!$D$2:$G$25,4,FALSE)</f>
        <v>0</v>
      </c>
      <c r="T264" s="75">
        <f t="shared" ca="1" si="41"/>
        <v>0</v>
      </c>
    </row>
    <row r="265" spans="1:20">
      <c r="A265">
        <v>4</v>
      </c>
      <c r="B265">
        <v>2028</v>
      </c>
      <c r="C265" s="2">
        <v>46844</v>
      </c>
      <c r="D265" s="2">
        <v>46934</v>
      </c>
      <c r="J265">
        <f>VLOOKUP(D265,'FY-Quarter lookup'!$D$2:$I$25,6,FALSE)</f>
        <v>0</v>
      </c>
      <c r="K265">
        <f t="shared" si="43"/>
        <v>52</v>
      </c>
      <c r="L265" s="75" t="str">
        <f t="shared" ca="1" si="44"/>
        <v>3100: Salary In-kind</v>
      </c>
      <c r="M265" s="75">
        <f t="shared" ca="1" si="39"/>
        <v>0</v>
      </c>
      <c r="N265" s="75" t="str">
        <f t="shared" ca="1" si="40"/>
        <v xml:space="preserve"> - </v>
      </c>
      <c r="O265" s="75" t="str">
        <f t="shared" ca="1" si="45"/>
        <v>3100: Salary In-kind0 - PY0</v>
      </c>
      <c r="P265" s="75">
        <f>VLOOKUP(D265,'FY-Quarter lookup'!$D$2:$J$25,7,FALSE)</f>
        <v>0</v>
      </c>
      <c r="Q265" s="75">
        <f ca="1">IFERROR(INDEX('Budget by FY'!$I$2:$I$506,MATCH('Budget by qtr'!O265,'Budget by FY'!$F$2:$F$506,0)),0)</f>
        <v>0</v>
      </c>
      <c r="R265" s="75">
        <f>VLOOKUP(D265,'FY-Quarter lookup'!$D$2:$K$25,8,FALSE)</f>
        <v>0</v>
      </c>
      <c r="S265" s="75">
        <f>VLOOKUP(D265,'FY-Quarter lookup'!$D$2:$G$25,4,FALSE)</f>
        <v>0</v>
      </c>
      <c r="T265" s="75">
        <f t="shared" ca="1" si="41"/>
        <v>0</v>
      </c>
    </row>
    <row r="266" spans="1:20">
      <c r="A266">
        <v>1</v>
      </c>
      <c r="B266">
        <v>2023</v>
      </c>
      <c r="C266" s="2">
        <v>44743</v>
      </c>
      <c r="D266" s="2">
        <v>44834</v>
      </c>
      <c r="J266">
        <f>VLOOKUP(D266,'FY-Quarter lookup'!$D$2:$I$25,6,FALSE)</f>
        <v>0</v>
      </c>
      <c r="K266">
        <f>K265+5</f>
        <v>57</v>
      </c>
      <c r="L266" s="75" t="str">
        <f t="shared" ca="1" si="44"/>
        <v>3100: Salary In-kind</v>
      </c>
      <c r="M266" s="75">
        <f t="shared" ca="1" si="39"/>
        <v>0</v>
      </c>
      <c r="N266" s="75" t="str">
        <f t="shared" ca="1" si="40"/>
        <v xml:space="preserve"> - </v>
      </c>
      <c r="O266" s="75" t="str">
        <f t="shared" ca="1" si="45"/>
        <v>3100: Salary In-kind0 - PY0</v>
      </c>
      <c r="P266" s="75">
        <f>VLOOKUP(D266,'FY-Quarter lookup'!$D$2:$J$25,7,FALSE)</f>
        <v>0</v>
      </c>
      <c r="Q266" s="75">
        <f ca="1">IFERROR(INDEX('Budget by FY'!$I$2:$I$506,MATCH('Budget by qtr'!O266,'Budget by FY'!$F$2:$F$506,0)),0)</f>
        <v>0</v>
      </c>
      <c r="R266" s="75">
        <f>VLOOKUP(D266,'FY-Quarter lookup'!$D$2:$K$25,8,FALSE)</f>
        <v>0</v>
      </c>
      <c r="S266" s="75">
        <f>VLOOKUP(D266,'FY-Quarter lookup'!$D$2:$G$25,4,FALSE)</f>
        <v>0</v>
      </c>
      <c r="T266" s="75">
        <f t="shared" ca="1" si="41"/>
        <v>0</v>
      </c>
    </row>
    <row r="267" spans="1:20">
      <c r="A267">
        <v>2</v>
      </c>
      <c r="B267">
        <v>2023</v>
      </c>
      <c r="C267" s="2">
        <v>44835</v>
      </c>
      <c r="D267" s="2">
        <v>44926</v>
      </c>
      <c r="J267">
        <f>VLOOKUP(D267,'FY-Quarter lookup'!$D$2:$I$25,6,FALSE)</f>
        <v>0</v>
      </c>
      <c r="K267">
        <f>K266</f>
        <v>57</v>
      </c>
      <c r="L267" s="75" t="str">
        <f t="shared" ca="1" si="44"/>
        <v>3100: Salary In-kind</v>
      </c>
      <c r="M267" s="75">
        <f t="shared" ca="1" si="39"/>
        <v>0</v>
      </c>
      <c r="N267" s="75" t="str">
        <f t="shared" ca="1" si="40"/>
        <v xml:space="preserve"> - </v>
      </c>
      <c r="O267" s="75" t="str">
        <f t="shared" ca="1" si="45"/>
        <v>3100: Salary In-kind0 - PY0</v>
      </c>
      <c r="P267" s="75">
        <f>VLOOKUP(D267,'FY-Quarter lookup'!$D$2:$J$25,7,FALSE)</f>
        <v>0</v>
      </c>
      <c r="Q267" s="75">
        <f ca="1">IFERROR(INDEX('Budget by FY'!$I$2:$I$506,MATCH('Budget by qtr'!O267,'Budget by FY'!$F$2:$F$506,0)),0)</f>
        <v>0</v>
      </c>
      <c r="R267" s="75">
        <f>VLOOKUP(D267,'FY-Quarter lookup'!$D$2:$K$25,8,FALSE)</f>
        <v>0</v>
      </c>
      <c r="S267" s="75">
        <f>VLOOKUP(D267,'FY-Quarter lookup'!$D$2:$G$25,4,FALSE)</f>
        <v>0</v>
      </c>
      <c r="T267" s="75">
        <f t="shared" ca="1" si="41"/>
        <v>0</v>
      </c>
    </row>
    <row r="268" spans="1:20">
      <c r="A268">
        <v>3</v>
      </c>
      <c r="B268">
        <v>2023</v>
      </c>
      <c r="C268" s="2">
        <v>44927</v>
      </c>
      <c r="D268" s="2">
        <v>45016</v>
      </c>
      <c r="J268">
        <f>VLOOKUP(D268,'FY-Quarter lookup'!$D$2:$I$25,6,FALSE)</f>
        <v>0</v>
      </c>
      <c r="K268">
        <f t="shared" ref="K268:K289" si="46">K267</f>
        <v>57</v>
      </c>
      <c r="L268" s="75" t="str">
        <f t="shared" ca="1" si="44"/>
        <v>3100: Salary In-kind</v>
      </c>
      <c r="M268" s="75">
        <f t="shared" ca="1" si="39"/>
        <v>0</v>
      </c>
      <c r="N268" s="75" t="str">
        <f t="shared" ca="1" si="40"/>
        <v xml:space="preserve"> - </v>
      </c>
      <c r="O268" s="75" t="str">
        <f t="shared" ca="1" si="45"/>
        <v>3100: Salary In-kind0 - PY0</v>
      </c>
      <c r="P268" s="75">
        <f>VLOOKUP(D268,'FY-Quarter lookup'!$D$2:$J$25,7,FALSE)</f>
        <v>0</v>
      </c>
      <c r="Q268" s="75">
        <f ca="1">IFERROR(INDEX('Budget by FY'!$I$2:$I$506,MATCH('Budget by qtr'!O268,'Budget by FY'!$F$2:$F$506,0)),0)</f>
        <v>0</v>
      </c>
      <c r="R268" s="75">
        <f>VLOOKUP(D268,'FY-Quarter lookup'!$D$2:$K$25,8,FALSE)</f>
        <v>0</v>
      </c>
      <c r="S268" s="75">
        <f>VLOOKUP(D268,'FY-Quarter lookup'!$D$2:$G$25,4,FALSE)</f>
        <v>0</v>
      </c>
      <c r="T268" s="75">
        <f t="shared" ca="1" si="41"/>
        <v>0</v>
      </c>
    </row>
    <row r="269" spans="1:20">
      <c r="A269">
        <v>4</v>
      </c>
      <c r="B269">
        <v>2023</v>
      </c>
      <c r="C269" s="2">
        <v>45017</v>
      </c>
      <c r="D269" s="2">
        <v>45107</v>
      </c>
      <c r="J269">
        <f>VLOOKUP(D269,'FY-Quarter lookup'!$D$2:$I$25,6,FALSE)</f>
        <v>0</v>
      </c>
      <c r="K269">
        <f t="shared" si="46"/>
        <v>57</v>
      </c>
      <c r="L269" s="75" t="str">
        <f t="shared" ca="1" si="44"/>
        <v>3100: Salary In-kind</v>
      </c>
      <c r="M269" s="75">
        <f t="shared" ca="1" si="39"/>
        <v>0</v>
      </c>
      <c r="N269" s="75" t="str">
        <f t="shared" ca="1" si="40"/>
        <v xml:space="preserve"> - </v>
      </c>
      <c r="O269" s="75" t="str">
        <f t="shared" ca="1" si="45"/>
        <v>3100: Salary In-kind0 - PY0</v>
      </c>
      <c r="P269" s="75">
        <f>VLOOKUP(D269,'FY-Quarter lookup'!$D$2:$J$25,7,FALSE)</f>
        <v>0</v>
      </c>
      <c r="Q269" s="75">
        <f ca="1">IFERROR(INDEX('Budget by FY'!$I$2:$I$506,MATCH('Budget by qtr'!O269,'Budget by FY'!$F$2:$F$506,0)),0)</f>
        <v>0</v>
      </c>
      <c r="R269" s="75">
        <f>VLOOKUP(D269,'FY-Quarter lookup'!$D$2:$K$25,8,FALSE)</f>
        <v>0</v>
      </c>
      <c r="S269" s="75">
        <f>VLOOKUP(D269,'FY-Quarter lookup'!$D$2:$G$25,4,FALSE)</f>
        <v>0</v>
      </c>
      <c r="T269" s="75">
        <f t="shared" ca="1" si="41"/>
        <v>0</v>
      </c>
    </row>
    <row r="270" spans="1:20">
      <c r="A270">
        <v>1</v>
      </c>
      <c r="B270">
        <v>2024</v>
      </c>
      <c r="C270" s="2">
        <v>45108</v>
      </c>
      <c r="D270" s="2">
        <v>45199</v>
      </c>
      <c r="J270">
        <f>VLOOKUP(D270,'FY-Quarter lookup'!$D$2:$I$25,6,FALSE)</f>
        <v>0</v>
      </c>
      <c r="K270">
        <f t="shared" si="46"/>
        <v>57</v>
      </c>
      <c r="L270" s="75" t="str">
        <f t="shared" ca="1" si="44"/>
        <v>3100: Salary In-kind</v>
      </c>
      <c r="M270" s="75">
        <f t="shared" ca="1" si="39"/>
        <v>0</v>
      </c>
      <c r="N270" s="75" t="str">
        <f t="shared" ca="1" si="40"/>
        <v xml:space="preserve"> - </v>
      </c>
      <c r="O270" s="75" t="str">
        <f t="shared" ca="1" si="45"/>
        <v>3100: Salary In-kind0 - PY0</v>
      </c>
      <c r="P270" s="75">
        <f>VLOOKUP(D270,'FY-Quarter lookup'!$D$2:$J$25,7,FALSE)</f>
        <v>0</v>
      </c>
      <c r="Q270" s="75">
        <f ca="1">IFERROR(INDEX('Budget by FY'!$I$2:$I$506,MATCH('Budget by qtr'!O270,'Budget by FY'!$F$2:$F$506,0)),0)</f>
        <v>0</v>
      </c>
      <c r="R270" s="75">
        <f>VLOOKUP(D270,'FY-Quarter lookup'!$D$2:$K$25,8,FALSE)</f>
        <v>0</v>
      </c>
      <c r="S270" s="75">
        <f>VLOOKUP(D270,'FY-Quarter lookup'!$D$2:$G$25,4,FALSE)</f>
        <v>0</v>
      </c>
      <c r="T270" s="75">
        <f t="shared" ca="1" si="41"/>
        <v>0</v>
      </c>
    </row>
    <row r="271" spans="1:20">
      <c r="A271">
        <v>2</v>
      </c>
      <c r="B271">
        <v>2024</v>
      </c>
      <c r="C271" s="2">
        <v>45200</v>
      </c>
      <c r="D271" s="2">
        <v>45291</v>
      </c>
      <c r="J271">
        <f>VLOOKUP(D271,'FY-Quarter lookup'!$D$2:$I$25,6,FALSE)</f>
        <v>0</v>
      </c>
      <c r="K271">
        <f t="shared" si="46"/>
        <v>57</v>
      </c>
      <c r="L271" s="75" t="str">
        <f t="shared" ca="1" si="44"/>
        <v>3100: Salary In-kind</v>
      </c>
      <c r="M271" s="75">
        <f t="shared" ca="1" si="39"/>
        <v>0</v>
      </c>
      <c r="N271" s="75" t="str">
        <f t="shared" ca="1" si="40"/>
        <v xml:space="preserve"> - </v>
      </c>
      <c r="O271" s="75" t="str">
        <f t="shared" ca="1" si="45"/>
        <v>3100: Salary In-kind0 - PY0</v>
      </c>
      <c r="P271" s="75">
        <f>VLOOKUP(D271,'FY-Quarter lookup'!$D$2:$J$25,7,FALSE)</f>
        <v>0</v>
      </c>
      <c r="Q271" s="75">
        <f ca="1">IFERROR(INDEX('Budget by FY'!$I$2:$I$506,MATCH('Budget by qtr'!O271,'Budget by FY'!$F$2:$F$506,0)),0)</f>
        <v>0</v>
      </c>
      <c r="R271" s="75">
        <f>VLOOKUP(D271,'FY-Quarter lookup'!$D$2:$K$25,8,FALSE)</f>
        <v>0</v>
      </c>
      <c r="S271" s="75">
        <f>VLOOKUP(D271,'FY-Quarter lookup'!$D$2:$G$25,4,FALSE)</f>
        <v>0</v>
      </c>
      <c r="T271" s="75">
        <f t="shared" ca="1" si="41"/>
        <v>0</v>
      </c>
    </row>
    <row r="272" spans="1:20">
      <c r="A272">
        <v>3</v>
      </c>
      <c r="B272">
        <v>2024</v>
      </c>
      <c r="C272" s="2">
        <v>45292</v>
      </c>
      <c r="D272" s="2">
        <v>45382</v>
      </c>
      <c r="J272">
        <f>VLOOKUP(D272,'FY-Quarter lookup'!$D$2:$I$25,6,FALSE)</f>
        <v>0</v>
      </c>
      <c r="K272">
        <f t="shared" si="46"/>
        <v>57</v>
      </c>
      <c r="L272" s="75" t="str">
        <f t="shared" ca="1" si="44"/>
        <v>3100: Salary In-kind</v>
      </c>
      <c r="M272" s="75">
        <f t="shared" ca="1" si="39"/>
        <v>0</v>
      </c>
      <c r="N272" s="75" t="str">
        <f t="shared" ca="1" si="40"/>
        <v xml:space="preserve"> - </v>
      </c>
      <c r="O272" s="75" t="str">
        <f t="shared" ca="1" si="45"/>
        <v>3100: Salary In-kind0 - PY0</v>
      </c>
      <c r="P272" s="75">
        <f>VLOOKUP(D272,'FY-Quarter lookup'!$D$2:$J$25,7,FALSE)</f>
        <v>0</v>
      </c>
      <c r="Q272" s="75">
        <f ca="1">IFERROR(INDEX('Budget by FY'!$I$2:$I$506,MATCH('Budget by qtr'!O272,'Budget by FY'!$F$2:$F$506,0)),0)</f>
        <v>0</v>
      </c>
      <c r="R272" s="75">
        <f>VLOOKUP(D272,'FY-Quarter lookup'!$D$2:$K$25,8,FALSE)</f>
        <v>0</v>
      </c>
      <c r="S272" s="75">
        <f>VLOOKUP(D272,'FY-Quarter lookup'!$D$2:$G$25,4,FALSE)</f>
        <v>0</v>
      </c>
      <c r="T272" s="75">
        <f t="shared" ca="1" si="41"/>
        <v>0</v>
      </c>
    </row>
    <row r="273" spans="1:20">
      <c r="A273">
        <v>4</v>
      </c>
      <c r="B273">
        <v>2024</v>
      </c>
      <c r="C273" s="2">
        <v>45383</v>
      </c>
      <c r="D273" s="2">
        <v>45473</v>
      </c>
      <c r="J273">
        <f>VLOOKUP(D273,'FY-Quarter lookup'!$D$2:$I$25,6,FALSE)</f>
        <v>0</v>
      </c>
      <c r="K273">
        <f t="shared" si="46"/>
        <v>57</v>
      </c>
      <c r="L273" s="75" t="str">
        <f t="shared" ca="1" si="44"/>
        <v>3100: Salary In-kind</v>
      </c>
      <c r="M273" s="75">
        <f t="shared" ca="1" si="39"/>
        <v>0</v>
      </c>
      <c r="N273" s="75" t="str">
        <f t="shared" ca="1" si="40"/>
        <v xml:space="preserve"> - </v>
      </c>
      <c r="O273" s="75" t="str">
        <f t="shared" ca="1" si="45"/>
        <v>3100: Salary In-kind0 - PY0</v>
      </c>
      <c r="P273" s="75">
        <f>VLOOKUP(D273,'FY-Quarter lookup'!$D$2:$J$25,7,FALSE)</f>
        <v>0</v>
      </c>
      <c r="Q273" s="75">
        <f ca="1">IFERROR(INDEX('Budget by FY'!$I$2:$I$506,MATCH('Budget by qtr'!O273,'Budget by FY'!$F$2:$F$506,0)),0)</f>
        <v>0</v>
      </c>
      <c r="R273" s="75">
        <f>VLOOKUP(D273,'FY-Quarter lookup'!$D$2:$K$25,8,FALSE)</f>
        <v>0</v>
      </c>
      <c r="S273" s="75">
        <f>VLOOKUP(D273,'FY-Quarter lookup'!$D$2:$G$25,4,FALSE)</f>
        <v>0</v>
      </c>
      <c r="T273" s="75">
        <f t="shared" ca="1" si="41"/>
        <v>0</v>
      </c>
    </row>
    <row r="274" spans="1:20">
      <c r="A274">
        <v>1</v>
      </c>
      <c r="B274">
        <v>2025</v>
      </c>
      <c r="C274" s="2">
        <v>45474</v>
      </c>
      <c r="D274" s="2">
        <v>45565</v>
      </c>
      <c r="J274">
        <f>VLOOKUP(D274,'FY-Quarter lookup'!$D$2:$I$25,6,FALSE)</f>
        <v>0</v>
      </c>
      <c r="K274">
        <f t="shared" si="46"/>
        <v>57</v>
      </c>
      <c r="L274" s="75" t="str">
        <f t="shared" ca="1" si="44"/>
        <v>3100: Salary In-kind</v>
      </c>
      <c r="M274" s="75">
        <f t="shared" ca="1" si="39"/>
        <v>0</v>
      </c>
      <c r="N274" s="75" t="str">
        <f t="shared" ca="1" si="40"/>
        <v xml:space="preserve"> - </v>
      </c>
      <c r="O274" s="75" t="str">
        <f t="shared" ca="1" si="45"/>
        <v>3100: Salary In-kind0 - PY0</v>
      </c>
      <c r="P274" s="75">
        <f>VLOOKUP(D274,'FY-Quarter lookup'!$D$2:$J$25,7,FALSE)</f>
        <v>0</v>
      </c>
      <c r="Q274" s="75">
        <f ca="1">IFERROR(INDEX('Budget by FY'!$I$2:$I$506,MATCH('Budget by qtr'!O274,'Budget by FY'!$F$2:$F$506,0)),0)</f>
        <v>0</v>
      </c>
      <c r="R274" s="75">
        <f>VLOOKUP(D274,'FY-Quarter lookup'!$D$2:$K$25,8,FALSE)</f>
        <v>0</v>
      </c>
      <c r="S274" s="75">
        <f>VLOOKUP(D274,'FY-Quarter lookup'!$D$2:$G$25,4,FALSE)</f>
        <v>0</v>
      </c>
      <c r="T274" s="75">
        <f t="shared" ca="1" si="41"/>
        <v>0</v>
      </c>
    </row>
    <row r="275" spans="1:20">
      <c r="A275">
        <v>2</v>
      </c>
      <c r="B275">
        <v>2025</v>
      </c>
      <c r="C275" s="2">
        <v>45566</v>
      </c>
      <c r="D275" s="2">
        <v>45657</v>
      </c>
      <c r="J275">
        <f>VLOOKUP(D275,'FY-Quarter lookup'!$D$2:$I$25,6,FALSE)</f>
        <v>0</v>
      </c>
      <c r="K275">
        <f t="shared" si="46"/>
        <v>57</v>
      </c>
      <c r="L275" s="75" t="str">
        <f t="shared" ca="1" si="44"/>
        <v>3100: Salary In-kind</v>
      </c>
      <c r="M275" s="75">
        <f t="shared" ca="1" si="39"/>
        <v>0</v>
      </c>
      <c r="N275" s="75" t="str">
        <f t="shared" ca="1" si="40"/>
        <v xml:space="preserve"> - </v>
      </c>
      <c r="O275" s="75" t="str">
        <f t="shared" ca="1" si="45"/>
        <v>3100: Salary In-kind0 - PY0</v>
      </c>
      <c r="P275" s="75">
        <f>VLOOKUP(D275,'FY-Quarter lookup'!$D$2:$J$25,7,FALSE)</f>
        <v>0</v>
      </c>
      <c r="Q275" s="75">
        <f ca="1">IFERROR(INDEX('Budget by FY'!$I$2:$I$506,MATCH('Budget by qtr'!O275,'Budget by FY'!$F$2:$F$506,0)),0)</f>
        <v>0</v>
      </c>
      <c r="R275" s="75">
        <f>VLOOKUP(D275,'FY-Quarter lookup'!$D$2:$K$25,8,FALSE)</f>
        <v>0</v>
      </c>
      <c r="S275" s="75">
        <f>VLOOKUP(D275,'FY-Quarter lookup'!$D$2:$G$25,4,FALSE)</f>
        <v>0</v>
      </c>
      <c r="T275" s="75">
        <f t="shared" ca="1" si="41"/>
        <v>0</v>
      </c>
    </row>
    <row r="276" spans="1:20">
      <c r="A276">
        <v>3</v>
      </c>
      <c r="B276">
        <v>2025</v>
      </c>
      <c r="C276" s="2">
        <v>45658</v>
      </c>
      <c r="D276" s="2">
        <v>45747</v>
      </c>
      <c r="J276">
        <f>VLOOKUP(D276,'FY-Quarter lookup'!$D$2:$I$25,6,FALSE)</f>
        <v>0</v>
      </c>
      <c r="K276">
        <f t="shared" si="46"/>
        <v>57</v>
      </c>
      <c r="L276" s="75" t="str">
        <f t="shared" ca="1" si="44"/>
        <v>3100: Salary In-kind</v>
      </c>
      <c r="M276" s="75">
        <f t="shared" ca="1" si="39"/>
        <v>0</v>
      </c>
      <c r="N276" s="75" t="str">
        <f t="shared" ca="1" si="40"/>
        <v xml:space="preserve"> - </v>
      </c>
      <c r="O276" s="75" t="str">
        <f t="shared" ca="1" si="45"/>
        <v>3100: Salary In-kind0 - PY0</v>
      </c>
      <c r="P276" s="75">
        <f>VLOOKUP(D276,'FY-Quarter lookup'!$D$2:$J$25,7,FALSE)</f>
        <v>0</v>
      </c>
      <c r="Q276" s="75">
        <f ca="1">IFERROR(INDEX('Budget by FY'!$I$2:$I$506,MATCH('Budget by qtr'!O276,'Budget by FY'!$F$2:$F$506,0)),0)</f>
        <v>0</v>
      </c>
      <c r="R276" s="75">
        <f>VLOOKUP(D276,'FY-Quarter lookup'!$D$2:$K$25,8,FALSE)</f>
        <v>0</v>
      </c>
      <c r="S276" s="75">
        <f>VLOOKUP(D276,'FY-Quarter lookup'!$D$2:$G$25,4,FALSE)</f>
        <v>0</v>
      </c>
      <c r="T276" s="75">
        <f t="shared" ca="1" si="41"/>
        <v>0</v>
      </c>
    </row>
    <row r="277" spans="1:20">
      <c r="A277">
        <v>4</v>
      </c>
      <c r="B277">
        <v>2025</v>
      </c>
      <c r="C277" s="2">
        <v>45748</v>
      </c>
      <c r="D277" s="2">
        <v>45838</v>
      </c>
      <c r="J277">
        <f>VLOOKUP(D277,'FY-Quarter lookup'!$D$2:$I$25,6,FALSE)</f>
        <v>0</v>
      </c>
      <c r="K277">
        <f t="shared" si="46"/>
        <v>57</v>
      </c>
      <c r="L277" s="75" t="str">
        <f t="shared" ca="1" si="44"/>
        <v>3100: Salary In-kind</v>
      </c>
      <c r="M277" s="75">
        <f t="shared" ca="1" si="39"/>
        <v>0</v>
      </c>
      <c r="N277" s="75" t="str">
        <f t="shared" ca="1" si="40"/>
        <v xml:space="preserve"> - </v>
      </c>
      <c r="O277" s="75" t="str">
        <f t="shared" ca="1" si="45"/>
        <v>3100: Salary In-kind0 - PY0</v>
      </c>
      <c r="P277" s="75">
        <f>VLOOKUP(D277,'FY-Quarter lookup'!$D$2:$J$25,7,FALSE)</f>
        <v>0</v>
      </c>
      <c r="Q277" s="75">
        <f ca="1">IFERROR(INDEX('Budget by FY'!$I$2:$I$506,MATCH('Budget by qtr'!O277,'Budget by FY'!$F$2:$F$506,0)),0)</f>
        <v>0</v>
      </c>
      <c r="R277" s="75">
        <f>VLOOKUP(D277,'FY-Quarter lookup'!$D$2:$K$25,8,FALSE)</f>
        <v>0</v>
      </c>
      <c r="S277" s="75">
        <f>VLOOKUP(D277,'FY-Quarter lookup'!$D$2:$G$25,4,FALSE)</f>
        <v>0</v>
      </c>
      <c r="T277" s="75">
        <f t="shared" ca="1" si="41"/>
        <v>0</v>
      </c>
    </row>
    <row r="278" spans="1:20">
      <c r="A278">
        <v>1</v>
      </c>
      <c r="B278">
        <v>2026</v>
      </c>
      <c r="C278" s="2">
        <v>45839</v>
      </c>
      <c r="D278" s="2">
        <v>45930</v>
      </c>
      <c r="J278">
        <f>VLOOKUP(D278,'FY-Quarter lookup'!$D$2:$I$25,6,FALSE)</f>
        <v>0</v>
      </c>
      <c r="K278">
        <f t="shared" si="46"/>
        <v>57</v>
      </c>
      <c r="L278" s="75" t="str">
        <f t="shared" ca="1" si="44"/>
        <v>3100: Salary In-kind</v>
      </c>
      <c r="M278" s="75">
        <f t="shared" ca="1" si="39"/>
        <v>0</v>
      </c>
      <c r="N278" s="75" t="str">
        <f t="shared" ca="1" si="40"/>
        <v xml:space="preserve"> - </v>
      </c>
      <c r="O278" s="75" t="str">
        <f t="shared" ca="1" si="45"/>
        <v>3100: Salary In-kind0 - PY0</v>
      </c>
      <c r="P278" s="75">
        <f>VLOOKUP(D278,'FY-Quarter lookup'!$D$2:$J$25,7,FALSE)</f>
        <v>0</v>
      </c>
      <c r="Q278" s="75">
        <f ca="1">IFERROR(INDEX('Budget by FY'!$I$2:$I$506,MATCH('Budget by qtr'!O278,'Budget by FY'!$F$2:$F$506,0)),0)</f>
        <v>0</v>
      </c>
      <c r="R278" s="75">
        <f>VLOOKUP(D278,'FY-Quarter lookup'!$D$2:$K$25,8,FALSE)</f>
        <v>0</v>
      </c>
      <c r="S278" s="75">
        <f>VLOOKUP(D278,'FY-Quarter lookup'!$D$2:$G$25,4,FALSE)</f>
        <v>0</v>
      </c>
      <c r="T278" s="75">
        <f t="shared" ca="1" si="41"/>
        <v>0</v>
      </c>
    </row>
    <row r="279" spans="1:20">
      <c r="A279">
        <v>2</v>
      </c>
      <c r="B279">
        <v>2026</v>
      </c>
      <c r="C279" s="2">
        <v>45931</v>
      </c>
      <c r="D279" s="2">
        <v>46022</v>
      </c>
      <c r="J279">
        <f>VLOOKUP(D279,'FY-Quarter lookup'!$D$2:$I$25,6,FALSE)</f>
        <v>0</v>
      </c>
      <c r="K279">
        <f t="shared" si="46"/>
        <v>57</v>
      </c>
      <c r="L279" s="75" t="str">
        <f t="shared" ca="1" si="44"/>
        <v>3100: Salary In-kind</v>
      </c>
      <c r="M279" s="75">
        <f t="shared" ca="1" si="39"/>
        <v>0</v>
      </c>
      <c r="N279" s="75" t="str">
        <f t="shared" ca="1" si="40"/>
        <v xml:space="preserve"> - </v>
      </c>
      <c r="O279" s="75" t="str">
        <f t="shared" ca="1" si="45"/>
        <v>3100: Salary In-kind0 - PY0</v>
      </c>
      <c r="P279" s="75">
        <f>VLOOKUP(D279,'FY-Quarter lookup'!$D$2:$J$25,7,FALSE)</f>
        <v>0</v>
      </c>
      <c r="Q279" s="75">
        <f ca="1">IFERROR(INDEX('Budget by FY'!$I$2:$I$506,MATCH('Budget by qtr'!O279,'Budget by FY'!$F$2:$F$506,0)),0)</f>
        <v>0</v>
      </c>
      <c r="R279" s="75">
        <f>VLOOKUP(D279,'FY-Quarter lookup'!$D$2:$K$25,8,FALSE)</f>
        <v>0</v>
      </c>
      <c r="S279" s="75">
        <f>VLOOKUP(D279,'FY-Quarter lookup'!$D$2:$G$25,4,FALSE)</f>
        <v>0</v>
      </c>
      <c r="T279" s="75">
        <f t="shared" ca="1" si="41"/>
        <v>0</v>
      </c>
    </row>
    <row r="280" spans="1:20">
      <c r="A280">
        <v>3</v>
      </c>
      <c r="B280">
        <v>2026</v>
      </c>
      <c r="C280" s="2">
        <v>46023</v>
      </c>
      <c r="D280" s="2">
        <v>46112</v>
      </c>
      <c r="J280">
        <f>VLOOKUP(D280,'FY-Quarter lookup'!$D$2:$I$25,6,FALSE)</f>
        <v>0</v>
      </c>
      <c r="K280">
        <f t="shared" si="46"/>
        <v>57</v>
      </c>
      <c r="L280" s="75" t="str">
        <f t="shared" ca="1" si="44"/>
        <v>3100: Salary In-kind</v>
      </c>
      <c r="M280" s="75">
        <f t="shared" ca="1" si="39"/>
        <v>0</v>
      </c>
      <c r="N280" s="75" t="str">
        <f t="shared" ca="1" si="40"/>
        <v xml:space="preserve"> - </v>
      </c>
      <c r="O280" s="75" t="str">
        <f t="shared" ca="1" si="45"/>
        <v>3100: Salary In-kind0 - PY0</v>
      </c>
      <c r="P280" s="75">
        <f>VLOOKUP(D280,'FY-Quarter lookup'!$D$2:$J$25,7,FALSE)</f>
        <v>0</v>
      </c>
      <c r="Q280" s="75">
        <f ca="1">IFERROR(INDEX('Budget by FY'!$I$2:$I$506,MATCH('Budget by qtr'!O280,'Budget by FY'!$F$2:$F$506,0)),0)</f>
        <v>0</v>
      </c>
      <c r="R280" s="75">
        <f>VLOOKUP(D280,'FY-Quarter lookup'!$D$2:$K$25,8,FALSE)</f>
        <v>0</v>
      </c>
      <c r="S280" s="75">
        <f>VLOOKUP(D280,'FY-Quarter lookup'!$D$2:$G$25,4,FALSE)</f>
        <v>0</v>
      </c>
      <c r="T280" s="75">
        <f t="shared" ca="1" si="41"/>
        <v>0</v>
      </c>
    </row>
    <row r="281" spans="1:20">
      <c r="A281">
        <v>4</v>
      </c>
      <c r="B281">
        <v>2026</v>
      </c>
      <c r="C281" s="2">
        <v>46113</v>
      </c>
      <c r="D281" s="2">
        <v>46203</v>
      </c>
      <c r="J281">
        <f>VLOOKUP(D281,'FY-Quarter lookup'!$D$2:$I$25,6,FALSE)</f>
        <v>0</v>
      </c>
      <c r="K281">
        <f t="shared" si="46"/>
        <v>57</v>
      </c>
      <c r="L281" s="75" t="str">
        <f t="shared" ca="1" si="44"/>
        <v>3100: Salary In-kind</v>
      </c>
      <c r="M281" s="75">
        <f t="shared" ca="1" si="39"/>
        <v>0</v>
      </c>
      <c r="N281" s="75" t="str">
        <f t="shared" ca="1" si="40"/>
        <v xml:space="preserve"> - </v>
      </c>
      <c r="O281" s="75" t="str">
        <f t="shared" ca="1" si="45"/>
        <v>3100: Salary In-kind0 - PY0</v>
      </c>
      <c r="P281" s="75">
        <f>VLOOKUP(D281,'FY-Quarter lookup'!$D$2:$J$25,7,FALSE)</f>
        <v>0</v>
      </c>
      <c r="Q281" s="75">
        <f ca="1">IFERROR(INDEX('Budget by FY'!$I$2:$I$506,MATCH('Budget by qtr'!O281,'Budget by FY'!$F$2:$F$506,0)),0)</f>
        <v>0</v>
      </c>
      <c r="R281" s="75">
        <f>VLOOKUP(D281,'FY-Quarter lookup'!$D$2:$K$25,8,FALSE)</f>
        <v>0</v>
      </c>
      <c r="S281" s="75">
        <f>VLOOKUP(D281,'FY-Quarter lookup'!$D$2:$G$25,4,FALSE)</f>
        <v>0</v>
      </c>
      <c r="T281" s="75">
        <f t="shared" ca="1" si="41"/>
        <v>0</v>
      </c>
    </row>
    <row r="282" spans="1:20">
      <c r="A282">
        <v>1</v>
      </c>
      <c r="B282">
        <v>2027</v>
      </c>
      <c r="C282" s="2">
        <v>46204</v>
      </c>
      <c r="D282" s="2">
        <v>46295</v>
      </c>
      <c r="J282">
        <f>VLOOKUP(D282,'FY-Quarter lookup'!$D$2:$I$25,6,FALSE)</f>
        <v>0</v>
      </c>
      <c r="K282">
        <f t="shared" si="46"/>
        <v>57</v>
      </c>
      <c r="L282" s="75" t="str">
        <f t="shared" ca="1" si="44"/>
        <v>3100: Salary In-kind</v>
      </c>
      <c r="M282" s="75">
        <f t="shared" ref="M282:M345" ca="1" si="47">INDIRECT(_xlfn.CONCAT("'Budget by FY'!D",K282))</f>
        <v>0</v>
      </c>
      <c r="N282" s="75" t="str">
        <f t="shared" ref="N282:N345" ca="1" si="48">INDIRECT(_xlfn.CONCAT("'Budget by FY'!E",K282))</f>
        <v xml:space="preserve"> - </v>
      </c>
      <c r="O282" s="75" t="str">
        <f t="shared" ca="1" si="45"/>
        <v>3100: Salary In-kind0 - PY0</v>
      </c>
      <c r="P282" s="75">
        <f>VLOOKUP(D282,'FY-Quarter lookup'!$D$2:$J$25,7,FALSE)</f>
        <v>0</v>
      </c>
      <c r="Q282" s="75">
        <f ca="1">IFERROR(INDEX('Budget by FY'!$I$2:$I$506,MATCH('Budget by qtr'!O282,'Budget by FY'!$F$2:$F$506,0)),0)</f>
        <v>0</v>
      </c>
      <c r="R282" s="75">
        <f>VLOOKUP(D282,'FY-Quarter lookup'!$D$2:$K$25,8,FALSE)</f>
        <v>0</v>
      </c>
      <c r="S282" s="75">
        <f>VLOOKUP(D282,'FY-Quarter lookup'!$D$2:$G$25,4,FALSE)</f>
        <v>0</v>
      </c>
      <c r="T282" s="75">
        <f t="shared" ref="T282:T345" ca="1" si="49">IFERROR((Q282/R282)*S282,0)</f>
        <v>0</v>
      </c>
    </row>
    <row r="283" spans="1:20">
      <c r="A283">
        <v>2</v>
      </c>
      <c r="B283">
        <v>2027</v>
      </c>
      <c r="C283" s="2">
        <v>46296</v>
      </c>
      <c r="D283" s="2">
        <v>46387</v>
      </c>
      <c r="J283">
        <f>VLOOKUP(D283,'FY-Quarter lookup'!$D$2:$I$25,6,FALSE)</f>
        <v>0</v>
      </c>
      <c r="K283">
        <f t="shared" si="46"/>
        <v>57</v>
      </c>
      <c r="L283" s="75" t="str">
        <f t="shared" ca="1" si="44"/>
        <v>3100: Salary In-kind</v>
      </c>
      <c r="M283" s="75">
        <f t="shared" ca="1" si="47"/>
        <v>0</v>
      </c>
      <c r="N283" s="75" t="str">
        <f t="shared" ca="1" si="48"/>
        <v xml:space="preserve"> - </v>
      </c>
      <c r="O283" s="75" t="str">
        <f t="shared" ca="1" si="45"/>
        <v>3100: Salary In-kind0 - PY0</v>
      </c>
      <c r="P283" s="75">
        <f>VLOOKUP(D283,'FY-Quarter lookup'!$D$2:$J$25,7,FALSE)</f>
        <v>0</v>
      </c>
      <c r="Q283" s="75">
        <f ca="1">IFERROR(INDEX('Budget by FY'!$I$2:$I$506,MATCH('Budget by qtr'!O283,'Budget by FY'!$F$2:$F$506,0)),0)</f>
        <v>0</v>
      </c>
      <c r="R283" s="75">
        <f>VLOOKUP(D283,'FY-Quarter lookup'!$D$2:$K$25,8,FALSE)</f>
        <v>0</v>
      </c>
      <c r="S283" s="75">
        <f>VLOOKUP(D283,'FY-Quarter lookup'!$D$2:$G$25,4,FALSE)</f>
        <v>0</v>
      </c>
      <c r="T283" s="75">
        <f t="shared" ca="1" si="49"/>
        <v>0</v>
      </c>
    </row>
    <row r="284" spans="1:20">
      <c r="A284">
        <v>3</v>
      </c>
      <c r="B284">
        <v>2027</v>
      </c>
      <c r="C284" s="2">
        <v>46388</v>
      </c>
      <c r="D284" s="2">
        <v>46477</v>
      </c>
      <c r="J284">
        <f>VLOOKUP(D284,'FY-Quarter lookup'!$D$2:$I$25,6,FALSE)</f>
        <v>0</v>
      </c>
      <c r="K284">
        <f t="shared" si="46"/>
        <v>57</v>
      </c>
      <c r="L284" s="75" t="str">
        <f t="shared" ca="1" si="44"/>
        <v>3100: Salary In-kind</v>
      </c>
      <c r="M284" s="75">
        <f t="shared" ca="1" si="47"/>
        <v>0</v>
      </c>
      <c r="N284" s="75" t="str">
        <f t="shared" ca="1" si="48"/>
        <v xml:space="preserve"> - </v>
      </c>
      <c r="O284" s="75" t="str">
        <f t="shared" ca="1" si="45"/>
        <v>3100: Salary In-kind0 - PY0</v>
      </c>
      <c r="P284" s="75">
        <f>VLOOKUP(D284,'FY-Quarter lookup'!$D$2:$J$25,7,FALSE)</f>
        <v>0</v>
      </c>
      <c r="Q284" s="75">
        <f ca="1">IFERROR(INDEX('Budget by FY'!$I$2:$I$506,MATCH('Budget by qtr'!O284,'Budget by FY'!$F$2:$F$506,0)),0)</f>
        <v>0</v>
      </c>
      <c r="R284" s="75">
        <f>VLOOKUP(D284,'FY-Quarter lookup'!$D$2:$K$25,8,FALSE)</f>
        <v>0</v>
      </c>
      <c r="S284" s="75">
        <f>VLOOKUP(D284,'FY-Quarter lookup'!$D$2:$G$25,4,FALSE)</f>
        <v>0</v>
      </c>
      <c r="T284" s="75">
        <f t="shared" ca="1" si="49"/>
        <v>0</v>
      </c>
    </row>
    <row r="285" spans="1:20">
      <c r="A285">
        <v>4</v>
      </c>
      <c r="B285">
        <v>2027</v>
      </c>
      <c r="C285" s="2">
        <v>46478</v>
      </c>
      <c r="D285" s="2">
        <v>46568</v>
      </c>
      <c r="J285">
        <f>VLOOKUP(D285,'FY-Quarter lookup'!$D$2:$I$25,6,FALSE)</f>
        <v>0</v>
      </c>
      <c r="K285">
        <f t="shared" si="46"/>
        <v>57</v>
      </c>
      <c r="L285" s="75" t="str">
        <f t="shared" ca="1" si="44"/>
        <v>3100: Salary In-kind</v>
      </c>
      <c r="M285" s="75">
        <f t="shared" ca="1" si="47"/>
        <v>0</v>
      </c>
      <c r="N285" s="75" t="str">
        <f t="shared" ca="1" si="48"/>
        <v xml:space="preserve"> - </v>
      </c>
      <c r="O285" s="75" t="str">
        <f t="shared" ca="1" si="45"/>
        <v>3100: Salary In-kind0 - PY0</v>
      </c>
      <c r="P285" s="75">
        <f>VLOOKUP(D285,'FY-Quarter lookup'!$D$2:$J$25,7,FALSE)</f>
        <v>0</v>
      </c>
      <c r="Q285" s="75">
        <f ca="1">IFERROR(INDEX('Budget by FY'!$I$2:$I$506,MATCH('Budget by qtr'!O285,'Budget by FY'!$F$2:$F$506,0)),0)</f>
        <v>0</v>
      </c>
      <c r="R285" s="75">
        <f>VLOOKUP(D285,'FY-Quarter lookup'!$D$2:$K$25,8,FALSE)</f>
        <v>0</v>
      </c>
      <c r="S285" s="75">
        <f>VLOOKUP(D285,'FY-Quarter lookup'!$D$2:$G$25,4,FALSE)</f>
        <v>0</v>
      </c>
      <c r="T285" s="75">
        <f t="shared" ca="1" si="49"/>
        <v>0</v>
      </c>
    </row>
    <row r="286" spans="1:20">
      <c r="A286">
        <v>1</v>
      </c>
      <c r="B286">
        <v>2028</v>
      </c>
      <c r="C286" s="2">
        <v>46569</v>
      </c>
      <c r="D286" s="2">
        <v>46660</v>
      </c>
      <c r="J286">
        <f>VLOOKUP(D286,'FY-Quarter lookup'!$D$2:$I$25,6,FALSE)</f>
        <v>0</v>
      </c>
      <c r="K286">
        <f t="shared" si="46"/>
        <v>57</v>
      </c>
      <c r="L286" s="75" t="str">
        <f t="shared" ca="1" si="44"/>
        <v>3100: Salary In-kind</v>
      </c>
      <c r="M286" s="75">
        <f t="shared" ca="1" si="47"/>
        <v>0</v>
      </c>
      <c r="N286" s="75" t="str">
        <f t="shared" ca="1" si="48"/>
        <v xml:space="preserve"> - </v>
      </c>
      <c r="O286" s="75" t="str">
        <f t="shared" ca="1" si="45"/>
        <v>3100: Salary In-kind0 - PY0</v>
      </c>
      <c r="P286" s="75">
        <f>VLOOKUP(D286,'FY-Quarter lookup'!$D$2:$J$25,7,FALSE)</f>
        <v>0</v>
      </c>
      <c r="Q286" s="75">
        <f ca="1">IFERROR(INDEX('Budget by FY'!$I$2:$I$506,MATCH('Budget by qtr'!O286,'Budget by FY'!$F$2:$F$506,0)),0)</f>
        <v>0</v>
      </c>
      <c r="R286" s="75">
        <f>VLOOKUP(D286,'FY-Quarter lookup'!$D$2:$K$25,8,FALSE)</f>
        <v>0</v>
      </c>
      <c r="S286" s="75">
        <f>VLOOKUP(D286,'FY-Quarter lookup'!$D$2:$G$25,4,FALSE)</f>
        <v>0</v>
      </c>
      <c r="T286" s="75">
        <f t="shared" ca="1" si="49"/>
        <v>0</v>
      </c>
    </row>
    <row r="287" spans="1:20">
      <c r="A287">
        <v>2</v>
      </c>
      <c r="B287">
        <v>2028</v>
      </c>
      <c r="C287" s="2">
        <v>46661</v>
      </c>
      <c r="D287" s="2">
        <v>46752</v>
      </c>
      <c r="J287">
        <f>VLOOKUP(D287,'FY-Quarter lookup'!$D$2:$I$25,6,FALSE)</f>
        <v>0</v>
      </c>
      <c r="K287">
        <f t="shared" si="46"/>
        <v>57</v>
      </c>
      <c r="L287" s="75" t="str">
        <f t="shared" ca="1" si="44"/>
        <v>3100: Salary In-kind</v>
      </c>
      <c r="M287" s="75">
        <f t="shared" ca="1" si="47"/>
        <v>0</v>
      </c>
      <c r="N287" s="75" t="str">
        <f t="shared" ca="1" si="48"/>
        <v xml:space="preserve"> - </v>
      </c>
      <c r="O287" s="75" t="str">
        <f t="shared" ca="1" si="45"/>
        <v>3100: Salary In-kind0 - PY0</v>
      </c>
      <c r="P287" s="75">
        <f>VLOOKUP(D287,'FY-Quarter lookup'!$D$2:$J$25,7,FALSE)</f>
        <v>0</v>
      </c>
      <c r="Q287" s="75">
        <f ca="1">IFERROR(INDEX('Budget by FY'!$I$2:$I$506,MATCH('Budget by qtr'!O287,'Budget by FY'!$F$2:$F$506,0)),0)</f>
        <v>0</v>
      </c>
      <c r="R287" s="75">
        <f>VLOOKUP(D287,'FY-Quarter lookup'!$D$2:$K$25,8,FALSE)</f>
        <v>0</v>
      </c>
      <c r="S287" s="75">
        <f>VLOOKUP(D287,'FY-Quarter lookup'!$D$2:$G$25,4,FALSE)</f>
        <v>0</v>
      </c>
      <c r="T287" s="75">
        <f t="shared" ca="1" si="49"/>
        <v>0</v>
      </c>
    </row>
    <row r="288" spans="1:20">
      <c r="A288">
        <v>3</v>
      </c>
      <c r="B288">
        <v>2028</v>
      </c>
      <c r="C288" s="2">
        <v>46753</v>
      </c>
      <c r="D288" s="2">
        <v>46843</v>
      </c>
      <c r="J288">
        <f>VLOOKUP(D288,'FY-Quarter lookup'!$D$2:$I$25,6,FALSE)</f>
        <v>0</v>
      </c>
      <c r="K288">
        <f t="shared" si="46"/>
        <v>57</v>
      </c>
      <c r="L288" s="75" t="str">
        <f t="shared" ca="1" si="44"/>
        <v>3100: Salary In-kind</v>
      </c>
      <c r="M288" s="75">
        <f t="shared" ca="1" si="47"/>
        <v>0</v>
      </c>
      <c r="N288" s="75" t="str">
        <f t="shared" ca="1" si="48"/>
        <v xml:space="preserve"> - </v>
      </c>
      <c r="O288" s="75" t="str">
        <f t="shared" ca="1" si="45"/>
        <v>3100: Salary In-kind0 - PY0</v>
      </c>
      <c r="P288" s="75">
        <f>VLOOKUP(D288,'FY-Quarter lookup'!$D$2:$J$25,7,FALSE)</f>
        <v>0</v>
      </c>
      <c r="Q288" s="75">
        <f ca="1">IFERROR(INDEX('Budget by FY'!$I$2:$I$506,MATCH('Budget by qtr'!O288,'Budget by FY'!$F$2:$F$506,0)),0)</f>
        <v>0</v>
      </c>
      <c r="R288" s="75">
        <f>VLOOKUP(D288,'FY-Quarter lookup'!$D$2:$K$25,8,FALSE)</f>
        <v>0</v>
      </c>
      <c r="S288" s="75">
        <f>VLOOKUP(D288,'FY-Quarter lookup'!$D$2:$G$25,4,FALSE)</f>
        <v>0</v>
      </c>
      <c r="T288" s="75">
        <f t="shared" ca="1" si="49"/>
        <v>0</v>
      </c>
    </row>
    <row r="289" spans="1:20">
      <c r="A289">
        <v>4</v>
      </c>
      <c r="B289">
        <v>2028</v>
      </c>
      <c r="C289" s="2">
        <v>46844</v>
      </c>
      <c r="D289" s="2">
        <v>46934</v>
      </c>
      <c r="J289">
        <f>VLOOKUP(D289,'FY-Quarter lookup'!$D$2:$I$25,6,FALSE)</f>
        <v>0</v>
      </c>
      <c r="K289">
        <f t="shared" si="46"/>
        <v>57</v>
      </c>
      <c r="L289" s="75" t="str">
        <f t="shared" ca="1" si="44"/>
        <v>3100: Salary In-kind</v>
      </c>
      <c r="M289" s="75">
        <f t="shared" ca="1" si="47"/>
        <v>0</v>
      </c>
      <c r="N289" s="75" t="str">
        <f t="shared" ca="1" si="48"/>
        <v xml:space="preserve"> - </v>
      </c>
      <c r="O289" s="75" t="str">
        <f t="shared" ca="1" si="45"/>
        <v>3100: Salary In-kind0 - PY0</v>
      </c>
      <c r="P289" s="75">
        <f>VLOOKUP(D289,'FY-Quarter lookup'!$D$2:$J$25,7,FALSE)</f>
        <v>0</v>
      </c>
      <c r="Q289" s="75">
        <f ca="1">IFERROR(INDEX('Budget by FY'!$I$2:$I$506,MATCH('Budget by qtr'!O289,'Budget by FY'!$F$2:$F$506,0)),0)</f>
        <v>0</v>
      </c>
      <c r="R289" s="75">
        <f>VLOOKUP(D289,'FY-Quarter lookup'!$D$2:$K$25,8,FALSE)</f>
        <v>0</v>
      </c>
      <c r="S289" s="75">
        <f>VLOOKUP(D289,'FY-Quarter lookup'!$D$2:$G$25,4,FALSE)</f>
        <v>0</v>
      </c>
      <c r="T289" s="75">
        <f t="shared" ca="1" si="49"/>
        <v>0</v>
      </c>
    </row>
    <row r="290" spans="1:20">
      <c r="A290">
        <v>1</v>
      </c>
      <c r="B290">
        <v>2023</v>
      </c>
      <c r="C290" s="2">
        <v>44743</v>
      </c>
      <c r="D290" s="2">
        <v>44834</v>
      </c>
      <c r="J290">
        <f>VLOOKUP(D290,'FY-Quarter lookup'!$D$2:$I$25,6,FALSE)</f>
        <v>0</v>
      </c>
      <c r="K290">
        <f>K289+5</f>
        <v>62</v>
      </c>
      <c r="L290" s="75" t="str">
        <f t="shared" ca="1" si="44"/>
        <v>3100: Salary In-kind</v>
      </c>
      <c r="M290" s="75">
        <f t="shared" ca="1" si="47"/>
        <v>0</v>
      </c>
      <c r="N290" s="75" t="str">
        <f t="shared" ca="1" si="48"/>
        <v xml:space="preserve"> - </v>
      </c>
      <c r="O290" s="75" t="str">
        <f t="shared" ca="1" si="45"/>
        <v>3100: Salary In-kind0 - PY0</v>
      </c>
      <c r="P290" s="75">
        <f>VLOOKUP(D290,'FY-Quarter lookup'!$D$2:$J$25,7,FALSE)</f>
        <v>0</v>
      </c>
      <c r="Q290" s="75">
        <f ca="1">IFERROR(INDEX('Budget by FY'!$I$2:$I$506,MATCH('Budget by qtr'!O290,'Budget by FY'!$F$2:$F$506,0)),0)</f>
        <v>0</v>
      </c>
      <c r="R290" s="75">
        <f>VLOOKUP(D290,'FY-Quarter lookup'!$D$2:$K$25,8,FALSE)</f>
        <v>0</v>
      </c>
      <c r="S290" s="75">
        <f>VLOOKUP(D290,'FY-Quarter lookup'!$D$2:$G$25,4,FALSE)</f>
        <v>0</v>
      </c>
      <c r="T290" s="75">
        <f t="shared" ca="1" si="49"/>
        <v>0</v>
      </c>
    </row>
    <row r="291" spans="1:20">
      <c r="A291">
        <v>2</v>
      </c>
      <c r="B291">
        <v>2023</v>
      </c>
      <c r="C291" s="2">
        <v>44835</v>
      </c>
      <c r="D291" s="2">
        <v>44926</v>
      </c>
      <c r="J291">
        <f>VLOOKUP(D291,'FY-Quarter lookup'!$D$2:$I$25,6,FALSE)</f>
        <v>0</v>
      </c>
      <c r="K291">
        <f>K290</f>
        <v>62</v>
      </c>
      <c r="L291" s="75" t="str">
        <f t="shared" ca="1" si="44"/>
        <v>3100: Salary In-kind</v>
      </c>
      <c r="M291" s="75">
        <f t="shared" ca="1" si="47"/>
        <v>0</v>
      </c>
      <c r="N291" s="75" t="str">
        <f t="shared" ca="1" si="48"/>
        <v xml:space="preserve"> - </v>
      </c>
      <c r="O291" s="75" t="str">
        <f t="shared" ca="1" si="45"/>
        <v>3100: Salary In-kind0 - PY0</v>
      </c>
      <c r="P291" s="75">
        <f>VLOOKUP(D291,'FY-Quarter lookup'!$D$2:$J$25,7,FALSE)</f>
        <v>0</v>
      </c>
      <c r="Q291" s="75">
        <f ca="1">IFERROR(INDEX('Budget by FY'!$I$2:$I$506,MATCH('Budget by qtr'!O291,'Budget by FY'!$F$2:$F$506,0)),0)</f>
        <v>0</v>
      </c>
      <c r="R291" s="75">
        <f>VLOOKUP(D291,'FY-Quarter lookup'!$D$2:$K$25,8,FALSE)</f>
        <v>0</v>
      </c>
      <c r="S291" s="75">
        <f>VLOOKUP(D291,'FY-Quarter lookup'!$D$2:$G$25,4,FALSE)</f>
        <v>0</v>
      </c>
      <c r="T291" s="75">
        <f t="shared" ca="1" si="49"/>
        <v>0</v>
      </c>
    </row>
    <row r="292" spans="1:20">
      <c r="A292">
        <v>3</v>
      </c>
      <c r="B292">
        <v>2023</v>
      </c>
      <c r="C292" s="2">
        <v>44927</v>
      </c>
      <c r="D292" s="2">
        <v>45016</v>
      </c>
      <c r="J292">
        <f>VLOOKUP(D292,'FY-Quarter lookup'!$D$2:$I$25,6,FALSE)</f>
        <v>0</v>
      </c>
      <c r="K292">
        <f t="shared" ref="K292:K313" si="50">K291</f>
        <v>62</v>
      </c>
      <c r="L292" s="75" t="str">
        <f t="shared" ca="1" si="44"/>
        <v>3100: Salary In-kind</v>
      </c>
      <c r="M292" s="75">
        <f t="shared" ca="1" si="47"/>
        <v>0</v>
      </c>
      <c r="N292" s="75" t="str">
        <f t="shared" ca="1" si="48"/>
        <v xml:space="preserve"> - </v>
      </c>
      <c r="O292" s="75" t="str">
        <f t="shared" ca="1" si="45"/>
        <v>3100: Salary In-kind0 - PY0</v>
      </c>
      <c r="P292" s="75">
        <f>VLOOKUP(D292,'FY-Quarter lookup'!$D$2:$J$25,7,FALSE)</f>
        <v>0</v>
      </c>
      <c r="Q292" s="75">
        <f ca="1">IFERROR(INDEX('Budget by FY'!$I$2:$I$506,MATCH('Budget by qtr'!O292,'Budget by FY'!$F$2:$F$506,0)),0)</f>
        <v>0</v>
      </c>
      <c r="R292" s="75">
        <f>VLOOKUP(D292,'FY-Quarter lookup'!$D$2:$K$25,8,FALSE)</f>
        <v>0</v>
      </c>
      <c r="S292" s="75">
        <f>VLOOKUP(D292,'FY-Quarter lookup'!$D$2:$G$25,4,FALSE)</f>
        <v>0</v>
      </c>
      <c r="T292" s="75">
        <f t="shared" ca="1" si="49"/>
        <v>0</v>
      </c>
    </row>
    <row r="293" spans="1:20">
      <c r="A293">
        <v>4</v>
      </c>
      <c r="B293">
        <v>2023</v>
      </c>
      <c r="C293" s="2">
        <v>45017</v>
      </c>
      <c r="D293" s="2">
        <v>45107</v>
      </c>
      <c r="J293">
        <f>VLOOKUP(D293,'FY-Quarter lookup'!$D$2:$I$25,6,FALSE)</f>
        <v>0</v>
      </c>
      <c r="K293">
        <f t="shared" si="50"/>
        <v>62</v>
      </c>
      <c r="L293" s="75" t="str">
        <f t="shared" ca="1" si="44"/>
        <v>3100: Salary In-kind</v>
      </c>
      <c r="M293" s="75">
        <f t="shared" ca="1" si="47"/>
        <v>0</v>
      </c>
      <c r="N293" s="75" t="str">
        <f t="shared" ca="1" si="48"/>
        <v xml:space="preserve"> - </v>
      </c>
      <c r="O293" s="75" t="str">
        <f t="shared" ca="1" si="45"/>
        <v>3100: Salary In-kind0 - PY0</v>
      </c>
      <c r="P293" s="75">
        <f>VLOOKUP(D293,'FY-Quarter lookup'!$D$2:$J$25,7,FALSE)</f>
        <v>0</v>
      </c>
      <c r="Q293" s="75">
        <f ca="1">IFERROR(INDEX('Budget by FY'!$I$2:$I$506,MATCH('Budget by qtr'!O293,'Budget by FY'!$F$2:$F$506,0)),0)</f>
        <v>0</v>
      </c>
      <c r="R293" s="75">
        <f>VLOOKUP(D293,'FY-Quarter lookup'!$D$2:$K$25,8,FALSE)</f>
        <v>0</v>
      </c>
      <c r="S293" s="75">
        <f>VLOOKUP(D293,'FY-Quarter lookup'!$D$2:$G$25,4,FALSE)</f>
        <v>0</v>
      </c>
      <c r="T293" s="75">
        <f t="shared" ca="1" si="49"/>
        <v>0</v>
      </c>
    </row>
    <row r="294" spans="1:20">
      <c r="A294">
        <v>1</v>
      </c>
      <c r="B294">
        <v>2024</v>
      </c>
      <c r="C294" s="2">
        <v>45108</v>
      </c>
      <c r="D294" s="2">
        <v>45199</v>
      </c>
      <c r="J294">
        <f>VLOOKUP(D294,'FY-Quarter lookup'!$D$2:$I$25,6,FALSE)</f>
        <v>0</v>
      </c>
      <c r="K294">
        <f t="shared" si="50"/>
        <v>62</v>
      </c>
      <c r="L294" s="75" t="str">
        <f t="shared" ca="1" si="44"/>
        <v>3100: Salary In-kind</v>
      </c>
      <c r="M294" s="75">
        <f t="shared" ca="1" si="47"/>
        <v>0</v>
      </c>
      <c r="N294" s="75" t="str">
        <f t="shared" ca="1" si="48"/>
        <v xml:space="preserve"> - </v>
      </c>
      <c r="O294" s="75" t="str">
        <f t="shared" ca="1" si="45"/>
        <v>3100: Salary In-kind0 - PY0</v>
      </c>
      <c r="P294" s="75">
        <f>VLOOKUP(D294,'FY-Quarter lookup'!$D$2:$J$25,7,FALSE)</f>
        <v>0</v>
      </c>
      <c r="Q294" s="75">
        <f ca="1">IFERROR(INDEX('Budget by FY'!$I$2:$I$506,MATCH('Budget by qtr'!O294,'Budget by FY'!$F$2:$F$506,0)),0)</f>
        <v>0</v>
      </c>
      <c r="R294" s="75">
        <f>VLOOKUP(D294,'FY-Quarter lookup'!$D$2:$K$25,8,FALSE)</f>
        <v>0</v>
      </c>
      <c r="S294" s="75">
        <f>VLOOKUP(D294,'FY-Quarter lookup'!$D$2:$G$25,4,FALSE)</f>
        <v>0</v>
      </c>
      <c r="T294" s="75">
        <f t="shared" ca="1" si="49"/>
        <v>0</v>
      </c>
    </row>
    <row r="295" spans="1:20">
      <c r="A295">
        <v>2</v>
      </c>
      <c r="B295">
        <v>2024</v>
      </c>
      <c r="C295" s="2">
        <v>45200</v>
      </c>
      <c r="D295" s="2">
        <v>45291</v>
      </c>
      <c r="J295">
        <f>VLOOKUP(D295,'FY-Quarter lookup'!$D$2:$I$25,6,FALSE)</f>
        <v>0</v>
      </c>
      <c r="K295">
        <f t="shared" si="50"/>
        <v>62</v>
      </c>
      <c r="L295" s="75" t="str">
        <f t="shared" ca="1" si="44"/>
        <v>3100: Salary In-kind</v>
      </c>
      <c r="M295" s="75">
        <f t="shared" ca="1" si="47"/>
        <v>0</v>
      </c>
      <c r="N295" s="75" t="str">
        <f t="shared" ca="1" si="48"/>
        <v xml:space="preserve"> - </v>
      </c>
      <c r="O295" s="75" t="str">
        <f t="shared" ca="1" si="45"/>
        <v>3100: Salary In-kind0 - PY0</v>
      </c>
      <c r="P295" s="75">
        <f>VLOOKUP(D295,'FY-Quarter lookup'!$D$2:$J$25,7,FALSE)</f>
        <v>0</v>
      </c>
      <c r="Q295" s="75">
        <f ca="1">IFERROR(INDEX('Budget by FY'!$I$2:$I$506,MATCH('Budget by qtr'!O295,'Budget by FY'!$F$2:$F$506,0)),0)</f>
        <v>0</v>
      </c>
      <c r="R295" s="75">
        <f>VLOOKUP(D295,'FY-Quarter lookup'!$D$2:$K$25,8,FALSE)</f>
        <v>0</v>
      </c>
      <c r="S295" s="75">
        <f>VLOOKUP(D295,'FY-Quarter lookup'!$D$2:$G$25,4,FALSE)</f>
        <v>0</v>
      </c>
      <c r="T295" s="75">
        <f t="shared" ca="1" si="49"/>
        <v>0</v>
      </c>
    </row>
    <row r="296" spans="1:20">
      <c r="A296">
        <v>3</v>
      </c>
      <c r="B296">
        <v>2024</v>
      </c>
      <c r="C296" s="2">
        <v>45292</v>
      </c>
      <c r="D296" s="2">
        <v>45382</v>
      </c>
      <c r="J296">
        <f>VLOOKUP(D296,'FY-Quarter lookup'!$D$2:$I$25,6,FALSE)</f>
        <v>0</v>
      </c>
      <c r="K296">
        <f t="shared" si="50"/>
        <v>62</v>
      </c>
      <c r="L296" s="75" t="str">
        <f t="shared" ca="1" si="44"/>
        <v>3100: Salary In-kind</v>
      </c>
      <c r="M296" s="75">
        <f t="shared" ca="1" si="47"/>
        <v>0</v>
      </c>
      <c r="N296" s="75" t="str">
        <f t="shared" ca="1" si="48"/>
        <v xml:space="preserve"> - </v>
      </c>
      <c r="O296" s="75" t="str">
        <f t="shared" ca="1" si="45"/>
        <v>3100: Salary In-kind0 - PY0</v>
      </c>
      <c r="P296" s="75">
        <f>VLOOKUP(D296,'FY-Quarter lookup'!$D$2:$J$25,7,FALSE)</f>
        <v>0</v>
      </c>
      <c r="Q296" s="75">
        <f ca="1">IFERROR(INDEX('Budget by FY'!$I$2:$I$506,MATCH('Budget by qtr'!O296,'Budget by FY'!$F$2:$F$506,0)),0)</f>
        <v>0</v>
      </c>
      <c r="R296" s="75">
        <f>VLOOKUP(D296,'FY-Quarter lookup'!$D$2:$K$25,8,FALSE)</f>
        <v>0</v>
      </c>
      <c r="S296" s="75">
        <f>VLOOKUP(D296,'FY-Quarter lookup'!$D$2:$G$25,4,FALSE)</f>
        <v>0</v>
      </c>
      <c r="T296" s="75">
        <f t="shared" ca="1" si="49"/>
        <v>0</v>
      </c>
    </row>
    <row r="297" spans="1:20">
      <c r="A297">
        <v>4</v>
      </c>
      <c r="B297">
        <v>2024</v>
      </c>
      <c r="C297" s="2">
        <v>45383</v>
      </c>
      <c r="D297" s="2">
        <v>45473</v>
      </c>
      <c r="J297">
        <f>VLOOKUP(D297,'FY-Quarter lookup'!$D$2:$I$25,6,FALSE)</f>
        <v>0</v>
      </c>
      <c r="K297">
        <f t="shared" si="50"/>
        <v>62</v>
      </c>
      <c r="L297" s="75" t="str">
        <f t="shared" ca="1" si="44"/>
        <v>3100: Salary In-kind</v>
      </c>
      <c r="M297" s="75">
        <f t="shared" ca="1" si="47"/>
        <v>0</v>
      </c>
      <c r="N297" s="75" t="str">
        <f t="shared" ca="1" si="48"/>
        <v xml:space="preserve"> - </v>
      </c>
      <c r="O297" s="75" t="str">
        <f t="shared" ca="1" si="45"/>
        <v>3100: Salary In-kind0 - PY0</v>
      </c>
      <c r="P297" s="75">
        <f>VLOOKUP(D297,'FY-Quarter lookup'!$D$2:$J$25,7,FALSE)</f>
        <v>0</v>
      </c>
      <c r="Q297" s="75">
        <f ca="1">IFERROR(INDEX('Budget by FY'!$I$2:$I$506,MATCH('Budget by qtr'!O297,'Budget by FY'!$F$2:$F$506,0)),0)</f>
        <v>0</v>
      </c>
      <c r="R297" s="75">
        <f>VLOOKUP(D297,'FY-Quarter lookup'!$D$2:$K$25,8,FALSE)</f>
        <v>0</v>
      </c>
      <c r="S297" s="75">
        <f>VLOOKUP(D297,'FY-Quarter lookup'!$D$2:$G$25,4,FALSE)</f>
        <v>0</v>
      </c>
      <c r="T297" s="75">
        <f t="shared" ca="1" si="49"/>
        <v>0</v>
      </c>
    </row>
    <row r="298" spans="1:20">
      <c r="A298">
        <v>1</v>
      </c>
      <c r="B298">
        <v>2025</v>
      </c>
      <c r="C298" s="2">
        <v>45474</v>
      </c>
      <c r="D298" s="2">
        <v>45565</v>
      </c>
      <c r="J298">
        <f>VLOOKUP(D298,'FY-Quarter lookup'!$D$2:$I$25,6,FALSE)</f>
        <v>0</v>
      </c>
      <c r="K298">
        <f t="shared" si="50"/>
        <v>62</v>
      </c>
      <c r="L298" s="75" t="str">
        <f t="shared" ca="1" si="44"/>
        <v>3100: Salary In-kind</v>
      </c>
      <c r="M298" s="75">
        <f t="shared" ca="1" si="47"/>
        <v>0</v>
      </c>
      <c r="N298" s="75" t="str">
        <f t="shared" ca="1" si="48"/>
        <v xml:space="preserve"> - </v>
      </c>
      <c r="O298" s="75" t="str">
        <f t="shared" ca="1" si="45"/>
        <v>3100: Salary In-kind0 - PY0</v>
      </c>
      <c r="P298" s="75">
        <f>VLOOKUP(D298,'FY-Quarter lookup'!$D$2:$J$25,7,FALSE)</f>
        <v>0</v>
      </c>
      <c r="Q298" s="75">
        <f ca="1">IFERROR(INDEX('Budget by FY'!$I$2:$I$506,MATCH('Budget by qtr'!O298,'Budget by FY'!$F$2:$F$506,0)),0)</f>
        <v>0</v>
      </c>
      <c r="R298" s="75">
        <f>VLOOKUP(D298,'FY-Quarter lookup'!$D$2:$K$25,8,FALSE)</f>
        <v>0</v>
      </c>
      <c r="S298" s="75">
        <f>VLOOKUP(D298,'FY-Quarter lookup'!$D$2:$G$25,4,FALSE)</f>
        <v>0</v>
      </c>
      <c r="T298" s="75">
        <f t="shared" ca="1" si="49"/>
        <v>0</v>
      </c>
    </row>
    <row r="299" spans="1:20">
      <c r="A299">
        <v>2</v>
      </c>
      <c r="B299">
        <v>2025</v>
      </c>
      <c r="C299" s="2">
        <v>45566</v>
      </c>
      <c r="D299" s="2">
        <v>45657</v>
      </c>
      <c r="J299">
        <f>VLOOKUP(D299,'FY-Quarter lookup'!$D$2:$I$25,6,FALSE)</f>
        <v>0</v>
      </c>
      <c r="K299">
        <f t="shared" si="50"/>
        <v>62</v>
      </c>
      <c r="L299" s="75" t="str">
        <f t="shared" ca="1" si="44"/>
        <v>3100: Salary In-kind</v>
      </c>
      <c r="M299" s="75">
        <f t="shared" ca="1" si="47"/>
        <v>0</v>
      </c>
      <c r="N299" s="75" t="str">
        <f t="shared" ca="1" si="48"/>
        <v xml:space="preserve"> - </v>
      </c>
      <c r="O299" s="75" t="str">
        <f t="shared" ca="1" si="45"/>
        <v>3100: Salary In-kind0 - PY0</v>
      </c>
      <c r="P299" s="75">
        <f>VLOOKUP(D299,'FY-Quarter lookup'!$D$2:$J$25,7,FALSE)</f>
        <v>0</v>
      </c>
      <c r="Q299" s="75">
        <f ca="1">IFERROR(INDEX('Budget by FY'!$I$2:$I$506,MATCH('Budget by qtr'!O299,'Budget by FY'!$F$2:$F$506,0)),0)</f>
        <v>0</v>
      </c>
      <c r="R299" s="75">
        <f>VLOOKUP(D299,'FY-Quarter lookup'!$D$2:$K$25,8,FALSE)</f>
        <v>0</v>
      </c>
      <c r="S299" s="75">
        <f>VLOOKUP(D299,'FY-Quarter lookup'!$D$2:$G$25,4,FALSE)</f>
        <v>0</v>
      </c>
      <c r="T299" s="75">
        <f t="shared" ca="1" si="49"/>
        <v>0</v>
      </c>
    </row>
    <row r="300" spans="1:20">
      <c r="A300">
        <v>3</v>
      </c>
      <c r="B300">
        <v>2025</v>
      </c>
      <c r="C300" s="2">
        <v>45658</v>
      </c>
      <c r="D300" s="2">
        <v>45747</v>
      </c>
      <c r="J300">
        <f>VLOOKUP(D300,'FY-Quarter lookup'!$D$2:$I$25,6,FALSE)</f>
        <v>0</v>
      </c>
      <c r="K300">
        <f t="shared" si="50"/>
        <v>62</v>
      </c>
      <c r="L300" s="75" t="str">
        <f t="shared" ca="1" si="44"/>
        <v>3100: Salary In-kind</v>
      </c>
      <c r="M300" s="75">
        <f t="shared" ca="1" si="47"/>
        <v>0</v>
      </c>
      <c r="N300" s="75" t="str">
        <f t="shared" ca="1" si="48"/>
        <v xml:space="preserve"> - </v>
      </c>
      <c r="O300" s="75" t="str">
        <f t="shared" ca="1" si="45"/>
        <v>3100: Salary In-kind0 - PY0</v>
      </c>
      <c r="P300" s="75">
        <f>VLOOKUP(D300,'FY-Quarter lookup'!$D$2:$J$25,7,FALSE)</f>
        <v>0</v>
      </c>
      <c r="Q300" s="75">
        <f ca="1">IFERROR(INDEX('Budget by FY'!$I$2:$I$506,MATCH('Budget by qtr'!O300,'Budget by FY'!$F$2:$F$506,0)),0)</f>
        <v>0</v>
      </c>
      <c r="R300" s="75">
        <f>VLOOKUP(D300,'FY-Quarter lookup'!$D$2:$K$25,8,FALSE)</f>
        <v>0</v>
      </c>
      <c r="S300" s="75">
        <f>VLOOKUP(D300,'FY-Quarter lookup'!$D$2:$G$25,4,FALSE)</f>
        <v>0</v>
      </c>
      <c r="T300" s="75">
        <f t="shared" ca="1" si="49"/>
        <v>0</v>
      </c>
    </row>
    <row r="301" spans="1:20">
      <c r="A301">
        <v>4</v>
      </c>
      <c r="B301">
        <v>2025</v>
      </c>
      <c r="C301" s="2">
        <v>45748</v>
      </c>
      <c r="D301" s="2">
        <v>45838</v>
      </c>
      <c r="J301">
        <f>VLOOKUP(D301,'FY-Quarter lookup'!$D$2:$I$25,6,FALSE)</f>
        <v>0</v>
      </c>
      <c r="K301">
        <f t="shared" si="50"/>
        <v>62</v>
      </c>
      <c r="L301" s="75" t="str">
        <f t="shared" ca="1" si="44"/>
        <v>3100: Salary In-kind</v>
      </c>
      <c r="M301" s="75">
        <f t="shared" ca="1" si="47"/>
        <v>0</v>
      </c>
      <c r="N301" s="75" t="str">
        <f t="shared" ca="1" si="48"/>
        <v xml:space="preserve"> - </v>
      </c>
      <c r="O301" s="75" t="str">
        <f t="shared" ca="1" si="45"/>
        <v>3100: Salary In-kind0 - PY0</v>
      </c>
      <c r="P301" s="75">
        <f>VLOOKUP(D301,'FY-Quarter lookup'!$D$2:$J$25,7,FALSE)</f>
        <v>0</v>
      </c>
      <c r="Q301" s="75">
        <f ca="1">IFERROR(INDEX('Budget by FY'!$I$2:$I$506,MATCH('Budget by qtr'!O301,'Budget by FY'!$F$2:$F$506,0)),0)</f>
        <v>0</v>
      </c>
      <c r="R301" s="75">
        <f>VLOOKUP(D301,'FY-Quarter lookup'!$D$2:$K$25,8,FALSE)</f>
        <v>0</v>
      </c>
      <c r="S301" s="75">
        <f>VLOOKUP(D301,'FY-Quarter lookup'!$D$2:$G$25,4,FALSE)</f>
        <v>0</v>
      </c>
      <c r="T301" s="75">
        <f t="shared" ca="1" si="49"/>
        <v>0</v>
      </c>
    </row>
    <row r="302" spans="1:20">
      <c r="A302">
        <v>1</v>
      </c>
      <c r="B302">
        <v>2026</v>
      </c>
      <c r="C302" s="2">
        <v>45839</v>
      </c>
      <c r="D302" s="2">
        <v>45930</v>
      </c>
      <c r="J302">
        <f>VLOOKUP(D302,'FY-Quarter lookup'!$D$2:$I$25,6,FALSE)</f>
        <v>0</v>
      </c>
      <c r="K302">
        <f t="shared" si="50"/>
        <v>62</v>
      </c>
      <c r="L302" s="75" t="str">
        <f t="shared" ca="1" si="44"/>
        <v>3100: Salary In-kind</v>
      </c>
      <c r="M302" s="75">
        <f t="shared" ca="1" si="47"/>
        <v>0</v>
      </c>
      <c r="N302" s="75" t="str">
        <f t="shared" ca="1" si="48"/>
        <v xml:space="preserve"> - </v>
      </c>
      <c r="O302" s="75" t="str">
        <f t="shared" ca="1" si="45"/>
        <v>3100: Salary In-kind0 - PY0</v>
      </c>
      <c r="P302" s="75">
        <f>VLOOKUP(D302,'FY-Quarter lookup'!$D$2:$J$25,7,FALSE)</f>
        <v>0</v>
      </c>
      <c r="Q302" s="75">
        <f ca="1">IFERROR(INDEX('Budget by FY'!$I$2:$I$506,MATCH('Budget by qtr'!O302,'Budget by FY'!$F$2:$F$506,0)),0)</f>
        <v>0</v>
      </c>
      <c r="R302" s="75">
        <f>VLOOKUP(D302,'FY-Quarter lookup'!$D$2:$K$25,8,FALSE)</f>
        <v>0</v>
      </c>
      <c r="S302" s="75">
        <f>VLOOKUP(D302,'FY-Quarter lookup'!$D$2:$G$25,4,FALSE)</f>
        <v>0</v>
      </c>
      <c r="T302" s="75">
        <f t="shared" ca="1" si="49"/>
        <v>0</v>
      </c>
    </row>
    <row r="303" spans="1:20">
      <c r="A303">
        <v>2</v>
      </c>
      <c r="B303">
        <v>2026</v>
      </c>
      <c r="C303" s="2">
        <v>45931</v>
      </c>
      <c r="D303" s="2">
        <v>46022</v>
      </c>
      <c r="J303">
        <f>VLOOKUP(D303,'FY-Quarter lookup'!$D$2:$I$25,6,FALSE)</f>
        <v>0</v>
      </c>
      <c r="K303">
        <f t="shared" si="50"/>
        <v>62</v>
      </c>
      <c r="L303" s="75" t="str">
        <f t="shared" ca="1" si="44"/>
        <v>3100: Salary In-kind</v>
      </c>
      <c r="M303" s="75">
        <f t="shared" ca="1" si="47"/>
        <v>0</v>
      </c>
      <c r="N303" s="75" t="str">
        <f t="shared" ca="1" si="48"/>
        <v xml:space="preserve"> - </v>
      </c>
      <c r="O303" s="75" t="str">
        <f t="shared" ca="1" si="45"/>
        <v>3100: Salary In-kind0 - PY0</v>
      </c>
      <c r="P303" s="75">
        <f>VLOOKUP(D303,'FY-Quarter lookup'!$D$2:$J$25,7,FALSE)</f>
        <v>0</v>
      </c>
      <c r="Q303" s="75">
        <f ca="1">IFERROR(INDEX('Budget by FY'!$I$2:$I$506,MATCH('Budget by qtr'!O303,'Budget by FY'!$F$2:$F$506,0)),0)</f>
        <v>0</v>
      </c>
      <c r="R303" s="75">
        <f>VLOOKUP(D303,'FY-Quarter lookup'!$D$2:$K$25,8,FALSE)</f>
        <v>0</v>
      </c>
      <c r="S303" s="75">
        <f>VLOOKUP(D303,'FY-Quarter lookup'!$D$2:$G$25,4,FALSE)</f>
        <v>0</v>
      </c>
      <c r="T303" s="75">
        <f t="shared" ca="1" si="49"/>
        <v>0</v>
      </c>
    </row>
    <row r="304" spans="1:20">
      <c r="A304">
        <v>3</v>
      </c>
      <c r="B304">
        <v>2026</v>
      </c>
      <c r="C304" s="2">
        <v>46023</v>
      </c>
      <c r="D304" s="2">
        <v>46112</v>
      </c>
      <c r="J304">
        <f>VLOOKUP(D304,'FY-Quarter lookup'!$D$2:$I$25,6,FALSE)</f>
        <v>0</v>
      </c>
      <c r="K304">
        <f t="shared" si="50"/>
        <v>62</v>
      </c>
      <c r="L304" s="75" t="str">
        <f t="shared" ca="1" si="44"/>
        <v>3100: Salary In-kind</v>
      </c>
      <c r="M304" s="75">
        <f t="shared" ca="1" si="47"/>
        <v>0</v>
      </c>
      <c r="N304" s="75" t="str">
        <f t="shared" ca="1" si="48"/>
        <v xml:space="preserve"> - </v>
      </c>
      <c r="O304" s="75" t="str">
        <f t="shared" ca="1" si="45"/>
        <v>3100: Salary In-kind0 - PY0</v>
      </c>
      <c r="P304" s="75">
        <f>VLOOKUP(D304,'FY-Quarter lookup'!$D$2:$J$25,7,FALSE)</f>
        <v>0</v>
      </c>
      <c r="Q304" s="75">
        <f ca="1">IFERROR(INDEX('Budget by FY'!$I$2:$I$506,MATCH('Budget by qtr'!O304,'Budget by FY'!$F$2:$F$506,0)),0)</f>
        <v>0</v>
      </c>
      <c r="R304" s="75">
        <f>VLOOKUP(D304,'FY-Quarter lookup'!$D$2:$K$25,8,FALSE)</f>
        <v>0</v>
      </c>
      <c r="S304" s="75">
        <f>VLOOKUP(D304,'FY-Quarter lookup'!$D$2:$G$25,4,FALSE)</f>
        <v>0</v>
      </c>
      <c r="T304" s="75">
        <f t="shared" ca="1" si="49"/>
        <v>0</v>
      </c>
    </row>
    <row r="305" spans="1:20">
      <c r="A305">
        <v>4</v>
      </c>
      <c r="B305">
        <v>2026</v>
      </c>
      <c r="C305" s="2">
        <v>46113</v>
      </c>
      <c r="D305" s="2">
        <v>46203</v>
      </c>
      <c r="J305">
        <f>VLOOKUP(D305,'FY-Quarter lookup'!$D$2:$I$25,6,FALSE)</f>
        <v>0</v>
      </c>
      <c r="K305">
        <f t="shared" si="50"/>
        <v>62</v>
      </c>
      <c r="L305" s="75" t="str">
        <f t="shared" ca="1" si="44"/>
        <v>3100: Salary In-kind</v>
      </c>
      <c r="M305" s="75">
        <f t="shared" ca="1" si="47"/>
        <v>0</v>
      </c>
      <c r="N305" s="75" t="str">
        <f t="shared" ca="1" si="48"/>
        <v xml:space="preserve"> - </v>
      </c>
      <c r="O305" s="75" t="str">
        <f t="shared" ca="1" si="45"/>
        <v>3100: Salary In-kind0 - PY0</v>
      </c>
      <c r="P305" s="75">
        <f>VLOOKUP(D305,'FY-Quarter lookup'!$D$2:$J$25,7,FALSE)</f>
        <v>0</v>
      </c>
      <c r="Q305" s="75">
        <f ca="1">IFERROR(INDEX('Budget by FY'!$I$2:$I$506,MATCH('Budget by qtr'!O305,'Budget by FY'!$F$2:$F$506,0)),0)</f>
        <v>0</v>
      </c>
      <c r="R305" s="75">
        <f>VLOOKUP(D305,'FY-Quarter lookup'!$D$2:$K$25,8,FALSE)</f>
        <v>0</v>
      </c>
      <c r="S305" s="75">
        <f>VLOOKUP(D305,'FY-Quarter lookup'!$D$2:$G$25,4,FALSE)</f>
        <v>0</v>
      </c>
      <c r="T305" s="75">
        <f t="shared" ca="1" si="49"/>
        <v>0</v>
      </c>
    </row>
    <row r="306" spans="1:20">
      <c r="A306">
        <v>1</v>
      </c>
      <c r="B306">
        <v>2027</v>
      </c>
      <c r="C306" s="2">
        <v>46204</v>
      </c>
      <c r="D306" s="2">
        <v>46295</v>
      </c>
      <c r="J306">
        <f>VLOOKUP(D306,'FY-Quarter lookup'!$D$2:$I$25,6,FALSE)</f>
        <v>0</v>
      </c>
      <c r="K306">
        <f t="shared" si="50"/>
        <v>62</v>
      </c>
      <c r="L306" s="75" t="str">
        <f t="shared" ca="1" si="44"/>
        <v>3100: Salary In-kind</v>
      </c>
      <c r="M306" s="75">
        <f t="shared" ca="1" si="47"/>
        <v>0</v>
      </c>
      <c r="N306" s="75" t="str">
        <f t="shared" ca="1" si="48"/>
        <v xml:space="preserve"> - </v>
      </c>
      <c r="O306" s="75" t="str">
        <f t="shared" ca="1" si="45"/>
        <v>3100: Salary In-kind0 - PY0</v>
      </c>
      <c r="P306" s="75">
        <f>VLOOKUP(D306,'FY-Quarter lookup'!$D$2:$J$25,7,FALSE)</f>
        <v>0</v>
      </c>
      <c r="Q306" s="75">
        <f ca="1">IFERROR(INDEX('Budget by FY'!$I$2:$I$506,MATCH('Budget by qtr'!O306,'Budget by FY'!$F$2:$F$506,0)),0)</f>
        <v>0</v>
      </c>
      <c r="R306" s="75">
        <f>VLOOKUP(D306,'FY-Quarter lookup'!$D$2:$K$25,8,FALSE)</f>
        <v>0</v>
      </c>
      <c r="S306" s="75">
        <f>VLOOKUP(D306,'FY-Quarter lookup'!$D$2:$G$25,4,FALSE)</f>
        <v>0</v>
      </c>
      <c r="T306" s="75">
        <f t="shared" ca="1" si="49"/>
        <v>0</v>
      </c>
    </row>
    <row r="307" spans="1:20">
      <c r="A307">
        <v>2</v>
      </c>
      <c r="B307">
        <v>2027</v>
      </c>
      <c r="C307" s="2">
        <v>46296</v>
      </c>
      <c r="D307" s="2">
        <v>46387</v>
      </c>
      <c r="J307">
        <f>VLOOKUP(D307,'FY-Quarter lookup'!$D$2:$I$25,6,FALSE)</f>
        <v>0</v>
      </c>
      <c r="K307">
        <f t="shared" si="50"/>
        <v>62</v>
      </c>
      <c r="L307" s="75" t="str">
        <f t="shared" ca="1" si="44"/>
        <v>3100: Salary In-kind</v>
      </c>
      <c r="M307" s="75">
        <f t="shared" ca="1" si="47"/>
        <v>0</v>
      </c>
      <c r="N307" s="75" t="str">
        <f t="shared" ca="1" si="48"/>
        <v xml:space="preserve"> - </v>
      </c>
      <c r="O307" s="75" t="str">
        <f t="shared" ca="1" si="45"/>
        <v>3100: Salary In-kind0 - PY0</v>
      </c>
      <c r="P307" s="75">
        <f>VLOOKUP(D307,'FY-Quarter lookup'!$D$2:$J$25,7,FALSE)</f>
        <v>0</v>
      </c>
      <c r="Q307" s="75">
        <f ca="1">IFERROR(INDEX('Budget by FY'!$I$2:$I$506,MATCH('Budget by qtr'!O307,'Budget by FY'!$F$2:$F$506,0)),0)</f>
        <v>0</v>
      </c>
      <c r="R307" s="75">
        <f>VLOOKUP(D307,'FY-Quarter lookup'!$D$2:$K$25,8,FALSE)</f>
        <v>0</v>
      </c>
      <c r="S307" s="75">
        <f>VLOOKUP(D307,'FY-Quarter lookup'!$D$2:$G$25,4,FALSE)</f>
        <v>0</v>
      </c>
      <c r="T307" s="75">
        <f t="shared" ca="1" si="49"/>
        <v>0</v>
      </c>
    </row>
    <row r="308" spans="1:20">
      <c r="A308">
        <v>3</v>
      </c>
      <c r="B308">
        <v>2027</v>
      </c>
      <c r="C308" s="2">
        <v>46388</v>
      </c>
      <c r="D308" s="2">
        <v>46477</v>
      </c>
      <c r="J308">
        <f>VLOOKUP(D308,'FY-Quarter lookup'!$D$2:$I$25,6,FALSE)</f>
        <v>0</v>
      </c>
      <c r="K308">
        <f t="shared" si="50"/>
        <v>62</v>
      </c>
      <c r="L308" s="75" t="str">
        <f t="shared" ca="1" si="44"/>
        <v>3100: Salary In-kind</v>
      </c>
      <c r="M308" s="75">
        <f t="shared" ca="1" si="47"/>
        <v>0</v>
      </c>
      <c r="N308" s="75" t="str">
        <f t="shared" ca="1" si="48"/>
        <v xml:space="preserve"> - </v>
      </c>
      <c r="O308" s="75" t="str">
        <f t="shared" ca="1" si="45"/>
        <v>3100: Salary In-kind0 - PY0</v>
      </c>
      <c r="P308" s="75">
        <f>VLOOKUP(D308,'FY-Quarter lookup'!$D$2:$J$25,7,FALSE)</f>
        <v>0</v>
      </c>
      <c r="Q308" s="75">
        <f ca="1">IFERROR(INDEX('Budget by FY'!$I$2:$I$506,MATCH('Budget by qtr'!O308,'Budget by FY'!$F$2:$F$506,0)),0)</f>
        <v>0</v>
      </c>
      <c r="R308" s="75">
        <f>VLOOKUP(D308,'FY-Quarter lookup'!$D$2:$K$25,8,FALSE)</f>
        <v>0</v>
      </c>
      <c r="S308" s="75">
        <f>VLOOKUP(D308,'FY-Quarter lookup'!$D$2:$G$25,4,FALSE)</f>
        <v>0</v>
      </c>
      <c r="T308" s="75">
        <f t="shared" ca="1" si="49"/>
        <v>0</v>
      </c>
    </row>
    <row r="309" spans="1:20">
      <c r="A309">
        <v>4</v>
      </c>
      <c r="B309">
        <v>2027</v>
      </c>
      <c r="C309" s="2">
        <v>46478</v>
      </c>
      <c r="D309" s="2">
        <v>46568</v>
      </c>
      <c r="J309">
        <f>VLOOKUP(D309,'FY-Quarter lookup'!$D$2:$I$25,6,FALSE)</f>
        <v>0</v>
      </c>
      <c r="K309">
        <f t="shared" si="50"/>
        <v>62</v>
      </c>
      <c r="L309" s="75" t="str">
        <f t="shared" ca="1" si="44"/>
        <v>3100: Salary In-kind</v>
      </c>
      <c r="M309" s="75">
        <f t="shared" ca="1" si="47"/>
        <v>0</v>
      </c>
      <c r="N309" s="75" t="str">
        <f t="shared" ca="1" si="48"/>
        <v xml:space="preserve"> - </v>
      </c>
      <c r="O309" s="75" t="str">
        <f t="shared" ca="1" si="45"/>
        <v>3100: Salary In-kind0 - PY0</v>
      </c>
      <c r="P309" s="75">
        <f>VLOOKUP(D309,'FY-Quarter lookup'!$D$2:$J$25,7,FALSE)</f>
        <v>0</v>
      </c>
      <c r="Q309" s="75">
        <f ca="1">IFERROR(INDEX('Budget by FY'!$I$2:$I$506,MATCH('Budget by qtr'!O309,'Budget by FY'!$F$2:$F$506,0)),0)</f>
        <v>0</v>
      </c>
      <c r="R309" s="75">
        <f>VLOOKUP(D309,'FY-Quarter lookup'!$D$2:$K$25,8,FALSE)</f>
        <v>0</v>
      </c>
      <c r="S309" s="75">
        <f>VLOOKUP(D309,'FY-Quarter lookup'!$D$2:$G$25,4,FALSE)</f>
        <v>0</v>
      </c>
      <c r="T309" s="75">
        <f t="shared" ca="1" si="49"/>
        <v>0</v>
      </c>
    </row>
    <row r="310" spans="1:20">
      <c r="A310">
        <v>1</v>
      </c>
      <c r="B310">
        <v>2028</v>
      </c>
      <c r="C310" s="2">
        <v>46569</v>
      </c>
      <c r="D310" s="2">
        <v>46660</v>
      </c>
      <c r="J310">
        <f>VLOOKUP(D310,'FY-Quarter lookup'!$D$2:$I$25,6,FALSE)</f>
        <v>0</v>
      </c>
      <c r="K310">
        <f t="shared" si="50"/>
        <v>62</v>
      </c>
      <c r="L310" s="75" t="str">
        <f t="shared" ca="1" si="44"/>
        <v>3100: Salary In-kind</v>
      </c>
      <c r="M310" s="75">
        <f t="shared" ca="1" si="47"/>
        <v>0</v>
      </c>
      <c r="N310" s="75" t="str">
        <f t="shared" ca="1" si="48"/>
        <v xml:space="preserve"> - </v>
      </c>
      <c r="O310" s="75" t="str">
        <f t="shared" ca="1" si="45"/>
        <v>3100: Salary In-kind0 - PY0</v>
      </c>
      <c r="P310" s="75">
        <f>VLOOKUP(D310,'FY-Quarter lookup'!$D$2:$J$25,7,FALSE)</f>
        <v>0</v>
      </c>
      <c r="Q310" s="75">
        <f ca="1">IFERROR(INDEX('Budget by FY'!$I$2:$I$506,MATCH('Budget by qtr'!O310,'Budget by FY'!$F$2:$F$506,0)),0)</f>
        <v>0</v>
      </c>
      <c r="R310" s="75">
        <f>VLOOKUP(D310,'FY-Quarter lookup'!$D$2:$K$25,8,FALSE)</f>
        <v>0</v>
      </c>
      <c r="S310" s="75">
        <f>VLOOKUP(D310,'FY-Quarter lookup'!$D$2:$G$25,4,FALSE)</f>
        <v>0</v>
      </c>
      <c r="T310" s="75">
        <f t="shared" ca="1" si="49"/>
        <v>0</v>
      </c>
    </row>
    <row r="311" spans="1:20">
      <c r="A311">
        <v>2</v>
      </c>
      <c r="B311">
        <v>2028</v>
      </c>
      <c r="C311" s="2">
        <v>46661</v>
      </c>
      <c r="D311" s="2">
        <v>46752</v>
      </c>
      <c r="J311">
        <f>VLOOKUP(D311,'FY-Quarter lookup'!$D$2:$I$25,6,FALSE)</f>
        <v>0</v>
      </c>
      <c r="K311">
        <f t="shared" si="50"/>
        <v>62</v>
      </c>
      <c r="L311" s="75" t="str">
        <f t="shared" ca="1" si="44"/>
        <v>3100: Salary In-kind</v>
      </c>
      <c r="M311" s="75">
        <f t="shared" ca="1" si="47"/>
        <v>0</v>
      </c>
      <c r="N311" s="75" t="str">
        <f t="shared" ca="1" si="48"/>
        <v xml:space="preserve"> - </v>
      </c>
      <c r="O311" s="75" t="str">
        <f t="shared" ca="1" si="45"/>
        <v>3100: Salary In-kind0 - PY0</v>
      </c>
      <c r="P311" s="75">
        <f>VLOOKUP(D311,'FY-Quarter lookup'!$D$2:$J$25,7,FALSE)</f>
        <v>0</v>
      </c>
      <c r="Q311" s="75">
        <f ca="1">IFERROR(INDEX('Budget by FY'!$I$2:$I$506,MATCH('Budget by qtr'!O311,'Budget by FY'!$F$2:$F$506,0)),0)</f>
        <v>0</v>
      </c>
      <c r="R311" s="75">
        <f>VLOOKUP(D311,'FY-Quarter lookup'!$D$2:$K$25,8,FALSE)</f>
        <v>0</v>
      </c>
      <c r="S311" s="75">
        <f>VLOOKUP(D311,'FY-Quarter lookup'!$D$2:$G$25,4,FALSE)</f>
        <v>0</v>
      </c>
      <c r="T311" s="75">
        <f t="shared" ca="1" si="49"/>
        <v>0</v>
      </c>
    </row>
    <row r="312" spans="1:20">
      <c r="A312">
        <v>3</v>
      </c>
      <c r="B312">
        <v>2028</v>
      </c>
      <c r="C312" s="2">
        <v>46753</v>
      </c>
      <c r="D312" s="2">
        <v>46843</v>
      </c>
      <c r="J312">
        <f>VLOOKUP(D312,'FY-Quarter lookup'!$D$2:$I$25,6,FALSE)</f>
        <v>0</v>
      </c>
      <c r="K312">
        <f t="shared" si="50"/>
        <v>62</v>
      </c>
      <c r="L312" s="75" t="str">
        <f t="shared" ca="1" si="44"/>
        <v>3100: Salary In-kind</v>
      </c>
      <c r="M312" s="75">
        <f t="shared" ca="1" si="47"/>
        <v>0</v>
      </c>
      <c r="N312" s="75" t="str">
        <f t="shared" ca="1" si="48"/>
        <v xml:space="preserve"> - </v>
      </c>
      <c r="O312" s="75" t="str">
        <f t="shared" ca="1" si="45"/>
        <v>3100: Salary In-kind0 - PY0</v>
      </c>
      <c r="P312" s="75">
        <f>VLOOKUP(D312,'FY-Quarter lookup'!$D$2:$J$25,7,FALSE)</f>
        <v>0</v>
      </c>
      <c r="Q312" s="75">
        <f ca="1">IFERROR(INDEX('Budget by FY'!$I$2:$I$506,MATCH('Budget by qtr'!O312,'Budget by FY'!$F$2:$F$506,0)),0)</f>
        <v>0</v>
      </c>
      <c r="R312" s="75">
        <f>VLOOKUP(D312,'FY-Quarter lookup'!$D$2:$K$25,8,FALSE)</f>
        <v>0</v>
      </c>
      <c r="S312" s="75">
        <f>VLOOKUP(D312,'FY-Quarter lookup'!$D$2:$G$25,4,FALSE)</f>
        <v>0</v>
      </c>
      <c r="T312" s="75">
        <f t="shared" ca="1" si="49"/>
        <v>0</v>
      </c>
    </row>
    <row r="313" spans="1:20">
      <c r="A313">
        <v>4</v>
      </c>
      <c r="B313">
        <v>2028</v>
      </c>
      <c r="C313" s="2">
        <v>46844</v>
      </c>
      <c r="D313" s="2">
        <v>46934</v>
      </c>
      <c r="J313">
        <f>VLOOKUP(D313,'FY-Quarter lookup'!$D$2:$I$25,6,FALSE)</f>
        <v>0</v>
      </c>
      <c r="K313">
        <f t="shared" si="50"/>
        <v>62</v>
      </c>
      <c r="L313" s="75" t="str">
        <f t="shared" ca="1" si="44"/>
        <v>3100: Salary In-kind</v>
      </c>
      <c r="M313" s="75">
        <f t="shared" ca="1" si="47"/>
        <v>0</v>
      </c>
      <c r="N313" s="75" t="str">
        <f t="shared" ca="1" si="48"/>
        <v xml:space="preserve"> - </v>
      </c>
      <c r="O313" s="75" t="str">
        <f t="shared" ca="1" si="45"/>
        <v>3100: Salary In-kind0 - PY0</v>
      </c>
      <c r="P313" s="75">
        <f>VLOOKUP(D313,'FY-Quarter lookup'!$D$2:$J$25,7,FALSE)</f>
        <v>0</v>
      </c>
      <c r="Q313" s="75">
        <f ca="1">IFERROR(INDEX('Budget by FY'!$I$2:$I$506,MATCH('Budget by qtr'!O313,'Budget by FY'!$F$2:$F$506,0)),0)</f>
        <v>0</v>
      </c>
      <c r="R313" s="75">
        <f>VLOOKUP(D313,'FY-Quarter lookup'!$D$2:$K$25,8,FALSE)</f>
        <v>0</v>
      </c>
      <c r="S313" s="75">
        <f>VLOOKUP(D313,'FY-Quarter lookup'!$D$2:$G$25,4,FALSE)</f>
        <v>0</v>
      </c>
      <c r="T313" s="75">
        <f t="shared" ca="1" si="49"/>
        <v>0</v>
      </c>
    </row>
    <row r="314" spans="1:20">
      <c r="A314">
        <v>1</v>
      </c>
      <c r="B314">
        <v>2023</v>
      </c>
      <c r="C314" s="2">
        <v>44743</v>
      </c>
      <c r="D314" s="2">
        <v>44834</v>
      </c>
      <c r="J314">
        <f>VLOOKUP(D314,'FY-Quarter lookup'!$D$2:$I$25,6,FALSE)</f>
        <v>0</v>
      </c>
      <c r="K314">
        <f>K313+5</f>
        <v>67</v>
      </c>
      <c r="L314" s="75" t="str">
        <f t="shared" ca="1" si="44"/>
        <v>3100: Salary In-kind</v>
      </c>
      <c r="M314" s="75">
        <f t="shared" ca="1" si="47"/>
        <v>0</v>
      </c>
      <c r="N314" s="75" t="str">
        <f t="shared" ca="1" si="48"/>
        <v xml:space="preserve"> - </v>
      </c>
      <c r="O314" s="75" t="str">
        <f t="shared" ca="1" si="45"/>
        <v>3100: Salary In-kind0 - PY0</v>
      </c>
      <c r="P314" s="75">
        <f>VLOOKUP(D314,'FY-Quarter lookup'!$D$2:$J$25,7,FALSE)</f>
        <v>0</v>
      </c>
      <c r="Q314" s="75">
        <f ca="1">IFERROR(INDEX('Budget by FY'!$I$2:$I$506,MATCH('Budget by qtr'!O314,'Budget by FY'!$F$2:$F$506,0)),0)</f>
        <v>0</v>
      </c>
      <c r="R314" s="75">
        <f>VLOOKUP(D314,'FY-Quarter lookup'!$D$2:$K$25,8,FALSE)</f>
        <v>0</v>
      </c>
      <c r="S314" s="75">
        <f>VLOOKUP(D314,'FY-Quarter lookup'!$D$2:$G$25,4,FALSE)</f>
        <v>0</v>
      </c>
      <c r="T314" s="75">
        <f t="shared" ca="1" si="49"/>
        <v>0</v>
      </c>
    </row>
    <row r="315" spans="1:20">
      <c r="A315">
        <v>2</v>
      </c>
      <c r="B315">
        <v>2023</v>
      </c>
      <c r="C315" s="2">
        <v>44835</v>
      </c>
      <c r="D315" s="2">
        <v>44926</v>
      </c>
      <c r="J315">
        <f>VLOOKUP(D315,'FY-Quarter lookup'!$D$2:$I$25,6,FALSE)</f>
        <v>0</v>
      </c>
      <c r="K315">
        <f>K314</f>
        <v>67</v>
      </c>
      <c r="L315" s="75" t="str">
        <f t="shared" ca="1" si="44"/>
        <v>3100: Salary In-kind</v>
      </c>
      <c r="M315" s="75">
        <f t="shared" ca="1" si="47"/>
        <v>0</v>
      </c>
      <c r="N315" s="75" t="str">
        <f t="shared" ca="1" si="48"/>
        <v xml:space="preserve"> - </v>
      </c>
      <c r="O315" s="75" t="str">
        <f t="shared" ca="1" si="45"/>
        <v>3100: Salary In-kind0 - PY0</v>
      </c>
      <c r="P315" s="75">
        <f>VLOOKUP(D315,'FY-Quarter lookup'!$D$2:$J$25,7,FALSE)</f>
        <v>0</v>
      </c>
      <c r="Q315" s="75">
        <f ca="1">IFERROR(INDEX('Budget by FY'!$I$2:$I$506,MATCH('Budget by qtr'!O315,'Budget by FY'!$F$2:$F$506,0)),0)</f>
        <v>0</v>
      </c>
      <c r="R315" s="75">
        <f>VLOOKUP(D315,'FY-Quarter lookup'!$D$2:$K$25,8,FALSE)</f>
        <v>0</v>
      </c>
      <c r="S315" s="75">
        <f>VLOOKUP(D315,'FY-Quarter lookup'!$D$2:$G$25,4,FALSE)</f>
        <v>0</v>
      </c>
      <c r="T315" s="75">
        <f t="shared" ca="1" si="49"/>
        <v>0</v>
      </c>
    </row>
    <row r="316" spans="1:20">
      <c r="A316">
        <v>3</v>
      </c>
      <c r="B316">
        <v>2023</v>
      </c>
      <c r="C316" s="2">
        <v>44927</v>
      </c>
      <c r="D316" s="2">
        <v>45016</v>
      </c>
      <c r="J316">
        <f>VLOOKUP(D316,'FY-Quarter lookup'!$D$2:$I$25,6,FALSE)</f>
        <v>0</v>
      </c>
      <c r="K316">
        <f t="shared" ref="K316:K337" si="51">K315</f>
        <v>67</v>
      </c>
      <c r="L316" s="75" t="str">
        <f t="shared" ca="1" si="44"/>
        <v>3100: Salary In-kind</v>
      </c>
      <c r="M316" s="75">
        <f t="shared" ca="1" si="47"/>
        <v>0</v>
      </c>
      <c r="N316" s="75" t="str">
        <f t="shared" ca="1" si="48"/>
        <v xml:space="preserve"> - </v>
      </c>
      <c r="O316" s="75" t="str">
        <f t="shared" ca="1" si="45"/>
        <v>3100: Salary In-kind0 - PY0</v>
      </c>
      <c r="P316" s="75">
        <f>VLOOKUP(D316,'FY-Quarter lookup'!$D$2:$J$25,7,FALSE)</f>
        <v>0</v>
      </c>
      <c r="Q316" s="75">
        <f ca="1">IFERROR(INDEX('Budget by FY'!$I$2:$I$506,MATCH('Budget by qtr'!O316,'Budget by FY'!$F$2:$F$506,0)),0)</f>
        <v>0</v>
      </c>
      <c r="R316" s="75">
        <f>VLOOKUP(D316,'FY-Quarter lookup'!$D$2:$K$25,8,FALSE)</f>
        <v>0</v>
      </c>
      <c r="S316" s="75">
        <f>VLOOKUP(D316,'FY-Quarter lookup'!$D$2:$G$25,4,FALSE)</f>
        <v>0</v>
      </c>
      <c r="T316" s="75">
        <f t="shared" ca="1" si="49"/>
        <v>0</v>
      </c>
    </row>
    <row r="317" spans="1:20">
      <c r="A317">
        <v>4</v>
      </c>
      <c r="B317">
        <v>2023</v>
      </c>
      <c r="C317" s="2">
        <v>45017</v>
      </c>
      <c r="D317" s="2">
        <v>45107</v>
      </c>
      <c r="J317">
        <f>VLOOKUP(D317,'FY-Quarter lookup'!$D$2:$I$25,6,FALSE)</f>
        <v>0</v>
      </c>
      <c r="K317">
        <f t="shared" si="51"/>
        <v>67</v>
      </c>
      <c r="L317" s="75" t="str">
        <f t="shared" ca="1" si="44"/>
        <v>3100: Salary In-kind</v>
      </c>
      <c r="M317" s="75">
        <f t="shared" ca="1" si="47"/>
        <v>0</v>
      </c>
      <c r="N317" s="75" t="str">
        <f t="shared" ca="1" si="48"/>
        <v xml:space="preserve"> - </v>
      </c>
      <c r="O317" s="75" t="str">
        <f t="shared" ca="1" si="45"/>
        <v>3100: Salary In-kind0 - PY0</v>
      </c>
      <c r="P317" s="75">
        <f>VLOOKUP(D317,'FY-Quarter lookup'!$D$2:$J$25,7,FALSE)</f>
        <v>0</v>
      </c>
      <c r="Q317" s="75">
        <f ca="1">IFERROR(INDEX('Budget by FY'!$I$2:$I$506,MATCH('Budget by qtr'!O317,'Budget by FY'!$F$2:$F$506,0)),0)</f>
        <v>0</v>
      </c>
      <c r="R317" s="75">
        <f>VLOOKUP(D317,'FY-Quarter lookup'!$D$2:$K$25,8,FALSE)</f>
        <v>0</v>
      </c>
      <c r="S317" s="75">
        <f>VLOOKUP(D317,'FY-Quarter lookup'!$D$2:$G$25,4,FALSE)</f>
        <v>0</v>
      </c>
      <c r="T317" s="75">
        <f t="shared" ca="1" si="49"/>
        <v>0</v>
      </c>
    </row>
    <row r="318" spans="1:20">
      <c r="A318">
        <v>1</v>
      </c>
      <c r="B318">
        <v>2024</v>
      </c>
      <c r="C318" s="2">
        <v>45108</v>
      </c>
      <c r="D318" s="2">
        <v>45199</v>
      </c>
      <c r="J318">
        <f>VLOOKUP(D318,'FY-Quarter lookup'!$D$2:$I$25,6,FALSE)</f>
        <v>0</v>
      </c>
      <c r="K318">
        <f t="shared" si="51"/>
        <v>67</v>
      </c>
      <c r="L318" s="75" t="str">
        <f t="shared" ca="1" si="44"/>
        <v>3100: Salary In-kind</v>
      </c>
      <c r="M318" s="75">
        <f t="shared" ca="1" si="47"/>
        <v>0</v>
      </c>
      <c r="N318" s="75" t="str">
        <f t="shared" ca="1" si="48"/>
        <v xml:space="preserve"> - </v>
      </c>
      <c r="O318" s="75" t="str">
        <f t="shared" ca="1" si="45"/>
        <v>3100: Salary In-kind0 - PY0</v>
      </c>
      <c r="P318" s="75">
        <f>VLOOKUP(D318,'FY-Quarter lookup'!$D$2:$J$25,7,FALSE)</f>
        <v>0</v>
      </c>
      <c r="Q318" s="75">
        <f ca="1">IFERROR(INDEX('Budget by FY'!$I$2:$I$506,MATCH('Budget by qtr'!O318,'Budget by FY'!$F$2:$F$506,0)),0)</f>
        <v>0</v>
      </c>
      <c r="R318" s="75">
        <f>VLOOKUP(D318,'FY-Quarter lookup'!$D$2:$K$25,8,FALSE)</f>
        <v>0</v>
      </c>
      <c r="S318" s="75">
        <f>VLOOKUP(D318,'FY-Quarter lookup'!$D$2:$G$25,4,FALSE)</f>
        <v>0</v>
      </c>
      <c r="T318" s="75">
        <f t="shared" ca="1" si="49"/>
        <v>0</v>
      </c>
    </row>
    <row r="319" spans="1:20">
      <c r="A319">
        <v>2</v>
      </c>
      <c r="B319">
        <v>2024</v>
      </c>
      <c r="C319" s="2">
        <v>45200</v>
      </c>
      <c r="D319" s="2">
        <v>45291</v>
      </c>
      <c r="J319">
        <f>VLOOKUP(D319,'FY-Quarter lookup'!$D$2:$I$25,6,FALSE)</f>
        <v>0</v>
      </c>
      <c r="K319">
        <f t="shared" si="51"/>
        <v>67</v>
      </c>
      <c r="L319" s="75" t="str">
        <f t="shared" ca="1" si="44"/>
        <v>3100: Salary In-kind</v>
      </c>
      <c r="M319" s="75">
        <f t="shared" ca="1" si="47"/>
        <v>0</v>
      </c>
      <c r="N319" s="75" t="str">
        <f t="shared" ca="1" si="48"/>
        <v xml:space="preserve"> - </v>
      </c>
      <c r="O319" s="75" t="str">
        <f t="shared" ca="1" si="45"/>
        <v>3100: Salary In-kind0 - PY0</v>
      </c>
      <c r="P319" s="75">
        <f>VLOOKUP(D319,'FY-Quarter lookup'!$D$2:$J$25,7,FALSE)</f>
        <v>0</v>
      </c>
      <c r="Q319" s="75">
        <f ca="1">IFERROR(INDEX('Budget by FY'!$I$2:$I$506,MATCH('Budget by qtr'!O319,'Budget by FY'!$F$2:$F$506,0)),0)</f>
        <v>0</v>
      </c>
      <c r="R319" s="75">
        <f>VLOOKUP(D319,'FY-Quarter lookup'!$D$2:$K$25,8,FALSE)</f>
        <v>0</v>
      </c>
      <c r="S319" s="75">
        <f>VLOOKUP(D319,'FY-Quarter lookup'!$D$2:$G$25,4,FALSE)</f>
        <v>0</v>
      </c>
      <c r="T319" s="75">
        <f t="shared" ca="1" si="49"/>
        <v>0</v>
      </c>
    </row>
    <row r="320" spans="1:20">
      <c r="A320">
        <v>3</v>
      </c>
      <c r="B320">
        <v>2024</v>
      </c>
      <c r="C320" s="2">
        <v>45292</v>
      </c>
      <c r="D320" s="2">
        <v>45382</v>
      </c>
      <c r="J320">
        <f>VLOOKUP(D320,'FY-Quarter lookup'!$D$2:$I$25,6,FALSE)</f>
        <v>0</v>
      </c>
      <c r="K320">
        <f t="shared" si="51"/>
        <v>67</v>
      </c>
      <c r="L320" s="75" t="str">
        <f t="shared" ca="1" si="44"/>
        <v>3100: Salary In-kind</v>
      </c>
      <c r="M320" s="75">
        <f t="shared" ca="1" si="47"/>
        <v>0</v>
      </c>
      <c r="N320" s="75" t="str">
        <f t="shared" ca="1" si="48"/>
        <v xml:space="preserve"> - </v>
      </c>
      <c r="O320" s="75" t="str">
        <f t="shared" ca="1" si="45"/>
        <v>3100: Salary In-kind0 - PY0</v>
      </c>
      <c r="P320" s="75">
        <f>VLOOKUP(D320,'FY-Quarter lookup'!$D$2:$J$25,7,FALSE)</f>
        <v>0</v>
      </c>
      <c r="Q320" s="75">
        <f ca="1">IFERROR(INDEX('Budget by FY'!$I$2:$I$506,MATCH('Budget by qtr'!O320,'Budget by FY'!$F$2:$F$506,0)),0)</f>
        <v>0</v>
      </c>
      <c r="R320" s="75">
        <f>VLOOKUP(D320,'FY-Quarter lookup'!$D$2:$K$25,8,FALSE)</f>
        <v>0</v>
      </c>
      <c r="S320" s="75">
        <f>VLOOKUP(D320,'FY-Quarter lookup'!$D$2:$G$25,4,FALSE)</f>
        <v>0</v>
      </c>
      <c r="T320" s="75">
        <f t="shared" ca="1" si="49"/>
        <v>0</v>
      </c>
    </row>
    <row r="321" spans="1:20">
      <c r="A321">
        <v>4</v>
      </c>
      <c r="B321">
        <v>2024</v>
      </c>
      <c r="C321" s="2">
        <v>45383</v>
      </c>
      <c r="D321" s="2">
        <v>45473</v>
      </c>
      <c r="J321">
        <f>VLOOKUP(D321,'FY-Quarter lookup'!$D$2:$I$25,6,FALSE)</f>
        <v>0</v>
      </c>
      <c r="K321">
        <f t="shared" si="51"/>
        <v>67</v>
      </c>
      <c r="L321" s="75" t="str">
        <f t="shared" ca="1" si="44"/>
        <v>3100: Salary In-kind</v>
      </c>
      <c r="M321" s="75">
        <f t="shared" ca="1" si="47"/>
        <v>0</v>
      </c>
      <c r="N321" s="75" t="str">
        <f t="shared" ca="1" si="48"/>
        <v xml:space="preserve"> - </v>
      </c>
      <c r="O321" s="75" t="str">
        <f t="shared" ca="1" si="45"/>
        <v>3100: Salary In-kind0 - PY0</v>
      </c>
      <c r="P321" s="75">
        <f>VLOOKUP(D321,'FY-Quarter lookup'!$D$2:$J$25,7,FALSE)</f>
        <v>0</v>
      </c>
      <c r="Q321" s="75">
        <f ca="1">IFERROR(INDEX('Budget by FY'!$I$2:$I$506,MATCH('Budget by qtr'!O321,'Budget by FY'!$F$2:$F$506,0)),0)</f>
        <v>0</v>
      </c>
      <c r="R321" s="75">
        <f>VLOOKUP(D321,'FY-Quarter lookup'!$D$2:$K$25,8,FALSE)</f>
        <v>0</v>
      </c>
      <c r="S321" s="75">
        <f>VLOOKUP(D321,'FY-Quarter lookup'!$D$2:$G$25,4,FALSE)</f>
        <v>0</v>
      </c>
      <c r="T321" s="75">
        <f t="shared" ca="1" si="49"/>
        <v>0</v>
      </c>
    </row>
    <row r="322" spans="1:20">
      <c r="A322">
        <v>1</v>
      </c>
      <c r="B322">
        <v>2025</v>
      </c>
      <c r="C322" s="2">
        <v>45474</v>
      </c>
      <c r="D322" s="2">
        <v>45565</v>
      </c>
      <c r="J322">
        <f>VLOOKUP(D322,'FY-Quarter lookup'!$D$2:$I$25,6,FALSE)</f>
        <v>0</v>
      </c>
      <c r="K322">
        <f t="shared" si="51"/>
        <v>67</v>
      </c>
      <c r="L322" s="75" t="str">
        <f t="shared" ca="1" si="44"/>
        <v>3100: Salary In-kind</v>
      </c>
      <c r="M322" s="75">
        <f t="shared" ca="1" si="47"/>
        <v>0</v>
      </c>
      <c r="N322" s="75" t="str">
        <f t="shared" ca="1" si="48"/>
        <v xml:space="preserve"> - </v>
      </c>
      <c r="O322" s="75" t="str">
        <f t="shared" ca="1" si="45"/>
        <v>3100: Salary In-kind0 - PY0</v>
      </c>
      <c r="P322" s="75">
        <f>VLOOKUP(D322,'FY-Quarter lookup'!$D$2:$J$25,7,FALSE)</f>
        <v>0</v>
      </c>
      <c r="Q322" s="75">
        <f ca="1">IFERROR(INDEX('Budget by FY'!$I$2:$I$506,MATCH('Budget by qtr'!O322,'Budget by FY'!$F$2:$F$506,0)),0)</f>
        <v>0</v>
      </c>
      <c r="R322" s="75">
        <f>VLOOKUP(D322,'FY-Quarter lookup'!$D$2:$K$25,8,FALSE)</f>
        <v>0</v>
      </c>
      <c r="S322" s="75">
        <f>VLOOKUP(D322,'FY-Quarter lookup'!$D$2:$G$25,4,FALSE)</f>
        <v>0</v>
      </c>
      <c r="T322" s="75">
        <f t="shared" ca="1" si="49"/>
        <v>0</v>
      </c>
    </row>
    <row r="323" spans="1:20">
      <c r="A323">
        <v>2</v>
      </c>
      <c r="B323">
        <v>2025</v>
      </c>
      <c r="C323" s="2">
        <v>45566</v>
      </c>
      <c r="D323" s="2">
        <v>45657</v>
      </c>
      <c r="J323">
        <f>VLOOKUP(D323,'FY-Quarter lookup'!$D$2:$I$25,6,FALSE)</f>
        <v>0</v>
      </c>
      <c r="K323">
        <f t="shared" si="51"/>
        <v>67</v>
      </c>
      <c r="L323" s="75" t="str">
        <f t="shared" ref="L323:L386" ca="1" si="52">INDIRECT(_xlfn.CONCAT("'Budget by FY'!C",K323))</f>
        <v>3100: Salary In-kind</v>
      </c>
      <c r="M323" s="75">
        <f t="shared" ca="1" si="47"/>
        <v>0</v>
      </c>
      <c r="N323" s="75" t="str">
        <f t="shared" ca="1" si="48"/>
        <v xml:space="preserve"> - </v>
      </c>
      <c r="O323" s="75" t="str">
        <f t="shared" ref="O323:O386" ca="1" si="53">_xlfn.CONCAT(L323,M323,N323,"PY",P323)</f>
        <v>3100: Salary In-kind0 - PY0</v>
      </c>
      <c r="P323" s="75">
        <f>VLOOKUP(D323,'FY-Quarter lookup'!$D$2:$J$25,7,FALSE)</f>
        <v>0</v>
      </c>
      <c r="Q323" s="75">
        <f ca="1">IFERROR(INDEX('Budget by FY'!$I$2:$I$506,MATCH('Budget by qtr'!O323,'Budget by FY'!$F$2:$F$506,0)),0)</f>
        <v>0</v>
      </c>
      <c r="R323" s="75">
        <f>VLOOKUP(D323,'FY-Quarter lookup'!$D$2:$K$25,8,FALSE)</f>
        <v>0</v>
      </c>
      <c r="S323" s="75">
        <f>VLOOKUP(D323,'FY-Quarter lookup'!$D$2:$G$25,4,FALSE)</f>
        <v>0</v>
      </c>
      <c r="T323" s="75">
        <f t="shared" ca="1" si="49"/>
        <v>0</v>
      </c>
    </row>
    <row r="324" spans="1:20">
      <c r="A324">
        <v>3</v>
      </c>
      <c r="B324">
        <v>2025</v>
      </c>
      <c r="C324" s="2">
        <v>45658</v>
      </c>
      <c r="D324" s="2">
        <v>45747</v>
      </c>
      <c r="J324">
        <f>VLOOKUP(D324,'FY-Quarter lookup'!$D$2:$I$25,6,FALSE)</f>
        <v>0</v>
      </c>
      <c r="K324">
        <f t="shared" si="51"/>
        <v>67</v>
      </c>
      <c r="L324" s="75" t="str">
        <f t="shared" ca="1" si="52"/>
        <v>3100: Salary In-kind</v>
      </c>
      <c r="M324" s="75">
        <f t="shared" ca="1" si="47"/>
        <v>0</v>
      </c>
      <c r="N324" s="75" t="str">
        <f t="shared" ca="1" si="48"/>
        <v xml:space="preserve"> - </v>
      </c>
      <c r="O324" s="75" t="str">
        <f t="shared" ca="1" si="53"/>
        <v>3100: Salary In-kind0 - PY0</v>
      </c>
      <c r="P324" s="75">
        <f>VLOOKUP(D324,'FY-Quarter lookup'!$D$2:$J$25,7,FALSE)</f>
        <v>0</v>
      </c>
      <c r="Q324" s="75">
        <f ca="1">IFERROR(INDEX('Budget by FY'!$I$2:$I$506,MATCH('Budget by qtr'!O324,'Budget by FY'!$F$2:$F$506,0)),0)</f>
        <v>0</v>
      </c>
      <c r="R324" s="75">
        <f>VLOOKUP(D324,'FY-Quarter lookup'!$D$2:$K$25,8,FALSE)</f>
        <v>0</v>
      </c>
      <c r="S324" s="75">
        <f>VLOOKUP(D324,'FY-Quarter lookup'!$D$2:$G$25,4,FALSE)</f>
        <v>0</v>
      </c>
      <c r="T324" s="75">
        <f t="shared" ca="1" si="49"/>
        <v>0</v>
      </c>
    </row>
    <row r="325" spans="1:20">
      <c r="A325">
        <v>4</v>
      </c>
      <c r="B325">
        <v>2025</v>
      </c>
      <c r="C325" s="2">
        <v>45748</v>
      </c>
      <c r="D325" s="2">
        <v>45838</v>
      </c>
      <c r="J325">
        <f>VLOOKUP(D325,'FY-Quarter lookup'!$D$2:$I$25,6,FALSE)</f>
        <v>0</v>
      </c>
      <c r="K325">
        <f t="shared" si="51"/>
        <v>67</v>
      </c>
      <c r="L325" s="75" t="str">
        <f t="shared" ca="1" si="52"/>
        <v>3100: Salary In-kind</v>
      </c>
      <c r="M325" s="75">
        <f t="shared" ca="1" si="47"/>
        <v>0</v>
      </c>
      <c r="N325" s="75" t="str">
        <f t="shared" ca="1" si="48"/>
        <v xml:space="preserve"> - </v>
      </c>
      <c r="O325" s="75" t="str">
        <f t="shared" ca="1" si="53"/>
        <v>3100: Salary In-kind0 - PY0</v>
      </c>
      <c r="P325" s="75">
        <f>VLOOKUP(D325,'FY-Quarter lookup'!$D$2:$J$25,7,FALSE)</f>
        <v>0</v>
      </c>
      <c r="Q325" s="75">
        <f ca="1">IFERROR(INDEX('Budget by FY'!$I$2:$I$506,MATCH('Budget by qtr'!O325,'Budget by FY'!$F$2:$F$506,0)),0)</f>
        <v>0</v>
      </c>
      <c r="R325" s="75">
        <f>VLOOKUP(D325,'FY-Quarter lookup'!$D$2:$K$25,8,FALSE)</f>
        <v>0</v>
      </c>
      <c r="S325" s="75">
        <f>VLOOKUP(D325,'FY-Quarter lookup'!$D$2:$G$25,4,FALSE)</f>
        <v>0</v>
      </c>
      <c r="T325" s="75">
        <f t="shared" ca="1" si="49"/>
        <v>0</v>
      </c>
    </row>
    <row r="326" spans="1:20">
      <c r="A326">
        <v>1</v>
      </c>
      <c r="B326">
        <v>2026</v>
      </c>
      <c r="C326" s="2">
        <v>45839</v>
      </c>
      <c r="D326" s="2">
        <v>45930</v>
      </c>
      <c r="J326">
        <f>VLOOKUP(D326,'FY-Quarter lookup'!$D$2:$I$25,6,FALSE)</f>
        <v>0</v>
      </c>
      <c r="K326">
        <f t="shared" si="51"/>
        <v>67</v>
      </c>
      <c r="L326" s="75" t="str">
        <f t="shared" ca="1" si="52"/>
        <v>3100: Salary In-kind</v>
      </c>
      <c r="M326" s="75">
        <f t="shared" ca="1" si="47"/>
        <v>0</v>
      </c>
      <c r="N326" s="75" t="str">
        <f t="shared" ca="1" si="48"/>
        <v xml:space="preserve"> - </v>
      </c>
      <c r="O326" s="75" t="str">
        <f t="shared" ca="1" si="53"/>
        <v>3100: Salary In-kind0 - PY0</v>
      </c>
      <c r="P326" s="75">
        <f>VLOOKUP(D326,'FY-Quarter lookup'!$D$2:$J$25,7,FALSE)</f>
        <v>0</v>
      </c>
      <c r="Q326" s="75">
        <f ca="1">IFERROR(INDEX('Budget by FY'!$I$2:$I$506,MATCH('Budget by qtr'!O326,'Budget by FY'!$F$2:$F$506,0)),0)</f>
        <v>0</v>
      </c>
      <c r="R326" s="75">
        <f>VLOOKUP(D326,'FY-Quarter lookup'!$D$2:$K$25,8,FALSE)</f>
        <v>0</v>
      </c>
      <c r="S326" s="75">
        <f>VLOOKUP(D326,'FY-Quarter lookup'!$D$2:$G$25,4,FALSE)</f>
        <v>0</v>
      </c>
      <c r="T326" s="75">
        <f t="shared" ca="1" si="49"/>
        <v>0</v>
      </c>
    </row>
    <row r="327" spans="1:20">
      <c r="A327">
        <v>2</v>
      </c>
      <c r="B327">
        <v>2026</v>
      </c>
      <c r="C327" s="2">
        <v>45931</v>
      </c>
      <c r="D327" s="2">
        <v>46022</v>
      </c>
      <c r="J327">
        <f>VLOOKUP(D327,'FY-Quarter lookup'!$D$2:$I$25,6,FALSE)</f>
        <v>0</v>
      </c>
      <c r="K327">
        <f t="shared" si="51"/>
        <v>67</v>
      </c>
      <c r="L327" s="75" t="str">
        <f t="shared" ca="1" si="52"/>
        <v>3100: Salary In-kind</v>
      </c>
      <c r="M327" s="75">
        <f t="shared" ca="1" si="47"/>
        <v>0</v>
      </c>
      <c r="N327" s="75" t="str">
        <f t="shared" ca="1" si="48"/>
        <v xml:space="preserve"> - </v>
      </c>
      <c r="O327" s="75" t="str">
        <f t="shared" ca="1" si="53"/>
        <v>3100: Salary In-kind0 - PY0</v>
      </c>
      <c r="P327" s="75">
        <f>VLOOKUP(D327,'FY-Quarter lookup'!$D$2:$J$25,7,FALSE)</f>
        <v>0</v>
      </c>
      <c r="Q327" s="75">
        <f ca="1">IFERROR(INDEX('Budget by FY'!$I$2:$I$506,MATCH('Budget by qtr'!O327,'Budget by FY'!$F$2:$F$506,0)),0)</f>
        <v>0</v>
      </c>
      <c r="R327" s="75">
        <f>VLOOKUP(D327,'FY-Quarter lookup'!$D$2:$K$25,8,FALSE)</f>
        <v>0</v>
      </c>
      <c r="S327" s="75">
        <f>VLOOKUP(D327,'FY-Quarter lookup'!$D$2:$G$25,4,FALSE)</f>
        <v>0</v>
      </c>
      <c r="T327" s="75">
        <f t="shared" ca="1" si="49"/>
        <v>0</v>
      </c>
    </row>
    <row r="328" spans="1:20">
      <c r="A328">
        <v>3</v>
      </c>
      <c r="B328">
        <v>2026</v>
      </c>
      <c r="C328" s="2">
        <v>46023</v>
      </c>
      <c r="D328" s="2">
        <v>46112</v>
      </c>
      <c r="J328">
        <f>VLOOKUP(D328,'FY-Quarter lookup'!$D$2:$I$25,6,FALSE)</f>
        <v>0</v>
      </c>
      <c r="K328">
        <f t="shared" si="51"/>
        <v>67</v>
      </c>
      <c r="L328" s="75" t="str">
        <f t="shared" ca="1" si="52"/>
        <v>3100: Salary In-kind</v>
      </c>
      <c r="M328" s="75">
        <f t="shared" ca="1" si="47"/>
        <v>0</v>
      </c>
      <c r="N328" s="75" t="str">
        <f t="shared" ca="1" si="48"/>
        <v xml:space="preserve"> - </v>
      </c>
      <c r="O328" s="75" t="str">
        <f t="shared" ca="1" si="53"/>
        <v>3100: Salary In-kind0 - PY0</v>
      </c>
      <c r="P328" s="75">
        <f>VLOOKUP(D328,'FY-Quarter lookup'!$D$2:$J$25,7,FALSE)</f>
        <v>0</v>
      </c>
      <c r="Q328" s="75">
        <f ca="1">IFERROR(INDEX('Budget by FY'!$I$2:$I$506,MATCH('Budget by qtr'!O328,'Budget by FY'!$F$2:$F$506,0)),0)</f>
        <v>0</v>
      </c>
      <c r="R328" s="75">
        <f>VLOOKUP(D328,'FY-Quarter lookup'!$D$2:$K$25,8,FALSE)</f>
        <v>0</v>
      </c>
      <c r="S328" s="75">
        <f>VLOOKUP(D328,'FY-Quarter lookup'!$D$2:$G$25,4,FALSE)</f>
        <v>0</v>
      </c>
      <c r="T328" s="75">
        <f t="shared" ca="1" si="49"/>
        <v>0</v>
      </c>
    </row>
    <row r="329" spans="1:20">
      <c r="A329">
        <v>4</v>
      </c>
      <c r="B329">
        <v>2026</v>
      </c>
      <c r="C329" s="2">
        <v>46113</v>
      </c>
      <c r="D329" s="2">
        <v>46203</v>
      </c>
      <c r="J329">
        <f>VLOOKUP(D329,'FY-Quarter lookup'!$D$2:$I$25,6,FALSE)</f>
        <v>0</v>
      </c>
      <c r="K329">
        <f t="shared" si="51"/>
        <v>67</v>
      </c>
      <c r="L329" s="75" t="str">
        <f t="shared" ca="1" si="52"/>
        <v>3100: Salary In-kind</v>
      </c>
      <c r="M329" s="75">
        <f t="shared" ca="1" si="47"/>
        <v>0</v>
      </c>
      <c r="N329" s="75" t="str">
        <f t="shared" ca="1" si="48"/>
        <v xml:space="preserve"> - </v>
      </c>
      <c r="O329" s="75" t="str">
        <f t="shared" ca="1" si="53"/>
        <v>3100: Salary In-kind0 - PY0</v>
      </c>
      <c r="P329" s="75">
        <f>VLOOKUP(D329,'FY-Quarter lookup'!$D$2:$J$25,7,FALSE)</f>
        <v>0</v>
      </c>
      <c r="Q329" s="75">
        <f ca="1">IFERROR(INDEX('Budget by FY'!$I$2:$I$506,MATCH('Budget by qtr'!O329,'Budget by FY'!$F$2:$F$506,0)),0)</f>
        <v>0</v>
      </c>
      <c r="R329" s="75">
        <f>VLOOKUP(D329,'FY-Quarter lookup'!$D$2:$K$25,8,FALSE)</f>
        <v>0</v>
      </c>
      <c r="S329" s="75">
        <f>VLOOKUP(D329,'FY-Quarter lookup'!$D$2:$G$25,4,FALSE)</f>
        <v>0</v>
      </c>
      <c r="T329" s="75">
        <f t="shared" ca="1" si="49"/>
        <v>0</v>
      </c>
    </row>
    <row r="330" spans="1:20">
      <c r="A330">
        <v>1</v>
      </c>
      <c r="B330">
        <v>2027</v>
      </c>
      <c r="C330" s="2">
        <v>46204</v>
      </c>
      <c r="D330" s="2">
        <v>46295</v>
      </c>
      <c r="J330">
        <f>VLOOKUP(D330,'FY-Quarter lookup'!$D$2:$I$25,6,FALSE)</f>
        <v>0</v>
      </c>
      <c r="K330">
        <f t="shared" si="51"/>
        <v>67</v>
      </c>
      <c r="L330" s="75" t="str">
        <f t="shared" ca="1" si="52"/>
        <v>3100: Salary In-kind</v>
      </c>
      <c r="M330" s="75">
        <f t="shared" ca="1" si="47"/>
        <v>0</v>
      </c>
      <c r="N330" s="75" t="str">
        <f t="shared" ca="1" si="48"/>
        <v xml:space="preserve"> - </v>
      </c>
      <c r="O330" s="75" t="str">
        <f t="shared" ca="1" si="53"/>
        <v>3100: Salary In-kind0 - PY0</v>
      </c>
      <c r="P330" s="75">
        <f>VLOOKUP(D330,'FY-Quarter lookup'!$D$2:$J$25,7,FALSE)</f>
        <v>0</v>
      </c>
      <c r="Q330" s="75">
        <f ca="1">IFERROR(INDEX('Budget by FY'!$I$2:$I$506,MATCH('Budget by qtr'!O330,'Budget by FY'!$F$2:$F$506,0)),0)</f>
        <v>0</v>
      </c>
      <c r="R330" s="75">
        <f>VLOOKUP(D330,'FY-Quarter lookup'!$D$2:$K$25,8,FALSE)</f>
        <v>0</v>
      </c>
      <c r="S330" s="75">
        <f>VLOOKUP(D330,'FY-Quarter lookup'!$D$2:$G$25,4,FALSE)</f>
        <v>0</v>
      </c>
      <c r="T330" s="75">
        <f t="shared" ca="1" si="49"/>
        <v>0</v>
      </c>
    </row>
    <row r="331" spans="1:20">
      <c r="A331">
        <v>2</v>
      </c>
      <c r="B331">
        <v>2027</v>
      </c>
      <c r="C331" s="2">
        <v>46296</v>
      </c>
      <c r="D331" s="2">
        <v>46387</v>
      </c>
      <c r="J331">
        <f>VLOOKUP(D331,'FY-Quarter lookup'!$D$2:$I$25,6,FALSE)</f>
        <v>0</v>
      </c>
      <c r="K331">
        <f t="shared" si="51"/>
        <v>67</v>
      </c>
      <c r="L331" s="75" t="str">
        <f t="shared" ca="1" si="52"/>
        <v>3100: Salary In-kind</v>
      </c>
      <c r="M331" s="75">
        <f t="shared" ca="1" si="47"/>
        <v>0</v>
      </c>
      <c r="N331" s="75" t="str">
        <f t="shared" ca="1" si="48"/>
        <v xml:space="preserve"> - </v>
      </c>
      <c r="O331" s="75" t="str">
        <f t="shared" ca="1" si="53"/>
        <v>3100: Salary In-kind0 - PY0</v>
      </c>
      <c r="P331" s="75">
        <f>VLOOKUP(D331,'FY-Quarter lookup'!$D$2:$J$25,7,FALSE)</f>
        <v>0</v>
      </c>
      <c r="Q331" s="75">
        <f ca="1">IFERROR(INDEX('Budget by FY'!$I$2:$I$506,MATCH('Budget by qtr'!O331,'Budget by FY'!$F$2:$F$506,0)),0)</f>
        <v>0</v>
      </c>
      <c r="R331" s="75">
        <f>VLOOKUP(D331,'FY-Quarter lookup'!$D$2:$K$25,8,FALSE)</f>
        <v>0</v>
      </c>
      <c r="S331" s="75">
        <f>VLOOKUP(D331,'FY-Quarter lookup'!$D$2:$G$25,4,FALSE)</f>
        <v>0</v>
      </c>
      <c r="T331" s="75">
        <f t="shared" ca="1" si="49"/>
        <v>0</v>
      </c>
    </row>
    <row r="332" spans="1:20">
      <c r="A332">
        <v>3</v>
      </c>
      <c r="B332">
        <v>2027</v>
      </c>
      <c r="C332" s="2">
        <v>46388</v>
      </c>
      <c r="D332" s="2">
        <v>46477</v>
      </c>
      <c r="J332">
        <f>VLOOKUP(D332,'FY-Quarter lookup'!$D$2:$I$25,6,FALSE)</f>
        <v>0</v>
      </c>
      <c r="K332">
        <f t="shared" si="51"/>
        <v>67</v>
      </c>
      <c r="L332" s="75" t="str">
        <f t="shared" ca="1" si="52"/>
        <v>3100: Salary In-kind</v>
      </c>
      <c r="M332" s="75">
        <f t="shared" ca="1" si="47"/>
        <v>0</v>
      </c>
      <c r="N332" s="75" t="str">
        <f t="shared" ca="1" si="48"/>
        <v xml:space="preserve"> - </v>
      </c>
      <c r="O332" s="75" t="str">
        <f t="shared" ca="1" si="53"/>
        <v>3100: Salary In-kind0 - PY0</v>
      </c>
      <c r="P332" s="75">
        <f>VLOOKUP(D332,'FY-Quarter lookup'!$D$2:$J$25,7,FALSE)</f>
        <v>0</v>
      </c>
      <c r="Q332" s="75">
        <f ca="1">IFERROR(INDEX('Budget by FY'!$I$2:$I$506,MATCH('Budget by qtr'!O332,'Budget by FY'!$F$2:$F$506,0)),0)</f>
        <v>0</v>
      </c>
      <c r="R332" s="75">
        <f>VLOOKUP(D332,'FY-Quarter lookup'!$D$2:$K$25,8,FALSE)</f>
        <v>0</v>
      </c>
      <c r="S332" s="75">
        <f>VLOOKUP(D332,'FY-Quarter lookup'!$D$2:$G$25,4,FALSE)</f>
        <v>0</v>
      </c>
      <c r="T332" s="75">
        <f t="shared" ca="1" si="49"/>
        <v>0</v>
      </c>
    </row>
    <row r="333" spans="1:20">
      <c r="A333">
        <v>4</v>
      </c>
      <c r="B333">
        <v>2027</v>
      </c>
      <c r="C333" s="2">
        <v>46478</v>
      </c>
      <c r="D333" s="2">
        <v>46568</v>
      </c>
      <c r="J333">
        <f>VLOOKUP(D333,'FY-Quarter lookup'!$D$2:$I$25,6,FALSE)</f>
        <v>0</v>
      </c>
      <c r="K333">
        <f t="shared" si="51"/>
        <v>67</v>
      </c>
      <c r="L333" s="75" t="str">
        <f t="shared" ca="1" si="52"/>
        <v>3100: Salary In-kind</v>
      </c>
      <c r="M333" s="75">
        <f t="shared" ca="1" si="47"/>
        <v>0</v>
      </c>
      <c r="N333" s="75" t="str">
        <f t="shared" ca="1" si="48"/>
        <v xml:space="preserve"> - </v>
      </c>
      <c r="O333" s="75" t="str">
        <f t="shared" ca="1" si="53"/>
        <v>3100: Salary In-kind0 - PY0</v>
      </c>
      <c r="P333" s="75">
        <f>VLOOKUP(D333,'FY-Quarter lookup'!$D$2:$J$25,7,FALSE)</f>
        <v>0</v>
      </c>
      <c r="Q333" s="75">
        <f ca="1">IFERROR(INDEX('Budget by FY'!$I$2:$I$506,MATCH('Budget by qtr'!O333,'Budget by FY'!$F$2:$F$506,0)),0)</f>
        <v>0</v>
      </c>
      <c r="R333" s="75">
        <f>VLOOKUP(D333,'FY-Quarter lookup'!$D$2:$K$25,8,FALSE)</f>
        <v>0</v>
      </c>
      <c r="S333" s="75">
        <f>VLOOKUP(D333,'FY-Quarter lookup'!$D$2:$G$25,4,FALSE)</f>
        <v>0</v>
      </c>
      <c r="T333" s="75">
        <f t="shared" ca="1" si="49"/>
        <v>0</v>
      </c>
    </row>
    <row r="334" spans="1:20">
      <c r="A334">
        <v>1</v>
      </c>
      <c r="B334">
        <v>2028</v>
      </c>
      <c r="C334" s="2">
        <v>46569</v>
      </c>
      <c r="D334" s="2">
        <v>46660</v>
      </c>
      <c r="J334">
        <f>VLOOKUP(D334,'FY-Quarter lookup'!$D$2:$I$25,6,FALSE)</f>
        <v>0</v>
      </c>
      <c r="K334">
        <f t="shared" si="51"/>
        <v>67</v>
      </c>
      <c r="L334" s="75" t="str">
        <f t="shared" ca="1" si="52"/>
        <v>3100: Salary In-kind</v>
      </c>
      <c r="M334" s="75">
        <f t="shared" ca="1" si="47"/>
        <v>0</v>
      </c>
      <c r="N334" s="75" t="str">
        <f t="shared" ca="1" si="48"/>
        <v xml:space="preserve"> - </v>
      </c>
      <c r="O334" s="75" t="str">
        <f t="shared" ca="1" si="53"/>
        <v>3100: Salary In-kind0 - PY0</v>
      </c>
      <c r="P334" s="75">
        <f>VLOOKUP(D334,'FY-Quarter lookup'!$D$2:$J$25,7,FALSE)</f>
        <v>0</v>
      </c>
      <c r="Q334" s="75">
        <f ca="1">IFERROR(INDEX('Budget by FY'!$I$2:$I$506,MATCH('Budget by qtr'!O334,'Budget by FY'!$F$2:$F$506,0)),0)</f>
        <v>0</v>
      </c>
      <c r="R334" s="75">
        <f>VLOOKUP(D334,'FY-Quarter lookup'!$D$2:$K$25,8,FALSE)</f>
        <v>0</v>
      </c>
      <c r="S334" s="75">
        <f>VLOOKUP(D334,'FY-Quarter lookup'!$D$2:$G$25,4,FALSE)</f>
        <v>0</v>
      </c>
      <c r="T334" s="75">
        <f t="shared" ca="1" si="49"/>
        <v>0</v>
      </c>
    </row>
    <row r="335" spans="1:20">
      <c r="A335">
        <v>2</v>
      </c>
      <c r="B335">
        <v>2028</v>
      </c>
      <c r="C335" s="2">
        <v>46661</v>
      </c>
      <c r="D335" s="2">
        <v>46752</v>
      </c>
      <c r="J335">
        <f>VLOOKUP(D335,'FY-Quarter lookup'!$D$2:$I$25,6,FALSE)</f>
        <v>0</v>
      </c>
      <c r="K335">
        <f t="shared" si="51"/>
        <v>67</v>
      </c>
      <c r="L335" s="75" t="str">
        <f t="shared" ca="1" si="52"/>
        <v>3100: Salary In-kind</v>
      </c>
      <c r="M335" s="75">
        <f t="shared" ca="1" si="47"/>
        <v>0</v>
      </c>
      <c r="N335" s="75" t="str">
        <f t="shared" ca="1" si="48"/>
        <v xml:space="preserve"> - </v>
      </c>
      <c r="O335" s="75" t="str">
        <f t="shared" ca="1" si="53"/>
        <v>3100: Salary In-kind0 - PY0</v>
      </c>
      <c r="P335" s="75">
        <f>VLOOKUP(D335,'FY-Quarter lookup'!$D$2:$J$25,7,FALSE)</f>
        <v>0</v>
      </c>
      <c r="Q335" s="75">
        <f ca="1">IFERROR(INDEX('Budget by FY'!$I$2:$I$506,MATCH('Budget by qtr'!O335,'Budget by FY'!$F$2:$F$506,0)),0)</f>
        <v>0</v>
      </c>
      <c r="R335" s="75">
        <f>VLOOKUP(D335,'FY-Quarter lookup'!$D$2:$K$25,8,FALSE)</f>
        <v>0</v>
      </c>
      <c r="S335" s="75">
        <f>VLOOKUP(D335,'FY-Quarter lookup'!$D$2:$G$25,4,FALSE)</f>
        <v>0</v>
      </c>
      <c r="T335" s="75">
        <f t="shared" ca="1" si="49"/>
        <v>0</v>
      </c>
    </row>
    <row r="336" spans="1:20">
      <c r="A336">
        <v>3</v>
      </c>
      <c r="B336">
        <v>2028</v>
      </c>
      <c r="C336" s="2">
        <v>46753</v>
      </c>
      <c r="D336" s="2">
        <v>46843</v>
      </c>
      <c r="J336">
        <f>VLOOKUP(D336,'FY-Quarter lookup'!$D$2:$I$25,6,FALSE)</f>
        <v>0</v>
      </c>
      <c r="K336">
        <f t="shared" si="51"/>
        <v>67</v>
      </c>
      <c r="L336" s="75" t="str">
        <f t="shared" ca="1" si="52"/>
        <v>3100: Salary In-kind</v>
      </c>
      <c r="M336" s="75">
        <f t="shared" ca="1" si="47"/>
        <v>0</v>
      </c>
      <c r="N336" s="75" t="str">
        <f t="shared" ca="1" si="48"/>
        <v xml:space="preserve"> - </v>
      </c>
      <c r="O336" s="75" t="str">
        <f t="shared" ca="1" si="53"/>
        <v>3100: Salary In-kind0 - PY0</v>
      </c>
      <c r="P336" s="75">
        <f>VLOOKUP(D336,'FY-Quarter lookup'!$D$2:$J$25,7,FALSE)</f>
        <v>0</v>
      </c>
      <c r="Q336" s="75">
        <f ca="1">IFERROR(INDEX('Budget by FY'!$I$2:$I$506,MATCH('Budget by qtr'!O336,'Budget by FY'!$F$2:$F$506,0)),0)</f>
        <v>0</v>
      </c>
      <c r="R336" s="75">
        <f>VLOOKUP(D336,'FY-Quarter lookup'!$D$2:$K$25,8,FALSE)</f>
        <v>0</v>
      </c>
      <c r="S336" s="75">
        <f>VLOOKUP(D336,'FY-Quarter lookup'!$D$2:$G$25,4,FALSE)</f>
        <v>0</v>
      </c>
      <c r="T336" s="75">
        <f t="shared" ca="1" si="49"/>
        <v>0</v>
      </c>
    </row>
    <row r="337" spans="1:20">
      <c r="A337">
        <v>4</v>
      </c>
      <c r="B337">
        <v>2028</v>
      </c>
      <c r="C337" s="2">
        <v>46844</v>
      </c>
      <c r="D337" s="2">
        <v>46934</v>
      </c>
      <c r="J337">
        <f>VLOOKUP(D337,'FY-Quarter lookup'!$D$2:$I$25,6,FALSE)</f>
        <v>0</v>
      </c>
      <c r="K337">
        <f t="shared" si="51"/>
        <v>67</v>
      </c>
      <c r="L337" s="75" t="str">
        <f t="shared" ca="1" si="52"/>
        <v>3100: Salary In-kind</v>
      </c>
      <c r="M337" s="75">
        <f t="shared" ca="1" si="47"/>
        <v>0</v>
      </c>
      <c r="N337" s="75" t="str">
        <f t="shared" ca="1" si="48"/>
        <v xml:space="preserve"> - </v>
      </c>
      <c r="O337" s="75" t="str">
        <f t="shared" ca="1" si="53"/>
        <v>3100: Salary In-kind0 - PY0</v>
      </c>
      <c r="P337" s="75">
        <f>VLOOKUP(D337,'FY-Quarter lookup'!$D$2:$J$25,7,FALSE)</f>
        <v>0</v>
      </c>
      <c r="Q337" s="75">
        <f ca="1">IFERROR(INDEX('Budget by FY'!$I$2:$I$506,MATCH('Budget by qtr'!O337,'Budget by FY'!$F$2:$F$506,0)),0)</f>
        <v>0</v>
      </c>
      <c r="R337" s="75">
        <f>VLOOKUP(D337,'FY-Quarter lookup'!$D$2:$K$25,8,FALSE)</f>
        <v>0</v>
      </c>
      <c r="S337" s="75">
        <f>VLOOKUP(D337,'FY-Quarter lookup'!$D$2:$G$25,4,FALSE)</f>
        <v>0</v>
      </c>
      <c r="T337" s="75">
        <f t="shared" ca="1" si="49"/>
        <v>0</v>
      </c>
    </row>
    <row r="338" spans="1:20">
      <c r="A338">
        <v>1</v>
      </c>
      <c r="B338">
        <v>2023</v>
      </c>
      <c r="C338" s="2">
        <v>44743</v>
      </c>
      <c r="D338" s="2">
        <v>44834</v>
      </c>
      <c r="J338">
        <f>VLOOKUP(D338,'FY-Quarter lookup'!$D$2:$I$25,6,FALSE)</f>
        <v>0</v>
      </c>
      <c r="K338">
        <f>K337+5</f>
        <v>72</v>
      </c>
      <c r="L338" s="75" t="str">
        <f t="shared" ca="1" si="52"/>
        <v>3100: Salary In-kind</v>
      </c>
      <c r="M338" s="75">
        <f t="shared" ca="1" si="47"/>
        <v>0</v>
      </c>
      <c r="N338" s="75" t="str">
        <f t="shared" ca="1" si="48"/>
        <v xml:space="preserve"> - </v>
      </c>
      <c r="O338" s="75" t="str">
        <f t="shared" ca="1" si="53"/>
        <v>3100: Salary In-kind0 - PY0</v>
      </c>
      <c r="P338" s="75">
        <f>VLOOKUP(D338,'FY-Quarter lookup'!$D$2:$J$25,7,FALSE)</f>
        <v>0</v>
      </c>
      <c r="Q338" s="75">
        <f ca="1">IFERROR(INDEX('Budget by FY'!$I$2:$I$506,MATCH('Budget by qtr'!O338,'Budget by FY'!$F$2:$F$506,0)),0)</f>
        <v>0</v>
      </c>
      <c r="R338" s="75">
        <f>VLOOKUP(D338,'FY-Quarter lookup'!$D$2:$K$25,8,FALSE)</f>
        <v>0</v>
      </c>
      <c r="S338" s="75">
        <f>VLOOKUP(D338,'FY-Quarter lookup'!$D$2:$G$25,4,FALSE)</f>
        <v>0</v>
      </c>
      <c r="T338" s="75">
        <f t="shared" ca="1" si="49"/>
        <v>0</v>
      </c>
    </row>
    <row r="339" spans="1:20">
      <c r="A339">
        <v>2</v>
      </c>
      <c r="B339">
        <v>2023</v>
      </c>
      <c r="C339" s="2">
        <v>44835</v>
      </c>
      <c r="D339" s="2">
        <v>44926</v>
      </c>
      <c r="J339">
        <f>VLOOKUP(D339,'FY-Quarter lookup'!$D$2:$I$25,6,FALSE)</f>
        <v>0</v>
      </c>
      <c r="K339">
        <f>K338</f>
        <v>72</v>
      </c>
      <c r="L339" s="75" t="str">
        <f t="shared" ca="1" si="52"/>
        <v>3100: Salary In-kind</v>
      </c>
      <c r="M339" s="75">
        <f t="shared" ca="1" si="47"/>
        <v>0</v>
      </c>
      <c r="N339" s="75" t="str">
        <f t="shared" ca="1" si="48"/>
        <v xml:space="preserve"> - </v>
      </c>
      <c r="O339" s="75" t="str">
        <f t="shared" ca="1" si="53"/>
        <v>3100: Salary In-kind0 - PY0</v>
      </c>
      <c r="P339" s="75">
        <f>VLOOKUP(D339,'FY-Quarter lookup'!$D$2:$J$25,7,FALSE)</f>
        <v>0</v>
      </c>
      <c r="Q339" s="75">
        <f ca="1">IFERROR(INDEX('Budget by FY'!$I$2:$I$506,MATCH('Budget by qtr'!O339,'Budget by FY'!$F$2:$F$506,0)),0)</f>
        <v>0</v>
      </c>
      <c r="R339" s="75">
        <f>VLOOKUP(D339,'FY-Quarter lookup'!$D$2:$K$25,8,FALSE)</f>
        <v>0</v>
      </c>
      <c r="S339" s="75">
        <f>VLOOKUP(D339,'FY-Quarter lookup'!$D$2:$G$25,4,FALSE)</f>
        <v>0</v>
      </c>
      <c r="T339" s="75">
        <f t="shared" ca="1" si="49"/>
        <v>0</v>
      </c>
    </row>
    <row r="340" spans="1:20">
      <c r="A340">
        <v>3</v>
      </c>
      <c r="B340">
        <v>2023</v>
      </c>
      <c r="C340" s="2">
        <v>44927</v>
      </c>
      <c r="D340" s="2">
        <v>45016</v>
      </c>
      <c r="J340">
        <f>VLOOKUP(D340,'FY-Quarter lookup'!$D$2:$I$25,6,FALSE)</f>
        <v>0</v>
      </c>
      <c r="K340">
        <f t="shared" ref="K340:K361" si="54">K339</f>
        <v>72</v>
      </c>
      <c r="L340" s="75" t="str">
        <f t="shared" ca="1" si="52"/>
        <v>3100: Salary In-kind</v>
      </c>
      <c r="M340" s="75">
        <f t="shared" ca="1" si="47"/>
        <v>0</v>
      </c>
      <c r="N340" s="75" t="str">
        <f t="shared" ca="1" si="48"/>
        <v xml:space="preserve"> - </v>
      </c>
      <c r="O340" s="75" t="str">
        <f t="shared" ca="1" si="53"/>
        <v>3100: Salary In-kind0 - PY0</v>
      </c>
      <c r="P340" s="75">
        <f>VLOOKUP(D340,'FY-Quarter lookup'!$D$2:$J$25,7,FALSE)</f>
        <v>0</v>
      </c>
      <c r="Q340" s="75">
        <f ca="1">IFERROR(INDEX('Budget by FY'!$I$2:$I$506,MATCH('Budget by qtr'!O340,'Budget by FY'!$F$2:$F$506,0)),0)</f>
        <v>0</v>
      </c>
      <c r="R340" s="75">
        <f>VLOOKUP(D340,'FY-Quarter lookup'!$D$2:$K$25,8,FALSE)</f>
        <v>0</v>
      </c>
      <c r="S340" s="75">
        <f>VLOOKUP(D340,'FY-Quarter lookup'!$D$2:$G$25,4,FALSE)</f>
        <v>0</v>
      </c>
      <c r="T340" s="75">
        <f t="shared" ca="1" si="49"/>
        <v>0</v>
      </c>
    </row>
    <row r="341" spans="1:20">
      <c r="A341">
        <v>4</v>
      </c>
      <c r="B341">
        <v>2023</v>
      </c>
      <c r="C341" s="2">
        <v>45017</v>
      </c>
      <c r="D341" s="2">
        <v>45107</v>
      </c>
      <c r="J341">
        <f>VLOOKUP(D341,'FY-Quarter lookup'!$D$2:$I$25,6,FALSE)</f>
        <v>0</v>
      </c>
      <c r="K341">
        <f t="shared" si="54"/>
        <v>72</v>
      </c>
      <c r="L341" s="75" t="str">
        <f t="shared" ca="1" si="52"/>
        <v>3100: Salary In-kind</v>
      </c>
      <c r="M341" s="75">
        <f t="shared" ca="1" si="47"/>
        <v>0</v>
      </c>
      <c r="N341" s="75" t="str">
        <f t="shared" ca="1" si="48"/>
        <v xml:space="preserve"> - </v>
      </c>
      <c r="O341" s="75" t="str">
        <f t="shared" ca="1" si="53"/>
        <v>3100: Salary In-kind0 - PY0</v>
      </c>
      <c r="P341" s="75">
        <f>VLOOKUP(D341,'FY-Quarter lookup'!$D$2:$J$25,7,FALSE)</f>
        <v>0</v>
      </c>
      <c r="Q341" s="75">
        <f ca="1">IFERROR(INDEX('Budget by FY'!$I$2:$I$506,MATCH('Budget by qtr'!O341,'Budget by FY'!$F$2:$F$506,0)),0)</f>
        <v>0</v>
      </c>
      <c r="R341" s="75">
        <f>VLOOKUP(D341,'FY-Quarter lookup'!$D$2:$K$25,8,FALSE)</f>
        <v>0</v>
      </c>
      <c r="S341" s="75">
        <f>VLOOKUP(D341,'FY-Quarter lookup'!$D$2:$G$25,4,FALSE)</f>
        <v>0</v>
      </c>
      <c r="T341" s="75">
        <f t="shared" ca="1" si="49"/>
        <v>0</v>
      </c>
    </row>
    <row r="342" spans="1:20">
      <c r="A342">
        <v>1</v>
      </c>
      <c r="B342">
        <v>2024</v>
      </c>
      <c r="C342" s="2">
        <v>45108</v>
      </c>
      <c r="D342" s="2">
        <v>45199</v>
      </c>
      <c r="J342">
        <f>VLOOKUP(D342,'FY-Quarter lookup'!$D$2:$I$25,6,FALSE)</f>
        <v>0</v>
      </c>
      <c r="K342">
        <f t="shared" si="54"/>
        <v>72</v>
      </c>
      <c r="L342" s="75" t="str">
        <f t="shared" ca="1" si="52"/>
        <v>3100: Salary In-kind</v>
      </c>
      <c r="M342" s="75">
        <f t="shared" ca="1" si="47"/>
        <v>0</v>
      </c>
      <c r="N342" s="75" t="str">
        <f t="shared" ca="1" si="48"/>
        <v xml:space="preserve"> - </v>
      </c>
      <c r="O342" s="75" t="str">
        <f t="shared" ca="1" si="53"/>
        <v>3100: Salary In-kind0 - PY0</v>
      </c>
      <c r="P342" s="75">
        <f>VLOOKUP(D342,'FY-Quarter lookup'!$D$2:$J$25,7,FALSE)</f>
        <v>0</v>
      </c>
      <c r="Q342" s="75">
        <f ca="1">IFERROR(INDEX('Budget by FY'!$I$2:$I$506,MATCH('Budget by qtr'!O342,'Budget by FY'!$F$2:$F$506,0)),0)</f>
        <v>0</v>
      </c>
      <c r="R342" s="75">
        <f>VLOOKUP(D342,'FY-Quarter lookup'!$D$2:$K$25,8,FALSE)</f>
        <v>0</v>
      </c>
      <c r="S342" s="75">
        <f>VLOOKUP(D342,'FY-Quarter lookup'!$D$2:$G$25,4,FALSE)</f>
        <v>0</v>
      </c>
      <c r="T342" s="75">
        <f t="shared" ca="1" si="49"/>
        <v>0</v>
      </c>
    </row>
    <row r="343" spans="1:20">
      <c r="A343">
        <v>2</v>
      </c>
      <c r="B343">
        <v>2024</v>
      </c>
      <c r="C343" s="2">
        <v>45200</v>
      </c>
      <c r="D343" s="2">
        <v>45291</v>
      </c>
      <c r="J343">
        <f>VLOOKUP(D343,'FY-Quarter lookup'!$D$2:$I$25,6,FALSE)</f>
        <v>0</v>
      </c>
      <c r="K343">
        <f t="shared" si="54"/>
        <v>72</v>
      </c>
      <c r="L343" s="75" t="str">
        <f t="shared" ca="1" si="52"/>
        <v>3100: Salary In-kind</v>
      </c>
      <c r="M343" s="75">
        <f t="shared" ca="1" si="47"/>
        <v>0</v>
      </c>
      <c r="N343" s="75" t="str">
        <f t="shared" ca="1" si="48"/>
        <v xml:space="preserve"> - </v>
      </c>
      <c r="O343" s="75" t="str">
        <f t="shared" ca="1" si="53"/>
        <v>3100: Salary In-kind0 - PY0</v>
      </c>
      <c r="P343" s="75">
        <f>VLOOKUP(D343,'FY-Quarter lookup'!$D$2:$J$25,7,FALSE)</f>
        <v>0</v>
      </c>
      <c r="Q343" s="75">
        <f ca="1">IFERROR(INDEX('Budget by FY'!$I$2:$I$506,MATCH('Budget by qtr'!O343,'Budget by FY'!$F$2:$F$506,0)),0)</f>
        <v>0</v>
      </c>
      <c r="R343" s="75">
        <f>VLOOKUP(D343,'FY-Quarter lookup'!$D$2:$K$25,8,FALSE)</f>
        <v>0</v>
      </c>
      <c r="S343" s="75">
        <f>VLOOKUP(D343,'FY-Quarter lookup'!$D$2:$G$25,4,FALSE)</f>
        <v>0</v>
      </c>
      <c r="T343" s="75">
        <f t="shared" ca="1" si="49"/>
        <v>0</v>
      </c>
    </row>
    <row r="344" spans="1:20">
      <c r="A344">
        <v>3</v>
      </c>
      <c r="B344">
        <v>2024</v>
      </c>
      <c r="C344" s="2">
        <v>45292</v>
      </c>
      <c r="D344" s="2">
        <v>45382</v>
      </c>
      <c r="J344">
        <f>VLOOKUP(D344,'FY-Quarter lookup'!$D$2:$I$25,6,FALSE)</f>
        <v>0</v>
      </c>
      <c r="K344">
        <f t="shared" si="54"/>
        <v>72</v>
      </c>
      <c r="L344" s="75" t="str">
        <f t="shared" ca="1" si="52"/>
        <v>3100: Salary In-kind</v>
      </c>
      <c r="M344" s="75">
        <f t="shared" ca="1" si="47"/>
        <v>0</v>
      </c>
      <c r="N344" s="75" t="str">
        <f t="shared" ca="1" si="48"/>
        <v xml:space="preserve"> - </v>
      </c>
      <c r="O344" s="75" t="str">
        <f t="shared" ca="1" si="53"/>
        <v>3100: Salary In-kind0 - PY0</v>
      </c>
      <c r="P344" s="75">
        <f>VLOOKUP(D344,'FY-Quarter lookup'!$D$2:$J$25,7,FALSE)</f>
        <v>0</v>
      </c>
      <c r="Q344" s="75">
        <f ca="1">IFERROR(INDEX('Budget by FY'!$I$2:$I$506,MATCH('Budget by qtr'!O344,'Budget by FY'!$F$2:$F$506,0)),0)</f>
        <v>0</v>
      </c>
      <c r="R344" s="75">
        <f>VLOOKUP(D344,'FY-Quarter lookup'!$D$2:$K$25,8,FALSE)</f>
        <v>0</v>
      </c>
      <c r="S344" s="75">
        <f>VLOOKUP(D344,'FY-Quarter lookup'!$D$2:$G$25,4,FALSE)</f>
        <v>0</v>
      </c>
      <c r="T344" s="75">
        <f t="shared" ca="1" si="49"/>
        <v>0</v>
      </c>
    </row>
    <row r="345" spans="1:20">
      <c r="A345">
        <v>4</v>
      </c>
      <c r="B345">
        <v>2024</v>
      </c>
      <c r="C345" s="2">
        <v>45383</v>
      </c>
      <c r="D345" s="2">
        <v>45473</v>
      </c>
      <c r="J345">
        <f>VLOOKUP(D345,'FY-Quarter lookup'!$D$2:$I$25,6,FALSE)</f>
        <v>0</v>
      </c>
      <c r="K345">
        <f t="shared" si="54"/>
        <v>72</v>
      </c>
      <c r="L345" s="75" t="str">
        <f t="shared" ca="1" si="52"/>
        <v>3100: Salary In-kind</v>
      </c>
      <c r="M345" s="75">
        <f t="shared" ca="1" si="47"/>
        <v>0</v>
      </c>
      <c r="N345" s="75" t="str">
        <f t="shared" ca="1" si="48"/>
        <v xml:space="preserve"> - </v>
      </c>
      <c r="O345" s="75" t="str">
        <f t="shared" ca="1" si="53"/>
        <v>3100: Salary In-kind0 - PY0</v>
      </c>
      <c r="P345" s="75">
        <f>VLOOKUP(D345,'FY-Quarter lookup'!$D$2:$J$25,7,FALSE)</f>
        <v>0</v>
      </c>
      <c r="Q345" s="75">
        <f ca="1">IFERROR(INDEX('Budget by FY'!$I$2:$I$506,MATCH('Budget by qtr'!O345,'Budget by FY'!$F$2:$F$506,0)),0)</f>
        <v>0</v>
      </c>
      <c r="R345" s="75">
        <f>VLOOKUP(D345,'FY-Quarter lookup'!$D$2:$K$25,8,FALSE)</f>
        <v>0</v>
      </c>
      <c r="S345" s="75">
        <f>VLOOKUP(D345,'FY-Quarter lookup'!$D$2:$G$25,4,FALSE)</f>
        <v>0</v>
      </c>
      <c r="T345" s="75">
        <f t="shared" ca="1" si="49"/>
        <v>0</v>
      </c>
    </row>
    <row r="346" spans="1:20">
      <c r="A346">
        <v>1</v>
      </c>
      <c r="B346">
        <v>2025</v>
      </c>
      <c r="C346" s="2">
        <v>45474</v>
      </c>
      <c r="D346" s="2">
        <v>45565</v>
      </c>
      <c r="J346">
        <f>VLOOKUP(D346,'FY-Quarter lookup'!$D$2:$I$25,6,FALSE)</f>
        <v>0</v>
      </c>
      <c r="K346">
        <f t="shared" si="54"/>
        <v>72</v>
      </c>
      <c r="L346" s="75" t="str">
        <f t="shared" ca="1" si="52"/>
        <v>3100: Salary In-kind</v>
      </c>
      <c r="M346" s="75">
        <f t="shared" ref="M346:M409" ca="1" si="55">INDIRECT(_xlfn.CONCAT("'Budget by FY'!D",K346))</f>
        <v>0</v>
      </c>
      <c r="N346" s="75" t="str">
        <f t="shared" ref="N346:N409" ca="1" si="56">INDIRECT(_xlfn.CONCAT("'Budget by FY'!E",K346))</f>
        <v xml:space="preserve"> - </v>
      </c>
      <c r="O346" s="75" t="str">
        <f t="shared" ca="1" si="53"/>
        <v>3100: Salary In-kind0 - PY0</v>
      </c>
      <c r="P346" s="75">
        <f>VLOOKUP(D346,'FY-Quarter lookup'!$D$2:$J$25,7,FALSE)</f>
        <v>0</v>
      </c>
      <c r="Q346" s="75">
        <f ca="1">IFERROR(INDEX('Budget by FY'!$I$2:$I$506,MATCH('Budget by qtr'!O346,'Budget by FY'!$F$2:$F$506,0)),0)</f>
        <v>0</v>
      </c>
      <c r="R346" s="75">
        <f>VLOOKUP(D346,'FY-Quarter lookup'!$D$2:$K$25,8,FALSE)</f>
        <v>0</v>
      </c>
      <c r="S346" s="75">
        <f>VLOOKUP(D346,'FY-Quarter lookup'!$D$2:$G$25,4,FALSE)</f>
        <v>0</v>
      </c>
      <c r="T346" s="75">
        <f t="shared" ref="T346:T409" ca="1" si="57">IFERROR((Q346/R346)*S346,0)</f>
        <v>0</v>
      </c>
    </row>
    <row r="347" spans="1:20">
      <c r="A347">
        <v>2</v>
      </c>
      <c r="B347">
        <v>2025</v>
      </c>
      <c r="C347" s="2">
        <v>45566</v>
      </c>
      <c r="D347" s="2">
        <v>45657</v>
      </c>
      <c r="J347">
        <f>VLOOKUP(D347,'FY-Quarter lookup'!$D$2:$I$25,6,FALSE)</f>
        <v>0</v>
      </c>
      <c r="K347">
        <f t="shared" si="54"/>
        <v>72</v>
      </c>
      <c r="L347" s="75" t="str">
        <f t="shared" ca="1" si="52"/>
        <v>3100: Salary In-kind</v>
      </c>
      <c r="M347" s="75">
        <f t="shared" ca="1" si="55"/>
        <v>0</v>
      </c>
      <c r="N347" s="75" t="str">
        <f t="shared" ca="1" si="56"/>
        <v xml:space="preserve"> - </v>
      </c>
      <c r="O347" s="75" t="str">
        <f t="shared" ca="1" si="53"/>
        <v>3100: Salary In-kind0 - PY0</v>
      </c>
      <c r="P347" s="75">
        <f>VLOOKUP(D347,'FY-Quarter lookup'!$D$2:$J$25,7,FALSE)</f>
        <v>0</v>
      </c>
      <c r="Q347" s="75">
        <f ca="1">IFERROR(INDEX('Budget by FY'!$I$2:$I$506,MATCH('Budget by qtr'!O347,'Budget by FY'!$F$2:$F$506,0)),0)</f>
        <v>0</v>
      </c>
      <c r="R347" s="75">
        <f>VLOOKUP(D347,'FY-Quarter lookup'!$D$2:$K$25,8,FALSE)</f>
        <v>0</v>
      </c>
      <c r="S347" s="75">
        <f>VLOOKUP(D347,'FY-Quarter lookup'!$D$2:$G$25,4,FALSE)</f>
        <v>0</v>
      </c>
      <c r="T347" s="75">
        <f t="shared" ca="1" si="57"/>
        <v>0</v>
      </c>
    </row>
    <row r="348" spans="1:20">
      <c r="A348">
        <v>3</v>
      </c>
      <c r="B348">
        <v>2025</v>
      </c>
      <c r="C348" s="2">
        <v>45658</v>
      </c>
      <c r="D348" s="2">
        <v>45747</v>
      </c>
      <c r="J348">
        <f>VLOOKUP(D348,'FY-Quarter lookup'!$D$2:$I$25,6,FALSE)</f>
        <v>0</v>
      </c>
      <c r="K348">
        <f t="shared" si="54"/>
        <v>72</v>
      </c>
      <c r="L348" s="75" t="str">
        <f t="shared" ca="1" si="52"/>
        <v>3100: Salary In-kind</v>
      </c>
      <c r="M348" s="75">
        <f t="shared" ca="1" si="55"/>
        <v>0</v>
      </c>
      <c r="N348" s="75" t="str">
        <f t="shared" ca="1" si="56"/>
        <v xml:space="preserve"> - </v>
      </c>
      <c r="O348" s="75" t="str">
        <f t="shared" ca="1" si="53"/>
        <v>3100: Salary In-kind0 - PY0</v>
      </c>
      <c r="P348" s="75">
        <f>VLOOKUP(D348,'FY-Quarter lookup'!$D$2:$J$25,7,FALSE)</f>
        <v>0</v>
      </c>
      <c r="Q348" s="75">
        <f ca="1">IFERROR(INDEX('Budget by FY'!$I$2:$I$506,MATCH('Budget by qtr'!O348,'Budget by FY'!$F$2:$F$506,0)),0)</f>
        <v>0</v>
      </c>
      <c r="R348" s="75">
        <f>VLOOKUP(D348,'FY-Quarter lookup'!$D$2:$K$25,8,FALSE)</f>
        <v>0</v>
      </c>
      <c r="S348" s="75">
        <f>VLOOKUP(D348,'FY-Quarter lookup'!$D$2:$G$25,4,FALSE)</f>
        <v>0</v>
      </c>
      <c r="T348" s="75">
        <f t="shared" ca="1" si="57"/>
        <v>0</v>
      </c>
    </row>
    <row r="349" spans="1:20">
      <c r="A349">
        <v>4</v>
      </c>
      <c r="B349">
        <v>2025</v>
      </c>
      <c r="C349" s="2">
        <v>45748</v>
      </c>
      <c r="D349" s="2">
        <v>45838</v>
      </c>
      <c r="J349">
        <f>VLOOKUP(D349,'FY-Quarter lookup'!$D$2:$I$25,6,FALSE)</f>
        <v>0</v>
      </c>
      <c r="K349">
        <f t="shared" si="54"/>
        <v>72</v>
      </c>
      <c r="L349" s="75" t="str">
        <f t="shared" ca="1" si="52"/>
        <v>3100: Salary In-kind</v>
      </c>
      <c r="M349" s="75">
        <f t="shared" ca="1" si="55"/>
        <v>0</v>
      </c>
      <c r="N349" s="75" t="str">
        <f t="shared" ca="1" si="56"/>
        <v xml:space="preserve"> - </v>
      </c>
      <c r="O349" s="75" t="str">
        <f t="shared" ca="1" si="53"/>
        <v>3100: Salary In-kind0 - PY0</v>
      </c>
      <c r="P349" s="75">
        <f>VLOOKUP(D349,'FY-Quarter lookup'!$D$2:$J$25,7,FALSE)</f>
        <v>0</v>
      </c>
      <c r="Q349" s="75">
        <f ca="1">IFERROR(INDEX('Budget by FY'!$I$2:$I$506,MATCH('Budget by qtr'!O349,'Budget by FY'!$F$2:$F$506,0)),0)</f>
        <v>0</v>
      </c>
      <c r="R349" s="75">
        <f>VLOOKUP(D349,'FY-Quarter lookup'!$D$2:$K$25,8,FALSE)</f>
        <v>0</v>
      </c>
      <c r="S349" s="75">
        <f>VLOOKUP(D349,'FY-Quarter lookup'!$D$2:$G$25,4,FALSE)</f>
        <v>0</v>
      </c>
      <c r="T349" s="75">
        <f t="shared" ca="1" si="57"/>
        <v>0</v>
      </c>
    </row>
    <row r="350" spans="1:20">
      <c r="A350">
        <v>1</v>
      </c>
      <c r="B350">
        <v>2026</v>
      </c>
      <c r="C350" s="2">
        <v>45839</v>
      </c>
      <c r="D350" s="2">
        <v>45930</v>
      </c>
      <c r="J350">
        <f>VLOOKUP(D350,'FY-Quarter lookup'!$D$2:$I$25,6,FALSE)</f>
        <v>0</v>
      </c>
      <c r="K350">
        <f t="shared" si="54"/>
        <v>72</v>
      </c>
      <c r="L350" s="75" t="str">
        <f t="shared" ca="1" si="52"/>
        <v>3100: Salary In-kind</v>
      </c>
      <c r="M350" s="75">
        <f t="shared" ca="1" si="55"/>
        <v>0</v>
      </c>
      <c r="N350" s="75" t="str">
        <f t="shared" ca="1" si="56"/>
        <v xml:space="preserve"> - </v>
      </c>
      <c r="O350" s="75" t="str">
        <f t="shared" ca="1" si="53"/>
        <v>3100: Salary In-kind0 - PY0</v>
      </c>
      <c r="P350" s="75">
        <f>VLOOKUP(D350,'FY-Quarter lookup'!$D$2:$J$25,7,FALSE)</f>
        <v>0</v>
      </c>
      <c r="Q350" s="75">
        <f ca="1">IFERROR(INDEX('Budget by FY'!$I$2:$I$506,MATCH('Budget by qtr'!O350,'Budget by FY'!$F$2:$F$506,0)),0)</f>
        <v>0</v>
      </c>
      <c r="R350" s="75">
        <f>VLOOKUP(D350,'FY-Quarter lookup'!$D$2:$K$25,8,FALSE)</f>
        <v>0</v>
      </c>
      <c r="S350" s="75">
        <f>VLOOKUP(D350,'FY-Quarter lookup'!$D$2:$G$25,4,FALSE)</f>
        <v>0</v>
      </c>
      <c r="T350" s="75">
        <f t="shared" ca="1" si="57"/>
        <v>0</v>
      </c>
    </row>
    <row r="351" spans="1:20">
      <c r="A351">
        <v>2</v>
      </c>
      <c r="B351">
        <v>2026</v>
      </c>
      <c r="C351" s="2">
        <v>45931</v>
      </c>
      <c r="D351" s="2">
        <v>46022</v>
      </c>
      <c r="J351">
        <f>VLOOKUP(D351,'FY-Quarter lookup'!$D$2:$I$25,6,FALSE)</f>
        <v>0</v>
      </c>
      <c r="K351">
        <f t="shared" si="54"/>
        <v>72</v>
      </c>
      <c r="L351" s="75" t="str">
        <f t="shared" ca="1" si="52"/>
        <v>3100: Salary In-kind</v>
      </c>
      <c r="M351" s="75">
        <f t="shared" ca="1" si="55"/>
        <v>0</v>
      </c>
      <c r="N351" s="75" t="str">
        <f t="shared" ca="1" si="56"/>
        <v xml:space="preserve"> - </v>
      </c>
      <c r="O351" s="75" t="str">
        <f t="shared" ca="1" si="53"/>
        <v>3100: Salary In-kind0 - PY0</v>
      </c>
      <c r="P351" s="75">
        <f>VLOOKUP(D351,'FY-Quarter lookup'!$D$2:$J$25,7,FALSE)</f>
        <v>0</v>
      </c>
      <c r="Q351" s="75">
        <f ca="1">IFERROR(INDEX('Budget by FY'!$I$2:$I$506,MATCH('Budget by qtr'!O351,'Budget by FY'!$F$2:$F$506,0)),0)</f>
        <v>0</v>
      </c>
      <c r="R351" s="75">
        <f>VLOOKUP(D351,'FY-Quarter lookup'!$D$2:$K$25,8,FALSE)</f>
        <v>0</v>
      </c>
      <c r="S351" s="75">
        <f>VLOOKUP(D351,'FY-Quarter lookup'!$D$2:$G$25,4,FALSE)</f>
        <v>0</v>
      </c>
      <c r="T351" s="75">
        <f t="shared" ca="1" si="57"/>
        <v>0</v>
      </c>
    </row>
    <row r="352" spans="1:20">
      <c r="A352">
        <v>3</v>
      </c>
      <c r="B352">
        <v>2026</v>
      </c>
      <c r="C352" s="2">
        <v>46023</v>
      </c>
      <c r="D352" s="2">
        <v>46112</v>
      </c>
      <c r="J352">
        <f>VLOOKUP(D352,'FY-Quarter lookup'!$D$2:$I$25,6,FALSE)</f>
        <v>0</v>
      </c>
      <c r="K352">
        <f t="shared" si="54"/>
        <v>72</v>
      </c>
      <c r="L352" s="75" t="str">
        <f t="shared" ca="1" si="52"/>
        <v>3100: Salary In-kind</v>
      </c>
      <c r="M352" s="75">
        <f t="shared" ca="1" si="55"/>
        <v>0</v>
      </c>
      <c r="N352" s="75" t="str">
        <f t="shared" ca="1" si="56"/>
        <v xml:space="preserve"> - </v>
      </c>
      <c r="O352" s="75" t="str">
        <f t="shared" ca="1" si="53"/>
        <v>3100: Salary In-kind0 - PY0</v>
      </c>
      <c r="P352" s="75">
        <f>VLOOKUP(D352,'FY-Quarter lookup'!$D$2:$J$25,7,FALSE)</f>
        <v>0</v>
      </c>
      <c r="Q352" s="75">
        <f ca="1">IFERROR(INDEX('Budget by FY'!$I$2:$I$506,MATCH('Budget by qtr'!O352,'Budget by FY'!$F$2:$F$506,0)),0)</f>
        <v>0</v>
      </c>
      <c r="R352" s="75">
        <f>VLOOKUP(D352,'FY-Quarter lookup'!$D$2:$K$25,8,FALSE)</f>
        <v>0</v>
      </c>
      <c r="S352" s="75">
        <f>VLOOKUP(D352,'FY-Quarter lookup'!$D$2:$G$25,4,FALSE)</f>
        <v>0</v>
      </c>
      <c r="T352" s="75">
        <f t="shared" ca="1" si="57"/>
        <v>0</v>
      </c>
    </row>
    <row r="353" spans="1:20">
      <c r="A353">
        <v>4</v>
      </c>
      <c r="B353">
        <v>2026</v>
      </c>
      <c r="C353" s="2">
        <v>46113</v>
      </c>
      <c r="D353" s="2">
        <v>46203</v>
      </c>
      <c r="J353">
        <f>VLOOKUP(D353,'FY-Quarter lookup'!$D$2:$I$25,6,FALSE)</f>
        <v>0</v>
      </c>
      <c r="K353">
        <f t="shared" si="54"/>
        <v>72</v>
      </c>
      <c r="L353" s="75" t="str">
        <f t="shared" ca="1" si="52"/>
        <v>3100: Salary In-kind</v>
      </c>
      <c r="M353" s="75">
        <f t="shared" ca="1" si="55"/>
        <v>0</v>
      </c>
      <c r="N353" s="75" t="str">
        <f t="shared" ca="1" si="56"/>
        <v xml:space="preserve"> - </v>
      </c>
      <c r="O353" s="75" t="str">
        <f t="shared" ca="1" si="53"/>
        <v>3100: Salary In-kind0 - PY0</v>
      </c>
      <c r="P353" s="75">
        <f>VLOOKUP(D353,'FY-Quarter lookup'!$D$2:$J$25,7,FALSE)</f>
        <v>0</v>
      </c>
      <c r="Q353" s="75">
        <f ca="1">IFERROR(INDEX('Budget by FY'!$I$2:$I$506,MATCH('Budget by qtr'!O353,'Budget by FY'!$F$2:$F$506,0)),0)</f>
        <v>0</v>
      </c>
      <c r="R353" s="75">
        <f>VLOOKUP(D353,'FY-Quarter lookup'!$D$2:$K$25,8,FALSE)</f>
        <v>0</v>
      </c>
      <c r="S353" s="75">
        <f>VLOOKUP(D353,'FY-Quarter lookup'!$D$2:$G$25,4,FALSE)</f>
        <v>0</v>
      </c>
      <c r="T353" s="75">
        <f t="shared" ca="1" si="57"/>
        <v>0</v>
      </c>
    </row>
    <row r="354" spans="1:20">
      <c r="A354">
        <v>1</v>
      </c>
      <c r="B354">
        <v>2027</v>
      </c>
      <c r="C354" s="2">
        <v>46204</v>
      </c>
      <c r="D354" s="2">
        <v>46295</v>
      </c>
      <c r="J354">
        <f>VLOOKUP(D354,'FY-Quarter lookup'!$D$2:$I$25,6,FALSE)</f>
        <v>0</v>
      </c>
      <c r="K354">
        <f t="shared" si="54"/>
        <v>72</v>
      </c>
      <c r="L354" s="75" t="str">
        <f t="shared" ca="1" si="52"/>
        <v>3100: Salary In-kind</v>
      </c>
      <c r="M354" s="75">
        <f t="shared" ca="1" si="55"/>
        <v>0</v>
      </c>
      <c r="N354" s="75" t="str">
        <f t="shared" ca="1" si="56"/>
        <v xml:space="preserve"> - </v>
      </c>
      <c r="O354" s="75" t="str">
        <f t="shared" ca="1" si="53"/>
        <v>3100: Salary In-kind0 - PY0</v>
      </c>
      <c r="P354" s="75">
        <f>VLOOKUP(D354,'FY-Quarter lookup'!$D$2:$J$25,7,FALSE)</f>
        <v>0</v>
      </c>
      <c r="Q354" s="75">
        <f ca="1">IFERROR(INDEX('Budget by FY'!$I$2:$I$506,MATCH('Budget by qtr'!O354,'Budget by FY'!$F$2:$F$506,0)),0)</f>
        <v>0</v>
      </c>
      <c r="R354" s="75">
        <f>VLOOKUP(D354,'FY-Quarter lookup'!$D$2:$K$25,8,FALSE)</f>
        <v>0</v>
      </c>
      <c r="S354" s="75">
        <f>VLOOKUP(D354,'FY-Quarter lookup'!$D$2:$G$25,4,FALSE)</f>
        <v>0</v>
      </c>
      <c r="T354" s="75">
        <f t="shared" ca="1" si="57"/>
        <v>0</v>
      </c>
    </row>
    <row r="355" spans="1:20">
      <c r="A355">
        <v>2</v>
      </c>
      <c r="B355">
        <v>2027</v>
      </c>
      <c r="C355" s="2">
        <v>46296</v>
      </c>
      <c r="D355" s="2">
        <v>46387</v>
      </c>
      <c r="J355">
        <f>VLOOKUP(D355,'FY-Quarter lookup'!$D$2:$I$25,6,FALSE)</f>
        <v>0</v>
      </c>
      <c r="K355">
        <f t="shared" si="54"/>
        <v>72</v>
      </c>
      <c r="L355" s="75" t="str">
        <f t="shared" ca="1" si="52"/>
        <v>3100: Salary In-kind</v>
      </c>
      <c r="M355" s="75">
        <f t="shared" ca="1" si="55"/>
        <v>0</v>
      </c>
      <c r="N355" s="75" t="str">
        <f t="shared" ca="1" si="56"/>
        <v xml:space="preserve"> - </v>
      </c>
      <c r="O355" s="75" t="str">
        <f t="shared" ca="1" si="53"/>
        <v>3100: Salary In-kind0 - PY0</v>
      </c>
      <c r="P355" s="75">
        <f>VLOOKUP(D355,'FY-Quarter lookup'!$D$2:$J$25,7,FALSE)</f>
        <v>0</v>
      </c>
      <c r="Q355" s="75">
        <f ca="1">IFERROR(INDEX('Budget by FY'!$I$2:$I$506,MATCH('Budget by qtr'!O355,'Budget by FY'!$F$2:$F$506,0)),0)</f>
        <v>0</v>
      </c>
      <c r="R355" s="75">
        <f>VLOOKUP(D355,'FY-Quarter lookup'!$D$2:$K$25,8,FALSE)</f>
        <v>0</v>
      </c>
      <c r="S355" s="75">
        <f>VLOOKUP(D355,'FY-Quarter lookup'!$D$2:$G$25,4,FALSE)</f>
        <v>0</v>
      </c>
      <c r="T355" s="75">
        <f t="shared" ca="1" si="57"/>
        <v>0</v>
      </c>
    </row>
    <row r="356" spans="1:20">
      <c r="A356">
        <v>3</v>
      </c>
      <c r="B356">
        <v>2027</v>
      </c>
      <c r="C356" s="2">
        <v>46388</v>
      </c>
      <c r="D356" s="2">
        <v>46477</v>
      </c>
      <c r="J356">
        <f>VLOOKUP(D356,'FY-Quarter lookup'!$D$2:$I$25,6,FALSE)</f>
        <v>0</v>
      </c>
      <c r="K356">
        <f t="shared" si="54"/>
        <v>72</v>
      </c>
      <c r="L356" s="75" t="str">
        <f t="shared" ca="1" si="52"/>
        <v>3100: Salary In-kind</v>
      </c>
      <c r="M356" s="75">
        <f t="shared" ca="1" si="55"/>
        <v>0</v>
      </c>
      <c r="N356" s="75" t="str">
        <f t="shared" ca="1" si="56"/>
        <v xml:space="preserve"> - </v>
      </c>
      <c r="O356" s="75" t="str">
        <f t="shared" ca="1" si="53"/>
        <v>3100: Salary In-kind0 - PY0</v>
      </c>
      <c r="P356" s="75">
        <f>VLOOKUP(D356,'FY-Quarter lookup'!$D$2:$J$25,7,FALSE)</f>
        <v>0</v>
      </c>
      <c r="Q356" s="75">
        <f ca="1">IFERROR(INDEX('Budget by FY'!$I$2:$I$506,MATCH('Budget by qtr'!O356,'Budget by FY'!$F$2:$F$506,0)),0)</f>
        <v>0</v>
      </c>
      <c r="R356" s="75">
        <f>VLOOKUP(D356,'FY-Quarter lookup'!$D$2:$K$25,8,FALSE)</f>
        <v>0</v>
      </c>
      <c r="S356" s="75">
        <f>VLOOKUP(D356,'FY-Quarter lookup'!$D$2:$G$25,4,FALSE)</f>
        <v>0</v>
      </c>
      <c r="T356" s="75">
        <f t="shared" ca="1" si="57"/>
        <v>0</v>
      </c>
    </row>
    <row r="357" spans="1:20">
      <c r="A357">
        <v>4</v>
      </c>
      <c r="B357">
        <v>2027</v>
      </c>
      <c r="C357" s="2">
        <v>46478</v>
      </c>
      <c r="D357" s="2">
        <v>46568</v>
      </c>
      <c r="J357">
        <f>VLOOKUP(D357,'FY-Quarter lookup'!$D$2:$I$25,6,FALSE)</f>
        <v>0</v>
      </c>
      <c r="K357">
        <f t="shared" si="54"/>
        <v>72</v>
      </c>
      <c r="L357" s="75" t="str">
        <f t="shared" ca="1" si="52"/>
        <v>3100: Salary In-kind</v>
      </c>
      <c r="M357" s="75">
        <f t="shared" ca="1" si="55"/>
        <v>0</v>
      </c>
      <c r="N357" s="75" t="str">
        <f t="shared" ca="1" si="56"/>
        <v xml:space="preserve"> - </v>
      </c>
      <c r="O357" s="75" t="str">
        <f t="shared" ca="1" si="53"/>
        <v>3100: Salary In-kind0 - PY0</v>
      </c>
      <c r="P357" s="75">
        <f>VLOOKUP(D357,'FY-Quarter lookup'!$D$2:$J$25,7,FALSE)</f>
        <v>0</v>
      </c>
      <c r="Q357" s="75">
        <f ca="1">IFERROR(INDEX('Budget by FY'!$I$2:$I$506,MATCH('Budget by qtr'!O357,'Budget by FY'!$F$2:$F$506,0)),0)</f>
        <v>0</v>
      </c>
      <c r="R357" s="75">
        <f>VLOOKUP(D357,'FY-Quarter lookup'!$D$2:$K$25,8,FALSE)</f>
        <v>0</v>
      </c>
      <c r="S357" s="75">
        <f>VLOOKUP(D357,'FY-Quarter lookup'!$D$2:$G$25,4,FALSE)</f>
        <v>0</v>
      </c>
      <c r="T357" s="75">
        <f t="shared" ca="1" si="57"/>
        <v>0</v>
      </c>
    </row>
    <row r="358" spans="1:20">
      <c r="A358">
        <v>1</v>
      </c>
      <c r="B358">
        <v>2028</v>
      </c>
      <c r="C358" s="2">
        <v>46569</v>
      </c>
      <c r="D358" s="2">
        <v>46660</v>
      </c>
      <c r="J358">
        <f>VLOOKUP(D358,'FY-Quarter lookup'!$D$2:$I$25,6,FALSE)</f>
        <v>0</v>
      </c>
      <c r="K358">
        <f t="shared" si="54"/>
        <v>72</v>
      </c>
      <c r="L358" s="75" t="str">
        <f t="shared" ca="1" si="52"/>
        <v>3100: Salary In-kind</v>
      </c>
      <c r="M358" s="75">
        <f t="shared" ca="1" si="55"/>
        <v>0</v>
      </c>
      <c r="N358" s="75" t="str">
        <f t="shared" ca="1" si="56"/>
        <v xml:space="preserve"> - </v>
      </c>
      <c r="O358" s="75" t="str">
        <f t="shared" ca="1" si="53"/>
        <v>3100: Salary In-kind0 - PY0</v>
      </c>
      <c r="P358" s="75">
        <f>VLOOKUP(D358,'FY-Quarter lookup'!$D$2:$J$25,7,FALSE)</f>
        <v>0</v>
      </c>
      <c r="Q358" s="75">
        <f ca="1">IFERROR(INDEX('Budget by FY'!$I$2:$I$506,MATCH('Budget by qtr'!O358,'Budget by FY'!$F$2:$F$506,0)),0)</f>
        <v>0</v>
      </c>
      <c r="R358" s="75">
        <f>VLOOKUP(D358,'FY-Quarter lookup'!$D$2:$K$25,8,FALSE)</f>
        <v>0</v>
      </c>
      <c r="S358" s="75">
        <f>VLOOKUP(D358,'FY-Quarter lookup'!$D$2:$G$25,4,FALSE)</f>
        <v>0</v>
      </c>
      <c r="T358" s="75">
        <f t="shared" ca="1" si="57"/>
        <v>0</v>
      </c>
    </row>
    <row r="359" spans="1:20">
      <c r="A359">
        <v>2</v>
      </c>
      <c r="B359">
        <v>2028</v>
      </c>
      <c r="C359" s="2">
        <v>46661</v>
      </c>
      <c r="D359" s="2">
        <v>46752</v>
      </c>
      <c r="J359">
        <f>VLOOKUP(D359,'FY-Quarter lookup'!$D$2:$I$25,6,FALSE)</f>
        <v>0</v>
      </c>
      <c r="K359">
        <f t="shared" si="54"/>
        <v>72</v>
      </c>
      <c r="L359" s="75" t="str">
        <f t="shared" ca="1" si="52"/>
        <v>3100: Salary In-kind</v>
      </c>
      <c r="M359" s="75">
        <f t="shared" ca="1" si="55"/>
        <v>0</v>
      </c>
      <c r="N359" s="75" t="str">
        <f t="shared" ca="1" si="56"/>
        <v xml:space="preserve"> - </v>
      </c>
      <c r="O359" s="75" t="str">
        <f t="shared" ca="1" si="53"/>
        <v>3100: Salary In-kind0 - PY0</v>
      </c>
      <c r="P359" s="75">
        <f>VLOOKUP(D359,'FY-Quarter lookup'!$D$2:$J$25,7,FALSE)</f>
        <v>0</v>
      </c>
      <c r="Q359" s="75">
        <f ca="1">IFERROR(INDEX('Budget by FY'!$I$2:$I$506,MATCH('Budget by qtr'!O359,'Budget by FY'!$F$2:$F$506,0)),0)</f>
        <v>0</v>
      </c>
      <c r="R359" s="75">
        <f>VLOOKUP(D359,'FY-Quarter lookup'!$D$2:$K$25,8,FALSE)</f>
        <v>0</v>
      </c>
      <c r="S359" s="75">
        <f>VLOOKUP(D359,'FY-Quarter lookup'!$D$2:$G$25,4,FALSE)</f>
        <v>0</v>
      </c>
      <c r="T359" s="75">
        <f t="shared" ca="1" si="57"/>
        <v>0</v>
      </c>
    </row>
    <row r="360" spans="1:20">
      <c r="A360">
        <v>3</v>
      </c>
      <c r="B360">
        <v>2028</v>
      </c>
      <c r="C360" s="2">
        <v>46753</v>
      </c>
      <c r="D360" s="2">
        <v>46843</v>
      </c>
      <c r="J360">
        <f>VLOOKUP(D360,'FY-Quarter lookup'!$D$2:$I$25,6,FALSE)</f>
        <v>0</v>
      </c>
      <c r="K360">
        <f t="shared" si="54"/>
        <v>72</v>
      </c>
      <c r="L360" s="75" t="str">
        <f t="shared" ca="1" si="52"/>
        <v>3100: Salary In-kind</v>
      </c>
      <c r="M360" s="75">
        <f t="shared" ca="1" si="55"/>
        <v>0</v>
      </c>
      <c r="N360" s="75" t="str">
        <f t="shared" ca="1" si="56"/>
        <v xml:space="preserve"> - </v>
      </c>
      <c r="O360" s="75" t="str">
        <f t="shared" ca="1" si="53"/>
        <v>3100: Salary In-kind0 - PY0</v>
      </c>
      <c r="P360" s="75">
        <f>VLOOKUP(D360,'FY-Quarter lookup'!$D$2:$J$25,7,FALSE)</f>
        <v>0</v>
      </c>
      <c r="Q360" s="75">
        <f ca="1">IFERROR(INDEX('Budget by FY'!$I$2:$I$506,MATCH('Budget by qtr'!O360,'Budget by FY'!$F$2:$F$506,0)),0)</f>
        <v>0</v>
      </c>
      <c r="R360" s="75">
        <f>VLOOKUP(D360,'FY-Quarter lookup'!$D$2:$K$25,8,FALSE)</f>
        <v>0</v>
      </c>
      <c r="S360" s="75">
        <f>VLOOKUP(D360,'FY-Quarter lookup'!$D$2:$G$25,4,FALSE)</f>
        <v>0</v>
      </c>
      <c r="T360" s="75">
        <f t="shared" ca="1" si="57"/>
        <v>0</v>
      </c>
    </row>
    <row r="361" spans="1:20">
      <c r="A361">
        <v>4</v>
      </c>
      <c r="B361">
        <v>2028</v>
      </c>
      <c r="C361" s="2">
        <v>46844</v>
      </c>
      <c r="D361" s="2">
        <v>46934</v>
      </c>
      <c r="J361">
        <f>VLOOKUP(D361,'FY-Quarter lookup'!$D$2:$I$25,6,FALSE)</f>
        <v>0</v>
      </c>
      <c r="K361">
        <f t="shared" si="54"/>
        <v>72</v>
      </c>
      <c r="L361" s="75" t="str">
        <f t="shared" ca="1" si="52"/>
        <v>3100: Salary In-kind</v>
      </c>
      <c r="M361" s="75">
        <f t="shared" ca="1" si="55"/>
        <v>0</v>
      </c>
      <c r="N361" s="75" t="str">
        <f t="shared" ca="1" si="56"/>
        <v xml:space="preserve"> - </v>
      </c>
      <c r="O361" s="75" t="str">
        <f t="shared" ca="1" si="53"/>
        <v>3100: Salary In-kind0 - PY0</v>
      </c>
      <c r="P361" s="75">
        <f>VLOOKUP(D361,'FY-Quarter lookup'!$D$2:$J$25,7,FALSE)</f>
        <v>0</v>
      </c>
      <c r="Q361" s="75">
        <f ca="1">IFERROR(INDEX('Budget by FY'!$I$2:$I$506,MATCH('Budget by qtr'!O361,'Budget by FY'!$F$2:$F$506,0)),0)</f>
        <v>0</v>
      </c>
      <c r="R361" s="75">
        <f>VLOOKUP(D361,'FY-Quarter lookup'!$D$2:$K$25,8,FALSE)</f>
        <v>0</v>
      </c>
      <c r="S361" s="75">
        <f>VLOOKUP(D361,'FY-Quarter lookup'!$D$2:$G$25,4,FALSE)</f>
        <v>0</v>
      </c>
      <c r="T361" s="75">
        <f t="shared" ca="1" si="57"/>
        <v>0</v>
      </c>
    </row>
    <row r="362" spans="1:20">
      <c r="A362">
        <v>1</v>
      </c>
      <c r="B362">
        <v>2023</v>
      </c>
      <c r="C362" s="2">
        <v>44743</v>
      </c>
      <c r="D362" s="2">
        <v>44834</v>
      </c>
      <c r="J362">
        <f>VLOOKUP(D362,'FY-Quarter lookup'!$D$2:$I$25,6,FALSE)</f>
        <v>0</v>
      </c>
      <c r="K362">
        <f>K361+5</f>
        <v>77</v>
      </c>
      <c r="L362" s="75" t="str">
        <f t="shared" ca="1" si="52"/>
        <v>3100: Salary In-kind</v>
      </c>
      <c r="M362" s="75">
        <f t="shared" ca="1" si="55"/>
        <v>0</v>
      </c>
      <c r="N362" s="75" t="str">
        <f t="shared" ca="1" si="56"/>
        <v xml:space="preserve"> - </v>
      </c>
      <c r="O362" s="75" t="str">
        <f t="shared" ca="1" si="53"/>
        <v>3100: Salary In-kind0 - PY0</v>
      </c>
      <c r="P362" s="75">
        <f>VLOOKUP(D362,'FY-Quarter lookup'!$D$2:$J$25,7,FALSE)</f>
        <v>0</v>
      </c>
      <c r="Q362" s="75">
        <f ca="1">IFERROR(INDEX('Budget by FY'!$I$2:$I$506,MATCH('Budget by qtr'!O362,'Budget by FY'!$F$2:$F$506,0)),0)</f>
        <v>0</v>
      </c>
      <c r="R362" s="75">
        <f>VLOOKUP(D362,'FY-Quarter lookup'!$D$2:$K$25,8,FALSE)</f>
        <v>0</v>
      </c>
      <c r="S362" s="75">
        <f>VLOOKUP(D362,'FY-Quarter lookup'!$D$2:$G$25,4,FALSE)</f>
        <v>0</v>
      </c>
      <c r="T362" s="75">
        <f t="shared" ca="1" si="57"/>
        <v>0</v>
      </c>
    </row>
    <row r="363" spans="1:20">
      <c r="A363">
        <v>2</v>
      </c>
      <c r="B363">
        <v>2023</v>
      </c>
      <c r="C363" s="2">
        <v>44835</v>
      </c>
      <c r="D363" s="2">
        <v>44926</v>
      </c>
      <c r="J363">
        <f>VLOOKUP(D363,'FY-Quarter lookup'!$D$2:$I$25,6,FALSE)</f>
        <v>0</v>
      </c>
      <c r="K363">
        <f>K362</f>
        <v>77</v>
      </c>
      <c r="L363" s="75" t="str">
        <f t="shared" ca="1" si="52"/>
        <v>3100: Salary In-kind</v>
      </c>
      <c r="M363" s="75">
        <f t="shared" ca="1" si="55"/>
        <v>0</v>
      </c>
      <c r="N363" s="75" t="str">
        <f t="shared" ca="1" si="56"/>
        <v xml:space="preserve"> - </v>
      </c>
      <c r="O363" s="75" t="str">
        <f t="shared" ca="1" si="53"/>
        <v>3100: Salary In-kind0 - PY0</v>
      </c>
      <c r="P363" s="75">
        <f>VLOOKUP(D363,'FY-Quarter lookup'!$D$2:$J$25,7,FALSE)</f>
        <v>0</v>
      </c>
      <c r="Q363" s="75">
        <f ca="1">IFERROR(INDEX('Budget by FY'!$I$2:$I$506,MATCH('Budget by qtr'!O363,'Budget by FY'!$F$2:$F$506,0)),0)</f>
        <v>0</v>
      </c>
      <c r="R363" s="75">
        <f>VLOOKUP(D363,'FY-Quarter lookup'!$D$2:$K$25,8,FALSE)</f>
        <v>0</v>
      </c>
      <c r="S363" s="75">
        <f>VLOOKUP(D363,'FY-Quarter lookup'!$D$2:$G$25,4,FALSE)</f>
        <v>0</v>
      </c>
      <c r="T363" s="75">
        <f t="shared" ca="1" si="57"/>
        <v>0</v>
      </c>
    </row>
    <row r="364" spans="1:20">
      <c r="A364">
        <v>3</v>
      </c>
      <c r="B364">
        <v>2023</v>
      </c>
      <c r="C364" s="2">
        <v>44927</v>
      </c>
      <c r="D364" s="2">
        <v>45016</v>
      </c>
      <c r="J364">
        <f>VLOOKUP(D364,'FY-Quarter lookup'!$D$2:$I$25,6,FALSE)</f>
        <v>0</v>
      </c>
      <c r="K364">
        <f t="shared" ref="K364:K385" si="58">K363</f>
        <v>77</v>
      </c>
      <c r="L364" s="75" t="str">
        <f t="shared" ca="1" si="52"/>
        <v>3100: Salary In-kind</v>
      </c>
      <c r="M364" s="75">
        <f t="shared" ca="1" si="55"/>
        <v>0</v>
      </c>
      <c r="N364" s="75" t="str">
        <f t="shared" ca="1" si="56"/>
        <v xml:space="preserve"> - </v>
      </c>
      <c r="O364" s="75" t="str">
        <f t="shared" ca="1" si="53"/>
        <v>3100: Salary In-kind0 - PY0</v>
      </c>
      <c r="P364" s="75">
        <f>VLOOKUP(D364,'FY-Quarter lookup'!$D$2:$J$25,7,FALSE)</f>
        <v>0</v>
      </c>
      <c r="Q364" s="75">
        <f ca="1">IFERROR(INDEX('Budget by FY'!$I$2:$I$506,MATCH('Budget by qtr'!O364,'Budget by FY'!$F$2:$F$506,0)),0)</f>
        <v>0</v>
      </c>
      <c r="R364" s="75">
        <f>VLOOKUP(D364,'FY-Quarter lookup'!$D$2:$K$25,8,FALSE)</f>
        <v>0</v>
      </c>
      <c r="S364" s="75">
        <f>VLOOKUP(D364,'FY-Quarter lookup'!$D$2:$G$25,4,FALSE)</f>
        <v>0</v>
      </c>
      <c r="T364" s="75">
        <f t="shared" ca="1" si="57"/>
        <v>0</v>
      </c>
    </row>
    <row r="365" spans="1:20">
      <c r="A365">
        <v>4</v>
      </c>
      <c r="B365">
        <v>2023</v>
      </c>
      <c r="C365" s="2">
        <v>45017</v>
      </c>
      <c r="D365" s="2">
        <v>45107</v>
      </c>
      <c r="J365">
        <f>VLOOKUP(D365,'FY-Quarter lookup'!$D$2:$I$25,6,FALSE)</f>
        <v>0</v>
      </c>
      <c r="K365">
        <f t="shared" si="58"/>
        <v>77</v>
      </c>
      <c r="L365" s="75" t="str">
        <f t="shared" ca="1" si="52"/>
        <v>3100: Salary In-kind</v>
      </c>
      <c r="M365" s="75">
        <f t="shared" ca="1" si="55"/>
        <v>0</v>
      </c>
      <c r="N365" s="75" t="str">
        <f t="shared" ca="1" si="56"/>
        <v xml:space="preserve"> - </v>
      </c>
      <c r="O365" s="75" t="str">
        <f t="shared" ca="1" si="53"/>
        <v>3100: Salary In-kind0 - PY0</v>
      </c>
      <c r="P365" s="75">
        <f>VLOOKUP(D365,'FY-Quarter lookup'!$D$2:$J$25,7,FALSE)</f>
        <v>0</v>
      </c>
      <c r="Q365" s="75">
        <f ca="1">IFERROR(INDEX('Budget by FY'!$I$2:$I$506,MATCH('Budget by qtr'!O365,'Budget by FY'!$F$2:$F$506,0)),0)</f>
        <v>0</v>
      </c>
      <c r="R365" s="75">
        <f>VLOOKUP(D365,'FY-Quarter lookup'!$D$2:$K$25,8,FALSE)</f>
        <v>0</v>
      </c>
      <c r="S365" s="75">
        <f>VLOOKUP(D365,'FY-Quarter lookup'!$D$2:$G$25,4,FALSE)</f>
        <v>0</v>
      </c>
      <c r="T365" s="75">
        <f t="shared" ca="1" si="57"/>
        <v>0</v>
      </c>
    </row>
    <row r="366" spans="1:20">
      <c r="A366">
        <v>1</v>
      </c>
      <c r="B366">
        <v>2024</v>
      </c>
      <c r="C366" s="2">
        <v>45108</v>
      </c>
      <c r="D366" s="2">
        <v>45199</v>
      </c>
      <c r="J366">
        <f>VLOOKUP(D366,'FY-Quarter lookup'!$D$2:$I$25,6,FALSE)</f>
        <v>0</v>
      </c>
      <c r="K366">
        <f t="shared" si="58"/>
        <v>77</v>
      </c>
      <c r="L366" s="75" t="str">
        <f t="shared" ca="1" si="52"/>
        <v>3100: Salary In-kind</v>
      </c>
      <c r="M366" s="75">
        <f t="shared" ca="1" si="55"/>
        <v>0</v>
      </c>
      <c r="N366" s="75" t="str">
        <f t="shared" ca="1" si="56"/>
        <v xml:space="preserve"> - </v>
      </c>
      <c r="O366" s="75" t="str">
        <f t="shared" ca="1" si="53"/>
        <v>3100: Salary In-kind0 - PY0</v>
      </c>
      <c r="P366" s="75">
        <f>VLOOKUP(D366,'FY-Quarter lookup'!$D$2:$J$25,7,FALSE)</f>
        <v>0</v>
      </c>
      <c r="Q366" s="75">
        <f ca="1">IFERROR(INDEX('Budget by FY'!$I$2:$I$506,MATCH('Budget by qtr'!O366,'Budget by FY'!$F$2:$F$506,0)),0)</f>
        <v>0</v>
      </c>
      <c r="R366" s="75">
        <f>VLOOKUP(D366,'FY-Quarter lookup'!$D$2:$K$25,8,FALSE)</f>
        <v>0</v>
      </c>
      <c r="S366" s="75">
        <f>VLOOKUP(D366,'FY-Quarter lookup'!$D$2:$G$25,4,FALSE)</f>
        <v>0</v>
      </c>
      <c r="T366" s="75">
        <f t="shared" ca="1" si="57"/>
        <v>0</v>
      </c>
    </row>
    <row r="367" spans="1:20">
      <c r="A367">
        <v>2</v>
      </c>
      <c r="B367">
        <v>2024</v>
      </c>
      <c r="C367" s="2">
        <v>45200</v>
      </c>
      <c r="D367" s="2">
        <v>45291</v>
      </c>
      <c r="J367">
        <f>VLOOKUP(D367,'FY-Quarter lookup'!$D$2:$I$25,6,FALSE)</f>
        <v>0</v>
      </c>
      <c r="K367">
        <f t="shared" si="58"/>
        <v>77</v>
      </c>
      <c r="L367" s="75" t="str">
        <f t="shared" ca="1" si="52"/>
        <v>3100: Salary In-kind</v>
      </c>
      <c r="M367" s="75">
        <f t="shared" ca="1" si="55"/>
        <v>0</v>
      </c>
      <c r="N367" s="75" t="str">
        <f t="shared" ca="1" si="56"/>
        <v xml:space="preserve"> - </v>
      </c>
      <c r="O367" s="75" t="str">
        <f t="shared" ca="1" si="53"/>
        <v>3100: Salary In-kind0 - PY0</v>
      </c>
      <c r="P367" s="75">
        <f>VLOOKUP(D367,'FY-Quarter lookup'!$D$2:$J$25,7,FALSE)</f>
        <v>0</v>
      </c>
      <c r="Q367" s="75">
        <f ca="1">IFERROR(INDEX('Budget by FY'!$I$2:$I$506,MATCH('Budget by qtr'!O367,'Budget by FY'!$F$2:$F$506,0)),0)</f>
        <v>0</v>
      </c>
      <c r="R367" s="75">
        <f>VLOOKUP(D367,'FY-Quarter lookup'!$D$2:$K$25,8,FALSE)</f>
        <v>0</v>
      </c>
      <c r="S367" s="75">
        <f>VLOOKUP(D367,'FY-Quarter lookup'!$D$2:$G$25,4,FALSE)</f>
        <v>0</v>
      </c>
      <c r="T367" s="75">
        <f t="shared" ca="1" si="57"/>
        <v>0</v>
      </c>
    </row>
    <row r="368" spans="1:20">
      <c r="A368">
        <v>3</v>
      </c>
      <c r="B368">
        <v>2024</v>
      </c>
      <c r="C368" s="2">
        <v>45292</v>
      </c>
      <c r="D368" s="2">
        <v>45382</v>
      </c>
      <c r="J368">
        <f>VLOOKUP(D368,'FY-Quarter lookup'!$D$2:$I$25,6,FALSE)</f>
        <v>0</v>
      </c>
      <c r="K368">
        <f t="shared" si="58"/>
        <v>77</v>
      </c>
      <c r="L368" s="75" t="str">
        <f t="shared" ca="1" si="52"/>
        <v>3100: Salary In-kind</v>
      </c>
      <c r="M368" s="75">
        <f t="shared" ca="1" si="55"/>
        <v>0</v>
      </c>
      <c r="N368" s="75" t="str">
        <f t="shared" ca="1" si="56"/>
        <v xml:space="preserve"> - </v>
      </c>
      <c r="O368" s="75" t="str">
        <f t="shared" ca="1" si="53"/>
        <v>3100: Salary In-kind0 - PY0</v>
      </c>
      <c r="P368" s="75">
        <f>VLOOKUP(D368,'FY-Quarter lookup'!$D$2:$J$25,7,FALSE)</f>
        <v>0</v>
      </c>
      <c r="Q368" s="75">
        <f ca="1">IFERROR(INDEX('Budget by FY'!$I$2:$I$506,MATCH('Budget by qtr'!O368,'Budget by FY'!$F$2:$F$506,0)),0)</f>
        <v>0</v>
      </c>
      <c r="R368" s="75">
        <f>VLOOKUP(D368,'FY-Quarter lookup'!$D$2:$K$25,8,FALSE)</f>
        <v>0</v>
      </c>
      <c r="S368" s="75">
        <f>VLOOKUP(D368,'FY-Quarter lookup'!$D$2:$G$25,4,FALSE)</f>
        <v>0</v>
      </c>
      <c r="T368" s="75">
        <f t="shared" ca="1" si="57"/>
        <v>0</v>
      </c>
    </row>
    <row r="369" spans="1:20">
      <c r="A369">
        <v>4</v>
      </c>
      <c r="B369">
        <v>2024</v>
      </c>
      <c r="C369" s="2">
        <v>45383</v>
      </c>
      <c r="D369" s="2">
        <v>45473</v>
      </c>
      <c r="J369">
        <f>VLOOKUP(D369,'FY-Quarter lookup'!$D$2:$I$25,6,FALSE)</f>
        <v>0</v>
      </c>
      <c r="K369">
        <f t="shared" si="58"/>
        <v>77</v>
      </c>
      <c r="L369" s="75" t="str">
        <f t="shared" ca="1" si="52"/>
        <v>3100: Salary In-kind</v>
      </c>
      <c r="M369" s="75">
        <f t="shared" ca="1" si="55"/>
        <v>0</v>
      </c>
      <c r="N369" s="75" t="str">
        <f t="shared" ca="1" si="56"/>
        <v xml:space="preserve"> - </v>
      </c>
      <c r="O369" s="75" t="str">
        <f t="shared" ca="1" si="53"/>
        <v>3100: Salary In-kind0 - PY0</v>
      </c>
      <c r="P369" s="75">
        <f>VLOOKUP(D369,'FY-Quarter lookup'!$D$2:$J$25,7,FALSE)</f>
        <v>0</v>
      </c>
      <c r="Q369" s="75">
        <f ca="1">IFERROR(INDEX('Budget by FY'!$I$2:$I$506,MATCH('Budget by qtr'!O369,'Budget by FY'!$F$2:$F$506,0)),0)</f>
        <v>0</v>
      </c>
      <c r="R369" s="75">
        <f>VLOOKUP(D369,'FY-Quarter lookup'!$D$2:$K$25,8,FALSE)</f>
        <v>0</v>
      </c>
      <c r="S369" s="75">
        <f>VLOOKUP(D369,'FY-Quarter lookup'!$D$2:$G$25,4,FALSE)</f>
        <v>0</v>
      </c>
      <c r="T369" s="75">
        <f t="shared" ca="1" si="57"/>
        <v>0</v>
      </c>
    </row>
    <row r="370" spans="1:20">
      <c r="A370">
        <v>1</v>
      </c>
      <c r="B370">
        <v>2025</v>
      </c>
      <c r="C370" s="2">
        <v>45474</v>
      </c>
      <c r="D370" s="2">
        <v>45565</v>
      </c>
      <c r="J370">
        <f>VLOOKUP(D370,'FY-Quarter lookup'!$D$2:$I$25,6,FALSE)</f>
        <v>0</v>
      </c>
      <c r="K370">
        <f t="shared" si="58"/>
        <v>77</v>
      </c>
      <c r="L370" s="75" t="str">
        <f t="shared" ca="1" si="52"/>
        <v>3100: Salary In-kind</v>
      </c>
      <c r="M370" s="75">
        <f t="shared" ca="1" si="55"/>
        <v>0</v>
      </c>
      <c r="N370" s="75" t="str">
        <f t="shared" ca="1" si="56"/>
        <v xml:space="preserve"> - </v>
      </c>
      <c r="O370" s="75" t="str">
        <f t="shared" ca="1" si="53"/>
        <v>3100: Salary In-kind0 - PY0</v>
      </c>
      <c r="P370" s="75">
        <f>VLOOKUP(D370,'FY-Quarter lookup'!$D$2:$J$25,7,FALSE)</f>
        <v>0</v>
      </c>
      <c r="Q370" s="75">
        <f ca="1">IFERROR(INDEX('Budget by FY'!$I$2:$I$506,MATCH('Budget by qtr'!O370,'Budget by FY'!$F$2:$F$506,0)),0)</f>
        <v>0</v>
      </c>
      <c r="R370" s="75">
        <f>VLOOKUP(D370,'FY-Quarter lookup'!$D$2:$K$25,8,FALSE)</f>
        <v>0</v>
      </c>
      <c r="S370" s="75">
        <f>VLOOKUP(D370,'FY-Quarter lookup'!$D$2:$G$25,4,FALSE)</f>
        <v>0</v>
      </c>
      <c r="T370" s="75">
        <f t="shared" ca="1" si="57"/>
        <v>0</v>
      </c>
    </row>
    <row r="371" spans="1:20">
      <c r="A371">
        <v>2</v>
      </c>
      <c r="B371">
        <v>2025</v>
      </c>
      <c r="C371" s="2">
        <v>45566</v>
      </c>
      <c r="D371" s="2">
        <v>45657</v>
      </c>
      <c r="J371">
        <f>VLOOKUP(D371,'FY-Quarter lookup'!$D$2:$I$25,6,FALSE)</f>
        <v>0</v>
      </c>
      <c r="K371">
        <f t="shared" si="58"/>
        <v>77</v>
      </c>
      <c r="L371" s="75" t="str">
        <f t="shared" ca="1" si="52"/>
        <v>3100: Salary In-kind</v>
      </c>
      <c r="M371" s="75">
        <f t="shared" ca="1" si="55"/>
        <v>0</v>
      </c>
      <c r="N371" s="75" t="str">
        <f t="shared" ca="1" si="56"/>
        <v xml:space="preserve"> - </v>
      </c>
      <c r="O371" s="75" t="str">
        <f t="shared" ca="1" si="53"/>
        <v>3100: Salary In-kind0 - PY0</v>
      </c>
      <c r="P371" s="75">
        <f>VLOOKUP(D371,'FY-Quarter lookup'!$D$2:$J$25,7,FALSE)</f>
        <v>0</v>
      </c>
      <c r="Q371" s="75">
        <f ca="1">IFERROR(INDEX('Budget by FY'!$I$2:$I$506,MATCH('Budget by qtr'!O371,'Budget by FY'!$F$2:$F$506,0)),0)</f>
        <v>0</v>
      </c>
      <c r="R371" s="75">
        <f>VLOOKUP(D371,'FY-Quarter lookup'!$D$2:$K$25,8,FALSE)</f>
        <v>0</v>
      </c>
      <c r="S371" s="75">
        <f>VLOOKUP(D371,'FY-Quarter lookup'!$D$2:$G$25,4,FALSE)</f>
        <v>0</v>
      </c>
      <c r="T371" s="75">
        <f t="shared" ca="1" si="57"/>
        <v>0</v>
      </c>
    </row>
    <row r="372" spans="1:20">
      <c r="A372">
        <v>3</v>
      </c>
      <c r="B372">
        <v>2025</v>
      </c>
      <c r="C372" s="2">
        <v>45658</v>
      </c>
      <c r="D372" s="2">
        <v>45747</v>
      </c>
      <c r="J372">
        <f>VLOOKUP(D372,'FY-Quarter lookup'!$D$2:$I$25,6,FALSE)</f>
        <v>0</v>
      </c>
      <c r="K372">
        <f t="shared" si="58"/>
        <v>77</v>
      </c>
      <c r="L372" s="75" t="str">
        <f t="shared" ca="1" si="52"/>
        <v>3100: Salary In-kind</v>
      </c>
      <c r="M372" s="75">
        <f t="shared" ca="1" si="55"/>
        <v>0</v>
      </c>
      <c r="N372" s="75" t="str">
        <f t="shared" ca="1" si="56"/>
        <v xml:space="preserve"> - </v>
      </c>
      <c r="O372" s="75" t="str">
        <f t="shared" ca="1" si="53"/>
        <v>3100: Salary In-kind0 - PY0</v>
      </c>
      <c r="P372" s="75">
        <f>VLOOKUP(D372,'FY-Quarter lookup'!$D$2:$J$25,7,FALSE)</f>
        <v>0</v>
      </c>
      <c r="Q372" s="75">
        <f ca="1">IFERROR(INDEX('Budget by FY'!$I$2:$I$506,MATCH('Budget by qtr'!O372,'Budget by FY'!$F$2:$F$506,0)),0)</f>
        <v>0</v>
      </c>
      <c r="R372" s="75">
        <f>VLOOKUP(D372,'FY-Quarter lookup'!$D$2:$K$25,8,FALSE)</f>
        <v>0</v>
      </c>
      <c r="S372" s="75">
        <f>VLOOKUP(D372,'FY-Quarter lookup'!$D$2:$G$25,4,FALSE)</f>
        <v>0</v>
      </c>
      <c r="T372" s="75">
        <f t="shared" ca="1" si="57"/>
        <v>0</v>
      </c>
    </row>
    <row r="373" spans="1:20">
      <c r="A373">
        <v>4</v>
      </c>
      <c r="B373">
        <v>2025</v>
      </c>
      <c r="C373" s="2">
        <v>45748</v>
      </c>
      <c r="D373" s="2">
        <v>45838</v>
      </c>
      <c r="J373">
        <f>VLOOKUP(D373,'FY-Quarter lookup'!$D$2:$I$25,6,FALSE)</f>
        <v>0</v>
      </c>
      <c r="K373">
        <f t="shared" si="58"/>
        <v>77</v>
      </c>
      <c r="L373" s="75" t="str">
        <f t="shared" ca="1" si="52"/>
        <v>3100: Salary In-kind</v>
      </c>
      <c r="M373" s="75">
        <f t="shared" ca="1" si="55"/>
        <v>0</v>
      </c>
      <c r="N373" s="75" t="str">
        <f t="shared" ca="1" si="56"/>
        <v xml:space="preserve"> - </v>
      </c>
      <c r="O373" s="75" t="str">
        <f t="shared" ca="1" si="53"/>
        <v>3100: Salary In-kind0 - PY0</v>
      </c>
      <c r="P373" s="75">
        <f>VLOOKUP(D373,'FY-Quarter lookup'!$D$2:$J$25,7,FALSE)</f>
        <v>0</v>
      </c>
      <c r="Q373" s="75">
        <f ca="1">IFERROR(INDEX('Budget by FY'!$I$2:$I$506,MATCH('Budget by qtr'!O373,'Budget by FY'!$F$2:$F$506,0)),0)</f>
        <v>0</v>
      </c>
      <c r="R373" s="75">
        <f>VLOOKUP(D373,'FY-Quarter lookup'!$D$2:$K$25,8,FALSE)</f>
        <v>0</v>
      </c>
      <c r="S373" s="75">
        <f>VLOOKUP(D373,'FY-Quarter lookup'!$D$2:$G$25,4,FALSE)</f>
        <v>0</v>
      </c>
      <c r="T373" s="75">
        <f t="shared" ca="1" si="57"/>
        <v>0</v>
      </c>
    </row>
    <row r="374" spans="1:20">
      <c r="A374">
        <v>1</v>
      </c>
      <c r="B374">
        <v>2026</v>
      </c>
      <c r="C374" s="2">
        <v>45839</v>
      </c>
      <c r="D374" s="2">
        <v>45930</v>
      </c>
      <c r="J374">
        <f>VLOOKUP(D374,'FY-Quarter lookup'!$D$2:$I$25,6,FALSE)</f>
        <v>0</v>
      </c>
      <c r="K374">
        <f t="shared" si="58"/>
        <v>77</v>
      </c>
      <c r="L374" s="75" t="str">
        <f t="shared" ca="1" si="52"/>
        <v>3100: Salary In-kind</v>
      </c>
      <c r="M374" s="75">
        <f t="shared" ca="1" si="55"/>
        <v>0</v>
      </c>
      <c r="N374" s="75" t="str">
        <f t="shared" ca="1" si="56"/>
        <v xml:space="preserve"> - </v>
      </c>
      <c r="O374" s="75" t="str">
        <f t="shared" ca="1" si="53"/>
        <v>3100: Salary In-kind0 - PY0</v>
      </c>
      <c r="P374" s="75">
        <f>VLOOKUP(D374,'FY-Quarter lookup'!$D$2:$J$25,7,FALSE)</f>
        <v>0</v>
      </c>
      <c r="Q374" s="75">
        <f ca="1">IFERROR(INDEX('Budget by FY'!$I$2:$I$506,MATCH('Budget by qtr'!O374,'Budget by FY'!$F$2:$F$506,0)),0)</f>
        <v>0</v>
      </c>
      <c r="R374" s="75">
        <f>VLOOKUP(D374,'FY-Quarter lookup'!$D$2:$K$25,8,FALSE)</f>
        <v>0</v>
      </c>
      <c r="S374" s="75">
        <f>VLOOKUP(D374,'FY-Quarter lookup'!$D$2:$G$25,4,FALSE)</f>
        <v>0</v>
      </c>
      <c r="T374" s="75">
        <f t="shared" ca="1" si="57"/>
        <v>0</v>
      </c>
    </row>
    <row r="375" spans="1:20">
      <c r="A375">
        <v>2</v>
      </c>
      <c r="B375">
        <v>2026</v>
      </c>
      <c r="C375" s="2">
        <v>45931</v>
      </c>
      <c r="D375" s="2">
        <v>46022</v>
      </c>
      <c r="J375">
        <f>VLOOKUP(D375,'FY-Quarter lookup'!$D$2:$I$25,6,FALSE)</f>
        <v>0</v>
      </c>
      <c r="K375">
        <f t="shared" si="58"/>
        <v>77</v>
      </c>
      <c r="L375" s="75" t="str">
        <f t="shared" ca="1" si="52"/>
        <v>3100: Salary In-kind</v>
      </c>
      <c r="M375" s="75">
        <f t="shared" ca="1" si="55"/>
        <v>0</v>
      </c>
      <c r="N375" s="75" t="str">
        <f t="shared" ca="1" si="56"/>
        <v xml:space="preserve"> - </v>
      </c>
      <c r="O375" s="75" t="str">
        <f t="shared" ca="1" si="53"/>
        <v>3100: Salary In-kind0 - PY0</v>
      </c>
      <c r="P375" s="75">
        <f>VLOOKUP(D375,'FY-Quarter lookup'!$D$2:$J$25,7,FALSE)</f>
        <v>0</v>
      </c>
      <c r="Q375" s="75">
        <f ca="1">IFERROR(INDEX('Budget by FY'!$I$2:$I$506,MATCH('Budget by qtr'!O375,'Budget by FY'!$F$2:$F$506,0)),0)</f>
        <v>0</v>
      </c>
      <c r="R375" s="75">
        <f>VLOOKUP(D375,'FY-Quarter lookup'!$D$2:$K$25,8,FALSE)</f>
        <v>0</v>
      </c>
      <c r="S375" s="75">
        <f>VLOOKUP(D375,'FY-Quarter lookup'!$D$2:$G$25,4,FALSE)</f>
        <v>0</v>
      </c>
      <c r="T375" s="75">
        <f t="shared" ca="1" si="57"/>
        <v>0</v>
      </c>
    </row>
    <row r="376" spans="1:20">
      <c r="A376">
        <v>3</v>
      </c>
      <c r="B376">
        <v>2026</v>
      </c>
      <c r="C376" s="2">
        <v>46023</v>
      </c>
      <c r="D376" s="2">
        <v>46112</v>
      </c>
      <c r="J376">
        <f>VLOOKUP(D376,'FY-Quarter lookup'!$D$2:$I$25,6,FALSE)</f>
        <v>0</v>
      </c>
      <c r="K376">
        <f t="shared" si="58"/>
        <v>77</v>
      </c>
      <c r="L376" s="75" t="str">
        <f t="shared" ca="1" si="52"/>
        <v>3100: Salary In-kind</v>
      </c>
      <c r="M376" s="75">
        <f t="shared" ca="1" si="55"/>
        <v>0</v>
      </c>
      <c r="N376" s="75" t="str">
        <f t="shared" ca="1" si="56"/>
        <v xml:space="preserve"> - </v>
      </c>
      <c r="O376" s="75" t="str">
        <f t="shared" ca="1" si="53"/>
        <v>3100: Salary In-kind0 - PY0</v>
      </c>
      <c r="P376" s="75">
        <f>VLOOKUP(D376,'FY-Quarter lookup'!$D$2:$J$25,7,FALSE)</f>
        <v>0</v>
      </c>
      <c r="Q376" s="75">
        <f ca="1">IFERROR(INDEX('Budget by FY'!$I$2:$I$506,MATCH('Budget by qtr'!O376,'Budget by FY'!$F$2:$F$506,0)),0)</f>
        <v>0</v>
      </c>
      <c r="R376" s="75">
        <f>VLOOKUP(D376,'FY-Quarter lookup'!$D$2:$K$25,8,FALSE)</f>
        <v>0</v>
      </c>
      <c r="S376" s="75">
        <f>VLOOKUP(D376,'FY-Quarter lookup'!$D$2:$G$25,4,FALSE)</f>
        <v>0</v>
      </c>
      <c r="T376" s="75">
        <f t="shared" ca="1" si="57"/>
        <v>0</v>
      </c>
    </row>
    <row r="377" spans="1:20">
      <c r="A377">
        <v>4</v>
      </c>
      <c r="B377">
        <v>2026</v>
      </c>
      <c r="C377" s="2">
        <v>46113</v>
      </c>
      <c r="D377" s="2">
        <v>46203</v>
      </c>
      <c r="J377">
        <f>VLOOKUP(D377,'FY-Quarter lookup'!$D$2:$I$25,6,FALSE)</f>
        <v>0</v>
      </c>
      <c r="K377">
        <f t="shared" si="58"/>
        <v>77</v>
      </c>
      <c r="L377" s="75" t="str">
        <f t="shared" ca="1" si="52"/>
        <v>3100: Salary In-kind</v>
      </c>
      <c r="M377" s="75">
        <f t="shared" ca="1" si="55"/>
        <v>0</v>
      </c>
      <c r="N377" s="75" t="str">
        <f t="shared" ca="1" si="56"/>
        <v xml:space="preserve"> - </v>
      </c>
      <c r="O377" s="75" t="str">
        <f t="shared" ca="1" si="53"/>
        <v>3100: Salary In-kind0 - PY0</v>
      </c>
      <c r="P377" s="75">
        <f>VLOOKUP(D377,'FY-Quarter lookup'!$D$2:$J$25,7,FALSE)</f>
        <v>0</v>
      </c>
      <c r="Q377" s="75">
        <f ca="1">IFERROR(INDEX('Budget by FY'!$I$2:$I$506,MATCH('Budget by qtr'!O377,'Budget by FY'!$F$2:$F$506,0)),0)</f>
        <v>0</v>
      </c>
      <c r="R377" s="75">
        <f>VLOOKUP(D377,'FY-Quarter lookup'!$D$2:$K$25,8,FALSE)</f>
        <v>0</v>
      </c>
      <c r="S377" s="75">
        <f>VLOOKUP(D377,'FY-Quarter lookup'!$D$2:$G$25,4,FALSE)</f>
        <v>0</v>
      </c>
      <c r="T377" s="75">
        <f t="shared" ca="1" si="57"/>
        <v>0</v>
      </c>
    </row>
    <row r="378" spans="1:20">
      <c r="A378">
        <v>1</v>
      </c>
      <c r="B378">
        <v>2027</v>
      </c>
      <c r="C378" s="2">
        <v>46204</v>
      </c>
      <c r="D378" s="2">
        <v>46295</v>
      </c>
      <c r="J378">
        <f>VLOOKUP(D378,'FY-Quarter lookup'!$D$2:$I$25,6,FALSE)</f>
        <v>0</v>
      </c>
      <c r="K378">
        <f t="shared" si="58"/>
        <v>77</v>
      </c>
      <c r="L378" s="75" t="str">
        <f t="shared" ca="1" si="52"/>
        <v>3100: Salary In-kind</v>
      </c>
      <c r="M378" s="75">
        <f t="shared" ca="1" si="55"/>
        <v>0</v>
      </c>
      <c r="N378" s="75" t="str">
        <f t="shared" ca="1" si="56"/>
        <v xml:space="preserve"> - </v>
      </c>
      <c r="O378" s="75" t="str">
        <f t="shared" ca="1" si="53"/>
        <v>3100: Salary In-kind0 - PY0</v>
      </c>
      <c r="P378" s="75">
        <f>VLOOKUP(D378,'FY-Quarter lookup'!$D$2:$J$25,7,FALSE)</f>
        <v>0</v>
      </c>
      <c r="Q378" s="75">
        <f ca="1">IFERROR(INDEX('Budget by FY'!$I$2:$I$506,MATCH('Budget by qtr'!O378,'Budget by FY'!$F$2:$F$506,0)),0)</f>
        <v>0</v>
      </c>
      <c r="R378" s="75">
        <f>VLOOKUP(D378,'FY-Quarter lookup'!$D$2:$K$25,8,FALSE)</f>
        <v>0</v>
      </c>
      <c r="S378" s="75">
        <f>VLOOKUP(D378,'FY-Quarter lookup'!$D$2:$G$25,4,FALSE)</f>
        <v>0</v>
      </c>
      <c r="T378" s="75">
        <f t="shared" ca="1" si="57"/>
        <v>0</v>
      </c>
    </row>
    <row r="379" spans="1:20">
      <c r="A379">
        <v>2</v>
      </c>
      <c r="B379">
        <v>2027</v>
      </c>
      <c r="C379" s="2">
        <v>46296</v>
      </c>
      <c r="D379" s="2">
        <v>46387</v>
      </c>
      <c r="J379">
        <f>VLOOKUP(D379,'FY-Quarter lookup'!$D$2:$I$25,6,FALSE)</f>
        <v>0</v>
      </c>
      <c r="K379">
        <f t="shared" si="58"/>
        <v>77</v>
      </c>
      <c r="L379" s="75" t="str">
        <f t="shared" ca="1" si="52"/>
        <v>3100: Salary In-kind</v>
      </c>
      <c r="M379" s="75">
        <f t="shared" ca="1" si="55"/>
        <v>0</v>
      </c>
      <c r="N379" s="75" t="str">
        <f t="shared" ca="1" si="56"/>
        <v xml:space="preserve"> - </v>
      </c>
      <c r="O379" s="75" t="str">
        <f t="shared" ca="1" si="53"/>
        <v>3100: Salary In-kind0 - PY0</v>
      </c>
      <c r="P379" s="75">
        <f>VLOOKUP(D379,'FY-Quarter lookup'!$D$2:$J$25,7,FALSE)</f>
        <v>0</v>
      </c>
      <c r="Q379" s="75">
        <f ca="1">IFERROR(INDEX('Budget by FY'!$I$2:$I$506,MATCH('Budget by qtr'!O379,'Budget by FY'!$F$2:$F$506,0)),0)</f>
        <v>0</v>
      </c>
      <c r="R379" s="75">
        <f>VLOOKUP(D379,'FY-Quarter lookup'!$D$2:$K$25,8,FALSE)</f>
        <v>0</v>
      </c>
      <c r="S379" s="75">
        <f>VLOOKUP(D379,'FY-Quarter lookup'!$D$2:$G$25,4,FALSE)</f>
        <v>0</v>
      </c>
      <c r="T379" s="75">
        <f t="shared" ca="1" si="57"/>
        <v>0</v>
      </c>
    </row>
    <row r="380" spans="1:20">
      <c r="A380">
        <v>3</v>
      </c>
      <c r="B380">
        <v>2027</v>
      </c>
      <c r="C380" s="2">
        <v>46388</v>
      </c>
      <c r="D380" s="2">
        <v>46477</v>
      </c>
      <c r="J380">
        <f>VLOOKUP(D380,'FY-Quarter lookup'!$D$2:$I$25,6,FALSE)</f>
        <v>0</v>
      </c>
      <c r="K380">
        <f t="shared" si="58"/>
        <v>77</v>
      </c>
      <c r="L380" s="75" t="str">
        <f t="shared" ca="1" si="52"/>
        <v>3100: Salary In-kind</v>
      </c>
      <c r="M380" s="75">
        <f t="shared" ca="1" si="55"/>
        <v>0</v>
      </c>
      <c r="N380" s="75" t="str">
        <f t="shared" ca="1" si="56"/>
        <v xml:space="preserve"> - </v>
      </c>
      <c r="O380" s="75" t="str">
        <f t="shared" ca="1" si="53"/>
        <v>3100: Salary In-kind0 - PY0</v>
      </c>
      <c r="P380" s="75">
        <f>VLOOKUP(D380,'FY-Quarter lookup'!$D$2:$J$25,7,FALSE)</f>
        <v>0</v>
      </c>
      <c r="Q380" s="75">
        <f ca="1">IFERROR(INDEX('Budget by FY'!$I$2:$I$506,MATCH('Budget by qtr'!O380,'Budget by FY'!$F$2:$F$506,0)),0)</f>
        <v>0</v>
      </c>
      <c r="R380" s="75">
        <f>VLOOKUP(D380,'FY-Quarter lookup'!$D$2:$K$25,8,FALSE)</f>
        <v>0</v>
      </c>
      <c r="S380" s="75">
        <f>VLOOKUP(D380,'FY-Quarter lookup'!$D$2:$G$25,4,FALSE)</f>
        <v>0</v>
      </c>
      <c r="T380" s="75">
        <f t="shared" ca="1" si="57"/>
        <v>0</v>
      </c>
    </row>
    <row r="381" spans="1:20">
      <c r="A381">
        <v>4</v>
      </c>
      <c r="B381">
        <v>2027</v>
      </c>
      <c r="C381" s="2">
        <v>46478</v>
      </c>
      <c r="D381" s="2">
        <v>46568</v>
      </c>
      <c r="J381">
        <f>VLOOKUP(D381,'FY-Quarter lookup'!$D$2:$I$25,6,FALSE)</f>
        <v>0</v>
      </c>
      <c r="K381">
        <f t="shared" si="58"/>
        <v>77</v>
      </c>
      <c r="L381" s="75" t="str">
        <f t="shared" ca="1" si="52"/>
        <v>3100: Salary In-kind</v>
      </c>
      <c r="M381" s="75">
        <f t="shared" ca="1" si="55"/>
        <v>0</v>
      </c>
      <c r="N381" s="75" t="str">
        <f t="shared" ca="1" si="56"/>
        <v xml:space="preserve"> - </v>
      </c>
      <c r="O381" s="75" t="str">
        <f t="shared" ca="1" si="53"/>
        <v>3100: Salary In-kind0 - PY0</v>
      </c>
      <c r="P381" s="75">
        <f>VLOOKUP(D381,'FY-Quarter lookup'!$D$2:$J$25,7,FALSE)</f>
        <v>0</v>
      </c>
      <c r="Q381" s="75">
        <f ca="1">IFERROR(INDEX('Budget by FY'!$I$2:$I$506,MATCH('Budget by qtr'!O381,'Budget by FY'!$F$2:$F$506,0)),0)</f>
        <v>0</v>
      </c>
      <c r="R381" s="75">
        <f>VLOOKUP(D381,'FY-Quarter lookup'!$D$2:$K$25,8,FALSE)</f>
        <v>0</v>
      </c>
      <c r="S381" s="75">
        <f>VLOOKUP(D381,'FY-Quarter lookup'!$D$2:$G$25,4,FALSE)</f>
        <v>0</v>
      </c>
      <c r="T381" s="75">
        <f t="shared" ca="1" si="57"/>
        <v>0</v>
      </c>
    </row>
    <row r="382" spans="1:20">
      <c r="A382">
        <v>1</v>
      </c>
      <c r="B382">
        <v>2028</v>
      </c>
      <c r="C382" s="2">
        <v>46569</v>
      </c>
      <c r="D382" s="2">
        <v>46660</v>
      </c>
      <c r="J382">
        <f>VLOOKUP(D382,'FY-Quarter lookup'!$D$2:$I$25,6,FALSE)</f>
        <v>0</v>
      </c>
      <c r="K382">
        <f t="shared" si="58"/>
        <v>77</v>
      </c>
      <c r="L382" s="75" t="str">
        <f t="shared" ca="1" si="52"/>
        <v>3100: Salary In-kind</v>
      </c>
      <c r="M382" s="75">
        <f t="shared" ca="1" si="55"/>
        <v>0</v>
      </c>
      <c r="N382" s="75" t="str">
        <f t="shared" ca="1" si="56"/>
        <v xml:space="preserve"> - </v>
      </c>
      <c r="O382" s="75" t="str">
        <f t="shared" ca="1" si="53"/>
        <v>3100: Salary In-kind0 - PY0</v>
      </c>
      <c r="P382" s="75">
        <f>VLOOKUP(D382,'FY-Quarter lookup'!$D$2:$J$25,7,FALSE)</f>
        <v>0</v>
      </c>
      <c r="Q382" s="75">
        <f ca="1">IFERROR(INDEX('Budget by FY'!$I$2:$I$506,MATCH('Budget by qtr'!O382,'Budget by FY'!$F$2:$F$506,0)),0)</f>
        <v>0</v>
      </c>
      <c r="R382" s="75">
        <f>VLOOKUP(D382,'FY-Quarter lookup'!$D$2:$K$25,8,FALSE)</f>
        <v>0</v>
      </c>
      <c r="S382" s="75">
        <f>VLOOKUP(D382,'FY-Quarter lookup'!$D$2:$G$25,4,FALSE)</f>
        <v>0</v>
      </c>
      <c r="T382" s="75">
        <f t="shared" ca="1" si="57"/>
        <v>0</v>
      </c>
    </row>
    <row r="383" spans="1:20">
      <c r="A383">
        <v>2</v>
      </c>
      <c r="B383">
        <v>2028</v>
      </c>
      <c r="C383" s="2">
        <v>46661</v>
      </c>
      <c r="D383" s="2">
        <v>46752</v>
      </c>
      <c r="J383">
        <f>VLOOKUP(D383,'FY-Quarter lookup'!$D$2:$I$25,6,FALSE)</f>
        <v>0</v>
      </c>
      <c r="K383">
        <f t="shared" si="58"/>
        <v>77</v>
      </c>
      <c r="L383" s="75" t="str">
        <f t="shared" ca="1" si="52"/>
        <v>3100: Salary In-kind</v>
      </c>
      <c r="M383" s="75">
        <f t="shared" ca="1" si="55"/>
        <v>0</v>
      </c>
      <c r="N383" s="75" t="str">
        <f t="shared" ca="1" si="56"/>
        <v xml:space="preserve"> - </v>
      </c>
      <c r="O383" s="75" t="str">
        <f t="shared" ca="1" si="53"/>
        <v>3100: Salary In-kind0 - PY0</v>
      </c>
      <c r="P383" s="75">
        <f>VLOOKUP(D383,'FY-Quarter lookup'!$D$2:$J$25,7,FALSE)</f>
        <v>0</v>
      </c>
      <c r="Q383" s="75">
        <f ca="1">IFERROR(INDEX('Budget by FY'!$I$2:$I$506,MATCH('Budget by qtr'!O383,'Budget by FY'!$F$2:$F$506,0)),0)</f>
        <v>0</v>
      </c>
      <c r="R383" s="75">
        <f>VLOOKUP(D383,'FY-Quarter lookup'!$D$2:$K$25,8,FALSE)</f>
        <v>0</v>
      </c>
      <c r="S383" s="75">
        <f>VLOOKUP(D383,'FY-Quarter lookup'!$D$2:$G$25,4,FALSE)</f>
        <v>0</v>
      </c>
      <c r="T383" s="75">
        <f t="shared" ca="1" si="57"/>
        <v>0</v>
      </c>
    </row>
    <row r="384" spans="1:20">
      <c r="A384">
        <v>3</v>
      </c>
      <c r="B384">
        <v>2028</v>
      </c>
      <c r="C384" s="2">
        <v>46753</v>
      </c>
      <c r="D384" s="2">
        <v>46843</v>
      </c>
      <c r="J384">
        <f>VLOOKUP(D384,'FY-Quarter lookup'!$D$2:$I$25,6,FALSE)</f>
        <v>0</v>
      </c>
      <c r="K384">
        <f t="shared" si="58"/>
        <v>77</v>
      </c>
      <c r="L384" s="75" t="str">
        <f t="shared" ca="1" si="52"/>
        <v>3100: Salary In-kind</v>
      </c>
      <c r="M384" s="75">
        <f t="shared" ca="1" si="55"/>
        <v>0</v>
      </c>
      <c r="N384" s="75" t="str">
        <f t="shared" ca="1" si="56"/>
        <v xml:space="preserve"> - </v>
      </c>
      <c r="O384" s="75" t="str">
        <f t="shared" ca="1" si="53"/>
        <v>3100: Salary In-kind0 - PY0</v>
      </c>
      <c r="P384" s="75">
        <f>VLOOKUP(D384,'FY-Quarter lookup'!$D$2:$J$25,7,FALSE)</f>
        <v>0</v>
      </c>
      <c r="Q384" s="75">
        <f ca="1">IFERROR(INDEX('Budget by FY'!$I$2:$I$506,MATCH('Budget by qtr'!O384,'Budget by FY'!$F$2:$F$506,0)),0)</f>
        <v>0</v>
      </c>
      <c r="R384" s="75">
        <f>VLOOKUP(D384,'FY-Quarter lookup'!$D$2:$K$25,8,FALSE)</f>
        <v>0</v>
      </c>
      <c r="S384" s="75">
        <f>VLOOKUP(D384,'FY-Quarter lookup'!$D$2:$G$25,4,FALSE)</f>
        <v>0</v>
      </c>
      <c r="T384" s="75">
        <f t="shared" ca="1" si="57"/>
        <v>0</v>
      </c>
    </row>
    <row r="385" spans="1:20">
      <c r="A385">
        <v>4</v>
      </c>
      <c r="B385">
        <v>2028</v>
      </c>
      <c r="C385" s="2">
        <v>46844</v>
      </c>
      <c r="D385" s="2">
        <v>46934</v>
      </c>
      <c r="J385">
        <f>VLOOKUP(D385,'FY-Quarter lookup'!$D$2:$I$25,6,FALSE)</f>
        <v>0</v>
      </c>
      <c r="K385">
        <f t="shared" si="58"/>
        <v>77</v>
      </c>
      <c r="L385" s="75" t="str">
        <f t="shared" ca="1" si="52"/>
        <v>3100: Salary In-kind</v>
      </c>
      <c r="M385" s="75">
        <f t="shared" ca="1" si="55"/>
        <v>0</v>
      </c>
      <c r="N385" s="75" t="str">
        <f t="shared" ca="1" si="56"/>
        <v xml:space="preserve"> - </v>
      </c>
      <c r="O385" s="75" t="str">
        <f t="shared" ca="1" si="53"/>
        <v>3100: Salary In-kind0 - PY0</v>
      </c>
      <c r="P385" s="75">
        <f>VLOOKUP(D385,'FY-Quarter lookup'!$D$2:$J$25,7,FALSE)</f>
        <v>0</v>
      </c>
      <c r="Q385" s="75">
        <f ca="1">IFERROR(INDEX('Budget by FY'!$I$2:$I$506,MATCH('Budget by qtr'!O385,'Budget by FY'!$F$2:$F$506,0)),0)</f>
        <v>0</v>
      </c>
      <c r="R385" s="75">
        <f>VLOOKUP(D385,'FY-Quarter lookup'!$D$2:$K$25,8,FALSE)</f>
        <v>0</v>
      </c>
      <c r="S385" s="75">
        <f>VLOOKUP(D385,'FY-Quarter lookup'!$D$2:$G$25,4,FALSE)</f>
        <v>0</v>
      </c>
      <c r="T385" s="75">
        <f t="shared" ca="1" si="57"/>
        <v>0</v>
      </c>
    </row>
    <row r="386" spans="1:20">
      <c r="A386">
        <v>1</v>
      </c>
      <c r="B386">
        <v>2023</v>
      </c>
      <c r="C386" s="2">
        <v>44743</v>
      </c>
      <c r="D386" s="2">
        <v>44834</v>
      </c>
      <c r="J386">
        <f>VLOOKUP(D386,'FY-Quarter lookup'!$D$2:$I$25,6,FALSE)</f>
        <v>0</v>
      </c>
      <c r="K386">
        <f>K385+5</f>
        <v>82</v>
      </c>
      <c r="L386" s="75" t="str">
        <f t="shared" ca="1" si="52"/>
        <v>3100: Salary In-kind</v>
      </c>
      <c r="M386" s="75">
        <f t="shared" ca="1" si="55"/>
        <v>0</v>
      </c>
      <c r="N386" s="75" t="str">
        <f t="shared" ca="1" si="56"/>
        <v xml:space="preserve"> - </v>
      </c>
      <c r="O386" s="75" t="str">
        <f t="shared" ca="1" si="53"/>
        <v>3100: Salary In-kind0 - PY0</v>
      </c>
      <c r="P386" s="75">
        <f>VLOOKUP(D386,'FY-Quarter lookup'!$D$2:$J$25,7,FALSE)</f>
        <v>0</v>
      </c>
      <c r="Q386" s="75">
        <f ca="1">IFERROR(INDEX('Budget by FY'!$I$2:$I$506,MATCH('Budget by qtr'!O386,'Budget by FY'!$F$2:$F$506,0)),0)</f>
        <v>0</v>
      </c>
      <c r="R386" s="75">
        <f>VLOOKUP(D386,'FY-Quarter lookup'!$D$2:$K$25,8,FALSE)</f>
        <v>0</v>
      </c>
      <c r="S386" s="75">
        <f>VLOOKUP(D386,'FY-Quarter lookup'!$D$2:$G$25,4,FALSE)</f>
        <v>0</v>
      </c>
      <c r="T386" s="75">
        <f t="shared" ca="1" si="57"/>
        <v>0</v>
      </c>
    </row>
    <row r="387" spans="1:20">
      <c r="A387">
        <v>2</v>
      </c>
      <c r="B387">
        <v>2023</v>
      </c>
      <c r="C387" s="2">
        <v>44835</v>
      </c>
      <c r="D387" s="2">
        <v>44926</v>
      </c>
      <c r="J387">
        <f>VLOOKUP(D387,'FY-Quarter lookup'!$D$2:$I$25,6,FALSE)</f>
        <v>0</v>
      </c>
      <c r="K387">
        <f>K386</f>
        <v>82</v>
      </c>
      <c r="L387" s="75" t="str">
        <f t="shared" ref="L387:L450" ca="1" si="59">INDIRECT(_xlfn.CONCAT("'Budget by FY'!C",K387))</f>
        <v>3100: Salary In-kind</v>
      </c>
      <c r="M387" s="75">
        <f t="shared" ca="1" si="55"/>
        <v>0</v>
      </c>
      <c r="N387" s="75" t="str">
        <f t="shared" ca="1" si="56"/>
        <v xml:space="preserve"> - </v>
      </c>
      <c r="O387" s="75" t="str">
        <f t="shared" ref="O387:O450" ca="1" si="60">_xlfn.CONCAT(L387,M387,N387,"PY",P387)</f>
        <v>3100: Salary In-kind0 - PY0</v>
      </c>
      <c r="P387" s="75">
        <f>VLOOKUP(D387,'FY-Quarter lookup'!$D$2:$J$25,7,FALSE)</f>
        <v>0</v>
      </c>
      <c r="Q387" s="75">
        <f ca="1">IFERROR(INDEX('Budget by FY'!$I$2:$I$506,MATCH('Budget by qtr'!O387,'Budget by FY'!$F$2:$F$506,0)),0)</f>
        <v>0</v>
      </c>
      <c r="R387" s="75">
        <f>VLOOKUP(D387,'FY-Quarter lookup'!$D$2:$K$25,8,FALSE)</f>
        <v>0</v>
      </c>
      <c r="S387" s="75">
        <f>VLOOKUP(D387,'FY-Quarter lookup'!$D$2:$G$25,4,FALSE)</f>
        <v>0</v>
      </c>
      <c r="T387" s="75">
        <f t="shared" ca="1" si="57"/>
        <v>0</v>
      </c>
    </row>
    <row r="388" spans="1:20">
      <c r="A388">
        <v>3</v>
      </c>
      <c r="B388">
        <v>2023</v>
      </c>
      <c r="C388" s="2">
        <v>44927</v>
      </c>
      <c r="D388" s="2">
        <v>45016</v>
      </c>
      <c r="J388">
        <f>VLOOKUP(D388,'FY-Quarter lookup'!$D$2:$I$25,6,FALSE)</f>
        <v>0</v>
      </c>
      <c r="K388">
        <f t="shared" ref="K388:K409" si="61">K387</f>
        <v>82</v>
      </c>
      <c r="L388" s="75" t="str">
        <f t="shared" ca="1" si="59"/>
        <v>3100: Salary In-kind</v>
      </c>
      <c r="M388" s="75">
        <f t="shared" ca="1" si="55"/>
        <v>0</v>
      </c>
      <c r="N388" s="75" t="str">
        <f t="shared" ca="1" si="56"/>
        <v xml:space="preserve"> - </v>
      </c>
      <c r="O388" s="75" t="str">
        <f t="shared" ca="1" si="60"/>
        <v>3100: Salary In-kind0 - PY0</v>
      </c>
      <c r="P388" s="75">
        <f>VLOOKUP(D388,'FY-Quarter lookup'!$D$2:$J$25,7,FALSE)</f>
        <v>0</v>
      </c>
      <c r="Q388" s="75">
        <f ca="1">IFERROR(INDEX('Budget by FY'!$I$2:$I$506,MATCH('Budget by qtr'!O388,'Budget by FY'!$F$2:$F$506,0)),0)</f>
        <v>0</v>
      </c>
      <c r="R388" s="75">
        <f>VLOOKUP(D388,'FY-Quarter lookup'!$D$2:$K$25,8,FALSE)</f>
        <v>0</v>
      </c>
      <c r="S388" s="75">
        <f>VLOOKUP(D388,'FY-Quarter lookup'!$D$2:$G$25,4,FALSE)</f>
        <v>0</v>
      </c>
      <c r="T388" s="75">
        <f t="shared" ca="1" si="57"/>
        <v>0</v>
      </c>
    </row>
    <row r="389" spans="1:20">
      <c r="A389">
        <v>4</v>
      </c>
      <c r="B389">
        <v>2023</v>
      </c>
      <c r="C389" s="2">
        <v>45017</v>
      </c>
      <c r="D389" s="2">
        <v>45107</v>
      </c>
      <c r="J389">
        <f>VLOOKUP(D389,'FY-Quarter lookup'!$D$2:$I$25,6,FALSE)</f>
        <v>0</v>
      </c>
      <c r="K389">
        <f t="shared" si="61"/>
        <v>82</v>
      </c>
      <c r="L389" s="75" t="str">
        <f t="shared" ca="1" si="59"/>
        <v>3100: Salary In-kind</v>
      </c>
      <c r="M389" s="75">
        <f t="shared" ca="1" si="55"/>
        <v>0</v>
      </c>
      <c r="N389" s="75" t="str">
        <f t="shared" ca="1" si="56"/>
        <v xml:space="preserve"> - </v>
      </c>
      <c r="O389" s="75" t="str">
        <f t="shared" ca="1" si="60"/>
        <v>3100: Salary In-kind0 - PY0</v>
      </c>
      <c r="P389" s="75">
        <f>VLOOKUP(D389,'FY-Quarter lookup'!$D$2:$J$25,7,FALSE)</f>
        <v>0</v>
      </c>
      <c r="Q389" s="75">
        <f ca="1">IFERROR(INDEX('Budget by FY'!$I$2:$I$506,MATCH('Budget by qtr'!O389,'Budget by FY'!$F$2:$F$506,0)),0)</f>
        <v>0</v>
      </c>
      <c r="R389" s="75">
        <f>VLOOKUP(D389,'FY-Quarter lookup'!$D$2:$K$25,8,FALSE)</f>
        <v>0</v>
      </c>
      <c r="S389" s="75">
        <f>VLOOKUP(D389,'FY-Quarter lookup'!$D$2:$G$25,4,FALSE)</f>
        <v>0</v>
      </c>
      <c r="T389" s="75">
        <f t="shared" ca="1" si="57"/>
        <v>0</v>
      </c>
    </row>
    <row r="390" spans="1:20">
      <c r="A390">
        <v>1</v>
      </c>
      <c r="B390">
        <v>2024</v>
      </c>
      <c r="C390" s="2">
        <v>45108</v>
      </c>
      <c r="D390" s="2">
        <v>45199</v>
      </c>
      <c r="J390">
        <f>VLOOKUP(D390,'FY-Quarter lookup'!$D$2:$I$25,6,FALSE)</f>
        <v>0</v>
      </c>
      <c r="K390">
        <f t="shared" si="61"/>
        <v>82</v>
      </c>
      <c r="L390" s="75" t="str">
        <f t="shared" ca="1" si="59"/>
        <v>3100: Salary In-kind</v>
      </c>
      <c r="M390" s="75">
        <f t="shared" ca="1" si="55"/>
        <v>0</v>
      </c>
      <c r="N390" s="75" t="str">
        <f t="shared" ca="1" si="56"/>
        <v xml:space="preserve"> - </v>
      </c>
      <c r="O390" s="75" t="str">
        <f t="shared" ca="1" si="60"/>
        <v>3100: Salary In-kind0 - PY0</v>
      </c>
      <c r="P390" s="75">
        <f>VLOOKUP(D390,'FY-Quarter lookup'!$D$2:$J$25,7,FALSE)</f>
        <v>0</v>
      </c>
      <c r="Q390" s="75">
        <f ca="1">IFERROR(INDEX('Budget by FY'!$I$2:$I$506,MATCH('Budget by qtr'!O390,'Budget by FY'!$F$2:$F$506,0)),0)</f>
        <v>0</v>
      </c>
      <c r="R390" s="75">
        <f>VLOOKUP(D390,'FY-Quarter lookup'!$D$2:$K$25,8,FALSE)</f>
        <v>0</v>
      </c>
      <c r="S390" s="75">
        <f>VLOOKUP(D390,'FY-Quarter lookup'!$D$2:$G$25,4,FALSE)</f>
        <v>0</v>
      </c>
      <c r="T390" s="75">
        <f t="shared" ca="1" si="57"/>
        <v>0</v>
      </c>
    </row>
    <row r="391" spans="1:20">
      <c r="A391">
        <v>2</v>
      </c>
      <c r="B391">
        <v>2024</v>
      </c>
      <c r="C391" s="2">
        <v>45200</v>
      </c>
      <c r="D391" s="2">
        <v>45291</v>
      </c>
      <c r="J391">
        <f>VLOOKUP(D391,'FY-Quarter lookup'!$D$2:$I$25,6,FALSE)</f>
        <v>0</v>
      </c>
      <c r="K391">
        <f t="shared" si="61"/>
        <v>82</v>
      </c>
      <c r="L391" s="75" t="str">
        <f t="shared" ca="1" si="59"/>
        <v>3100: Salary In-kind</v>
      </c>
      <c r="M391" s="75">
        <f t="shared" ca="1" si="55"/>
        <v>0</v>
      </c>
      <c r="N391" s="75" t="str">
        <f t="shared" ca="1" si="56"/>
        <v xml:space="preserve"> - </v>
      </c>
      <c r="O391" s="75" t="str">
        <f t="shared" ca="1" si="60"/>
        <v>3100: Salary In-kind0 - PY0</v>
      </c>
      <c r="P391" s="75">
        <f>VLOOKUP(D391,'FY-Quarter lookup'!$D$2:$J$25,7,FALSE)</f>
        <v>0</v>
      </c>
      <c r="Q391" s="75">
        <f ca="1">IFERROR(INDEX('Budget by FY'!$I$2:$I$506,MATCH('Budget by qtr'!O391,'Budget by FY'!$F$2:$F$506,0)),0)</f>
        <v>0</v>
      </c>
      <c r="R391" s="75">
        <f>VLOOKUP(D391,'FY-Quarter lookup'!$D$2:$K$25,8,FALSE)</f>
        <v>0</v>
      </c>
      <c r="S391" s="75">
        <f>VLOOKUP(D391,'FY-Quarter lookup'!$D$2:$G$25,4,FALSE)</f>
        <v>0</v>
      </c>
      <c r="T391" s="75">
        <f t="shared" ca="1" si="57"/>
        <v>0</v>
      </c>
    </row>
    <row r="392" spans="1:20">
      <c r="A392">
        <v>3</v>
      </c>
      <c r="B392">
        <v>2024</v>
      </c>
      <c r="C392" s="2">
        <v>45292</v>
      </c>
      <c r="D392" s="2">
        <v>45382</v>
      </c>
      <c r="J392">
        <f>VLOOKUP(D392,'FY-Quarter lookup'!$D$2:$I$25,6,FALSE)</f>
        <v>0</v>
      </c>
      <c r="K392">
        <f t="shared" si="61"/>
        <v>82</v>
      </c>
      <c r="L392" s="75" t="str">
        <f t="shared" ca="1" si="59"/>
        <v>3100: Salary In-kind</v>
      </c>
      <c r="M392" s="75">
        <f t="shared" ca="1" si="55"/>
        <v>0</v>
      </c>
      <c r="N392" s="75" t="str">
        <f t="shared" ca="1" si="56"/>
        <v xml:space="preserve"> - </v>
      </c>
      <c r="O392" s="75" t="str">
        <f t="shared" ca="1" si="60"/>
        <v>3100: Salary In-kind0 - PY0</v>
      </c>
      <c r="P392" s="75">
        <f>VLOOKUP(D392,'FY-Quarter lookup'!$D$2:$J$25,7,FALSE)</f>
        <v>0</v>
      </c>
      <c r="Q392" s="75">
        <f ca="1">IFERROR(INDEX('Budget by FY'!$I$2:$I$506,MATCH('Budget by qtr'!O392,'Budget by FY'!$F$2:$F$506,0)),0)</f>
        <v>0</v>
      </c>
      <c r="R392" s="75">
        <f>VLOOKUP(D392,'FY-Quarter lookup'!$D$2:$K$25,8,FALSE)</f>
        <v>0</v>
      </c>
      <c r="S392" s="75">
        <f>VLOOKUP(D392,'FY-Quarter lookup'!$D$2:$G$25,4,FALSE)</f>
        <v>0</v>
      </c>
      <c r="T392" s="75">
        <f t="shared" ca="1" si="57"/>
        <v>0</v>
      </c>
    </row>
    <row r="393" spans="1:20">
      <c r="A393">
        <v>4</v>
      </c>
      <c r="B393">
        <v>2024</v>
      </c>
      <c r="C393" s="2">
        <v>45383</v>
      </c>
      <c r="D393" s="2">
        <v>45473</v>
      </c>
      <c r="J393">
        <f>VLOOKUP(D393,'FY-Quarter lookup'!$D$2:$I$25,6,FALSE)</f>
        <v>0</v>
      </c>
      <c r="K393">
        <f t="shared" si="61"/>
        <v>82</v>
      </c>
      <c r="L393" s="75" t="str">
        <f t="shared" ca="1" si="59"/>
        <v>3100: Salary In-kind</v>
      </c>
      <c r="M393" s="75">
        <f t="shared" ca="1" si="55"/>
        <v>0</v>
      </c>
      <c r="N393" s="75" t="str">
        <f t="shared" ca="1" si="56"/>
        <v xml:space="preserve"> - </v>
      </c>
      <c r="O393" s="75" t="str">
        <f t="shared" ca="1" si="60"/>
        <v>3100: Salary In-kind0 - PY0</v>
      </c>
      <c r="P393" s="75">
        <f>VLOOKUP(D393,'FY-Quarter lookup'!$D$2:$J$25,7,FALSE)</f>
        <v>0</v>
      </c>
      <c r="Q393" s="75">
        <f ca="1">IFERROR(INDEX('Budget by FY'!$I$2:$I$506,MATCH('Budget by qtr'!O393,'Budget by FY'!$F$2:$F$506,0)),0)</f>
        <v>0</v>
      </c>
      <c r="R393" s="75">
        <f>VLOOKUP(D393,'FY-Quarter lookup'!$D$2:$K$25,8,FALSE)</f>
        <v>0</v>
      </c>
      <c r="S393" s="75">
        <f>VLOOKUP(D393,'FY-Quarter lookup'!$D$2:$G$25,4,FALSE)</f>
        <v>0</v>
      </c>
      <c r="T393" s="75">
        <f t="shared" ca="1" si="57"/>
        <v>0</v>
      </c>
    </row>
    <row r="394" spans="1:20">
      <c r="A394">
        <v>1</v>
      </c>
      <c r="B394">
        <v>2025</v>
      </c>
      <c r="C394" s="2">
        <v>45474</v>
      </c>
      <c r="D394" s="2">
        <v>45565</v>
      </c>
      <c r="J394">
        <f>VLOOKUP(D394,'FY-Quarter lookup'!$D$2:$I$25,6,FALSE)</f>
        <v>0</v>
      </c>
      <c r="K394">
        <f t="shared" si="61"/>
        <v>82</v>
      </c>
      <c r="L394" s="75" t="str">
        <f t="shared" ca="1" si="59"/>
        <v>3100: Salary In-kind</v>
      </c>
      <c r="M394" s="75">
        <f t="shared" ca="1" si="55"/>
        <v>0</v>
      </c>
      <c r="N394" s="75" t="str">
        <f t="shared" ca="1" si="56"/>
        <v xml:space="preserve"> - </v>
      </c>
      <c r="O394" s="75" t="str">
        <f t="shared" ca="1" si="60"/>
        <v>3100: Salary In-kind0 - PY0</v>
      </c>
      <c r="P394" s="75">
        <f>VLOOKUP(D394,'FY-Quarter lookup'!$D$2:$J$25,7,FALSE)</f>
        <v>0</v>
      </c>
      <c r="Q394" s="75">
        <f ca="1">IFERROR(INDEX('Budget by FY'!$I$2:$I$506,MATCH('Budget by qtr'!O394,'Budget by FY'!$F$2:$F$506,0)),0)</f>
        <v>0</v>
      </c>
      <c r="R394" s="75">
        <f>VLOOKUP(D394,'FY-Quarter lookup'!$D$2:$K$25,8,FALSE)</f>
        <v>0</v>
      </c>
      <c r="S394" s="75">
        <f>VLOOKUP(D394,'FY-Quarter lookup'!$D$2:$G$25,4,FALSE)</f>
        <v>0</v>
      </c>
      <c r="T394" s="75">
        <f t="shared" ca="1" si="57"/>
        <v>0</v>
      </c>
    </row>
    <row r="395" spans="1:20">
      <c r="A395">
        <v>2</v>
      </c>
      <c r="B395">
        <v>2025</v>
      </c>
      <c r="C395" s="2">
        <v>45566</v>
      </c>
      <c r="D395" s="2">
        <v>45657</v>
      </c>
      <c r="J395">
        <f>VLOOKUP(D395,'FY-Quarter lookup'!$D$2:$I$25,6,FALSE)</f>
        <v>0</v>
      </c>
      <c r="K395">
        <f t="shared" si="61"/>
        <v>82</v>
      </c>
      <c r="L395" s="75" t="str">
        <f t="shared" ca="1" si="59"/>
        <v>3100: Salary In-kind</v>
      </c>
      <c r="M395" s="75">
        <f t="shared" ca="1" si="55"/>
        <v>0</v>
      </c>
      <c r="N395" s="75" t="str">
        <f t="shared" ca="1" si="56"/>
        <v xml:space="preserve"> - </v>
      </c>
      <c r="O395" s="75" t="str">
        <f t="shared" ca="1" si="60"/>
        <v>3100: Salary In-kind0 - PY0</v>
      </c>
      <c r="P395" s="75">
        <f>VLOOKUP(D395,'FY-Quarter lookup'!$D$2:$J$25,7,FALSE)</f>
        <v>0</v>
      </c>
      <c r="Q395" s="75">
        <f ca="1">IFERROR(INDEX('Budget by FY'!$I$2:$I$506,MATCH('Budget by qtr'!O395,'Budget by FY'!$F$2:$F$506,0)),0)</f>
        <v>0</v>
      </c>
      <c r="R395" s="75">
        <f>VLOOKUP(D395,'FY-Quarter lookup'!$D$2:$K$25,8,FALSE)</f>
        <v>0</v>
      </c>
      <c r="S395" s="75">
        <f>VLOOKUP(D395,'FY-Quarter lookup'!$D$2:$G$25,4,FALSE)</f>
        <v>0</v>
      </c>
      <c r="T395" s="75">
        <f t="shared" ca="1" si="57"/>
        <v>0</v>
      </c>
    </row>
    <row r="396" spans="1:20">
      <c r="A396">
        <v>3</v>
      </c>
      <c r="B396">
        <v>2025</v>
      </c>
      <c r="C396" s="2">
        <v>45658</v>
      </c>
      <c r="D396" s="2">
        <v>45747</v>
      </c>
      <c r="J396">
        <f>VLOOKUP(D396,'FY-Quarter lookup'!$D$2:$I$25,6,FALSE)</f>
        <v>0</v>
      </c>
      <c r="K396">
        <f t="shared" si="61"/>
        <v>82</v>
      </c>
      <c r="L396" s="75" t="str">
        <f t="shared" ca="1" si="59"/>
        <v>3100: Salary In-kind</v>
      </c>
      <c r="M396" s="75">
        <f t="shared" ca="1" si="55"/>
        <v>0</v>
      </c>
      <c r="N396" s="75" t="str">
        <f t="shared" ca="1" si="56"/>
        <v xml:space="preserve"> - </v>
      </c>
      <c r="O396" s="75" t="str">
        <f t="shared" ca="1" si="60"/>
        <v>3100: Salary In-kind0 - PY0</v>
      </c>
      <c r="P396" s="75">
        <f>VLOOKUP(D396,'FY-Quarter lookup'!$D$2:$J$25,7,FALSE)</f>
        <v>0</v>
      </c>
      <c r="Q396" s="75">
        <f ca="1">IFERROR(INDEX('Budget by FY'!$I$2:$I$506,MATCH('Budget by qtr'!O396,'Budget by FY'!$F$2:$F$506,0)),0)</f>
        <v>0</v>
      </c>
      <c r="R396" s="75">
        <f>VLOOKUP(D396,'FY-Quarter lookup'!$D$2:$K$25,8,FALSE)</f>
        <v>0</v>
      </c>
      <c r="S396" s="75">
        <f>VLOOKUP(D396,'FY-Quarter lookup'!$D$2:$G$25,4,FALSE)</f>
        <v>0</v>
      </c>
      <c r="T396" s="75">
        <f t="shared" ca="1" si="57"/>
        <v>0</v>
      </c>
    </row>
    <row r="397" spans="1:20">
      <c r="A397">
        <v>4</v>
      </c>
      <c r="B397">
        <v>2025</v>
      </c>
      <c r="C397" s="2">
        <v>45748</v>
      </c>
      <c r="D397" s="2">
        <v>45838</v>
      </c>
      <c r="J397">
        <f>VLOOKUP(D397,'FY-Quarter lookup'!$D$2:$I$25,6,FALSE)</f>
        <v>0</v>
      </c>
      <c r="K397">
        <f t="shared" si="61"/>
        <v>82</v>
      </c>
      <c r="L397" s="75" t="str">
        <f t="shared" ca="1" si="59"/>
        <v>3100: Salary In-kind</v>
      </c>
      <c r="M397" s="75">
        <f t="shared" ca="1" si="55"/>
        <v>0</v>
      </c>
      <c r="N397" s="75" t="str">
        <f t="shared" ca="1" si="56"/>
        <v xml:space="preserve"> - </v>
      </c>
      <c r="O397" s="75" t="str">
        <f t="shared" ca="1" si="60"/>
        <v>3100: Salary In-kind0 - PY0</v>
      </c>
      <c r="P397" s="75">
        <f>VLOOKUP(D397,'FY-Quarter lookup'!$D$2:$J$25,7,FALSE)</f>
        <v>0</v>
      </c>
      <c r="Q397" s="75">
        <f ca="1">IFERROR(INDEX('Budget by FY'!$I$2:$I$506,MATCH('Budget by qtr'!O397,'Budget by FY'!$F$2:$F$506,0)),0)</f>
        <v>0</v>
      </c>
      <c r="R397" s="75">
        <f>VLOOKUP(D397,'FY-Quarter lookup'!$D$2:$K$25,8,FALSE)</f>
        <v>0</v>
      </c>
      <c r="S397" s="75">
        <f>VLOOKUP(D397,'FY-Quarter lookup'!$D$2:$G$25,4,FALSE)</f>
        <v>0</v>
      </c>
      <c r="T397" s="75">
        <f t="shared" ca="1" si="57"/>
        <v>0</v>
      </c>
    </row>
    <row r="398" spans="1:20">
      <c r="A398">
        <v>1</v>
      </c>
      <c r="B398">
        <v>2026</v>
      </c>
      <c r="C398" s="2">
        <v>45839</v>
      </c>
      <c r="D398" s="2">
        <v>45930</v>
      </c>
      <c r="J398">
        <f>VLOOKUP(D398,'FY-Quarter lookup'!$D$2:$I$25,6,FALSE)</f>
        <v>0</v>
      </c>
      <c r="K398">
        <f t="shared" si="61"/>
        <v>82</v>
      </c>
      <c r="L398" s="75" t="str">
        <f t="shared" ca="1" si="59"/>
        <v>3100: Salary In-kind</v>
      </c>
      <c r="M398" s="75">
        <f t="shared" ca="1" si="55"/>
        <v>0</v>
      </c>
      <c r="N398" s="75" t="str">
        <f t="shared" ca="1" si="56"/>
        <v xml:space="preserve"> - </v>
      </c>
      <c r="O398" s="75" t="str">
        <f t="shared" ca="1" si="60"/>
        <v>3100: Salary In-kind0 - PY0</v>
      </c>
      <c r="P398" s="75">
        <f>VLOOKUP(D398,'FY-Quarter lookup'!$D$2:$J$25,7,FALSE)</f>
        <v>0</v>
      </c>
      <c r="Q398" s="75">
        <f ca="1">IFERROR(INDEX('Budget by FY'!$I$2:$I$506,MATCH('Budget by qtr'!O398,'Budget by FY'!$F$2:$F$506,0)),0)</f>
        <v>0</v>
      </c>
      <c r="R398" s="75">
        <f>VLOOKUP(D398,'FY-Quarter lookup'!$D$2:$K$25,8,FALSE)</f>
        <v>0</v>
      </c>
      <c r="S398" s="75">
        <f>VLOOKUP(D398,'FY-Quarter lookup'!$D$2:$G$25,4,FALSE)</f>
        <v>0</v>
      </c>
      <c r="T398" s="75">
        <f t="shared" ca="1" si="57"/>
        <v>0</v>
      </c>
    </row>
    <row r="399" spans="1:20">
      <c r="A399">
        <v>2</v>
      </c>
      <c r="B399">
        <v>2026</v>
      </c>
      <c r="C399" s="2">
        <v>45931</v>
      </c>
      <c r="D399" s="2">
        <v>46022</v>
      </c>
      <c r="J399">
        <f>VLOOKUP(D399,'FY-Quarter lookup'!$D$2:$I$25,6,FALSE)</f>
        <v>0</v>
      </c>
      <c r="K399">
        <f t="shared" si="61"/>
        <v>82</v>
      </c>
      <c r="L399" s="75" t="str">
        <f t="shared" ca="1" si="59"/>
        <v>3100: Salary In-kind</v>
      </c>
      <c r="M399" s="75">
        <f t="shared" ca="1" si="55"/>
        <v>0</v>
      </c>
      <c r="N399" s="75" t="str">
        <f t="shared" ca="1" si="56"/>
        <v xml:space="preserve"> - </v>
      </c>
      <c r="O399" s="75" t="str">
        <f t="shared" ca="1" si="60"/>
        <v>3100: Salary In-kind0 - PY0</v>
      </c>
      <c r="P399" s="75">
        <f>VLOOKUP(D399,'FY-Quarter lookup'!$D$2:$J$25,7,FALSE)</f>
        <v>0</v>
      </c>
      <c r="Q399" s="75">
        <f ca="1">IFERROR(INDEX('Budget by FY'!$I$2:$I$506,MATCH('Budget by qtr'!O399,'Budget by FY'!$F$2:$F$506,0)),0)</f>
        <v>0</v>
      </c>
      <c r="R399" s="75">
        <f>VLOOKUP(D399,'FY-Quarter lookup'!$D$2:$K$25,8,FALSE)</f>
        <v>0</v>
      </c>
      <c r="S399" s="75">
        <f>VLOOKUP(D399,'FY-Quarter lookup'!$D$2:$G$25,4,FALSE)</f>
        <v>0</v>
      </c>
      <c r="T399" s="75">
        <f t="shared" ca="1" si="57"/>
        <v>0</v>
      </c>
    </row>
    <row r="400" spans="1:20">
      <c r="A400">
        <v>3</v>
      </c>
      <c r="B400">
        <v>2026</v>
      </c>
      <c r="C400" s="2">
        <v>46023</v>
      </c>
      <c r="D400" s="2">
        <v>46112</v>
      </c>
      <c r="J400">
        <f>VLOOKUP(D400,'FY-Quarter lookup'!$D$2:$I$25,6,FALSE)</f>
        <v>0</v>
      </c>
      <c r="K400">
        <f t="shared" si="61"/>
        <v>82</v>
      </c>
      <c r="L400" s="75" t="str">
        <f t="shared" ca="1" si="59"/>
        <v>3100: Salary In-kind</v>
      </c>
      <c r="M400" s="75">
        <f t="shared" ca="1" si="55"/>
        <v>0</v>
      </c>
      <c r="N400" s="75" t="str">
        <f t="shared" ca="1" si="56"/>
        <v xml:space="preserve"> - </v>
      </c>
      <c r="O400" s="75" t="str">
        <f t="shared" ca="1" si="60"/>
        <v>3100: Salary In-kind0 - PY0</v>
      </c>
      <c r="P400" s="75">
        <f>VLOOKUP(D400,'FY-Quarter lookup'!$D$2:$J$25,7,FALSE)</f>
        <v>0</v>
      </c>
      <c r="Q400" s="75">
        <f ca="1">IFERROR(INDEX('Budget by FY'!$I$2:$I$506,MATCH('Budget by qtr'!O400,'Budget by FY'!$F$2:$F$506,0)),0)</f>
        <v>0</v>
      </c>
      <c r="R400" s="75">
        <f>VLOOKUP(D400,'FY-Quarter lookup'!$D$2:$K$25,8,FALSE)</f>
        <v>0</v>
      </c>
      <c r="S400" s="75">
        <f>VLOOKUP(D400,'FY-Quarter lookup'!$D$2:$G$25,4,FALSE)</f>
        <v>0</v>
      </c>
      <c r="T400" s="75">
        <f t="shared" ca="1" si="57"/>
        <v>0</v>
      </c>
    </row>
    <row r="401" spans="1:20">
      <c r="A401">
        <v>4</v>
      </c>
      <c r="B401">
        <v>2026</v>
      </c>
      <c r="C401" s="2">
        <v>46113</v>
      </c>
      <c r="D401" s="2">
        <v>46203</v>
      </c>
      <c r="J401">
        <f>VLOOKUP(D401,'FY-Quarter lookup'!$D$2:$I$25,6,FALSE)</f>
        <v>0</v>
      </c>
      <c r="K401">
        <f t="shared" si="61"/>
        <v>82</v>
      </c>
      <c r="L401" s="75" t="str">
        <f t="shared" ca="1" si="59"/>
        <v>3100: Salary In-kind</v>
      </c>
      <c r="M401" s="75">
        <f t="shared" ca="1" si="55"/>
        <v>0</v>
      </c>
      <c r="N401" s="75" t="str">
        <f t="shared" ca="1" si="56"/>
        <v xml:space="preserve"> - </v>
      </c>
      <c r="O401" s="75" t="str">
        <f t="shared" ca="1" si="60"/>
        <v>3100: Salary In-kind0 - PY0</v>
      </c>
      <c r="P401" s="75">
        <f>VLOOKUP(D401,'FY-Quarter lookup'!$D$2:$J$25,7,FALSE)</f>
        <v>0</v>
      </c>
      <c r="Q401" s="75">
        <f ca="1">IFERROR(INDEX('Budget by FY'!$I$2:$I$506,MATCH('Budget by qtr'!O401,'Budget by FY'!$F$2:$F$506,0)),0)</f>
        <v>0</v>
      </c>
      <c r="R401" s="75">
        <f>VLOOKUP(D401,'FY-Quarter lookup'!$D$2:$K$25,8,FALSE)</f>
        <v>0</v>
      </c>
      <c r="S401" s="75">
        <f>VLOOKUP(D401,'FY-Quarter lookup'!$D$2:$G$25,4,FALSE)</f>
        <v>0</v>
      </c>
      <c r="T401" s="75">
        <f t="shared" ca="1" si="57"/>
        <v>0</v>
      </c>
    </row>
    <row r="402" spans="1:20">
      <c r="A402">
        <v>1</v>
      </c>
      <c r="B402">
        <v>2027</v>
      </c>
      <c r="C402" s="2">
        <v>46204</v>
      </c>
      <c r="D402" s="2">
        <v>46295</v>
      </c>
      <c r="J402">
        <f>VLOOKUP(D402,'FY-Quarter lookup'!$D$2:$I$25,6,FALSE)</f>
        <v>0</v>
      </c>
      <c r="K402">
        <f t="shared" si="61"/>
        <v>82</v>
      </c>
      <c r="L402" s="75" t="str">
        <f t="shared" ca="1" si="59"/>
        <v>3100: Salary In-kind</v>
      </c>
      <c r="M402" s="75">
        <f t="shared" ca="1" si="55"/>
        <v>0</v>
      </c>
      <c r="N402" s="75" t="str">
        <f t="shared" ca="1" si="56"/>
        <v xml:space="preserve"> - </v>
      </c>
      <c r="O402" s="75" t="str">
        <f t="shared" ca="1" si="60"/>
        <v>3100: Salary In-kind0 - PY0</v>
      </c>
      <c r="P402" s="75">
        <f>VLOOKUP(D402,'FY-Quarter lookup'!$D$2:$J$25,7,FALSE)</f>
        <v>0</v>
      </c>
      <c r="Q402" s="75">
        <f ca="1">IFERROR(INDEX('Budget by FY'!$I$2:$I$506,MATCH('Budget by qtr'!O402,'Budget by FY'!$F$2:$F$506,0)),0)</f>
        <v>0</v>
      </c>
      <c r="R402" s="75">
        <f>VLOOKUP(D402,'FY-Quarter lookup'!$D$2:$K$25,8,FALSE)</f>
        <v>0</v>
      </c>
      <c r="S402" s="75">
        <f>VLOOKUP(D402,'FY-Quarter lookup'!$D$2:$G$25,4,FALSE)</f>
        <v>0</v>
      </c>
      <c r="T402" s="75">
        <f t="shared" ca="1" si="57"/>
        <v>0</v>
      </c>
    </row>
    <row r="403" spans="1:20">
      <c r="A403">
        <v>2</v>
      </c>
      <c r="B403">
        <v>2027</v>
      </c>
      <c r="C403" s="2">
        <v>46296</v>
      </c>
      <c r="D403" s="2">
        <v>46387</v>
      </c>
      <c r="J403">
        <f>VLOOKUP(D403,'FY-Quarter lookup'!$D$2:$I$25,6,FALSE)</f>
        <v>0</v>
      </c>
      <c r="K403">
        <f t="shared" si="61"/>
        <v>82</v>
      </c>
      <c r="L403" s="75" t="str">
        <f t="shared" ca="1" si="59"/>
        <v>3100: Salary In-kind</v>
      </c>
      <c r="M403" s="75">
        <f t="shared" ca="1" si="55"/>
        <v>0</v>
      </c>
      <c r="N403" s="75" t="str">
        <f t="shared" ca="1" si="56"/>
        <v xml:space="preserve"> - </v>
      </c>
      <c r="O403" s="75" t="str">
        <f t="shared" ca="1" si="60"/>
        <v>3100: Salary In-kind0 - PY0</v>
      </c>
      <c r="P403" s="75">
        <f>VLOOKUP(D403,'FY-Quarter lookup'!$D$2:$J$25,7,FALSE)</f>
        <v>0</v>
      </c>
      <c r="Q403" s="75">
        <f ca="1">IFERROR(INDEX('Budget by FY'!$I$2:$I$506,MATCH('Budget by qtr'!O403,'Budget by FY'!$F$2:$F$506,0)),0)</f>
        <v>0</v>
      </c>
      <c r="R403" s="75">
        <f>VLOOKUP(D403,'FY-Quarter lookup'!$D$2:$K$25,8,FALSE)</f>
        <v>0</v>
      </c>
      <c r="S403" s="75">
        <f>VLOOKUP(D403,'FY-Quarter lookup'!$D$2:$G$25,4,FALSE)</f>
        <v>0</v>
      </c>
      <c r="T403" s="75">
        <f t="shared" ca="1" si="57"/>
        <v>0</v>
      </c>
    </row>
    <row r="404" spans="1:20">
      <c r="A404">
        <v>3</v>
      </c>
      <c r="B404">
        <v>2027</v>
      </c>
      <c r="C404" s="2">
        <v>46388</v>
      </c>
      <c r="D404" s="2">
        <v>46477</v>
      </c>
      <c r="J404">
        <f>VLOOKUP(D404,'FY-Quarter lookup'!$D$2:$I$25,6,FALSE)</f>
        <v>0</v>
      </c>
      <c r="K404">
        <f t="shared" si="61"/>
        <v>82</v>
      </c>
      <c r="L404" s="75" t="str">
        <f t="shared" ca="1" si="59"/>
        <v>3100: Salary In-kind</v>
      </c>
      <c r="M404" s="75">
        <f t="shared" ca="1" si="55"/>
        <v>0</v>
      </c>
      <c r="N404" s="75" t="str">
        <f t="shared" ca="1" si="56"/>
        <v xml:space="preserve"> - </v>
      </c>
      <c r="O404" s="75" t="str">
        <f t="shared" ca="1" si="60"/>
        <v>3100: Salary In-kind0 - PY0</v>
      </c>
      <c r="P404" s="75">
        <f>VLOOKUP(D404,'FY-Quarter lookup'!$D$2:$J$25,7,FALSE)</f>
        <v>0</v>
      </c>
      <c r="Q404" s="75">
        <f ca="1">IFERROR(INDEX('Budget by FY'!$I$2:$I$506,MATCH('Budget by qtr'!O404,'Budget by FY'!$F$2:$F$506,0)),0)</f>
        <v>0</v>
      </c>
      <c r="R404" s="75">
        <f>VLOOKUP(D404,'FY-Quarter lookup'!$D$2:$K$25,8,FALSE)</f>
        <v>0</v>
      </c>
      <c r="S404" s="75">
        <f>VLOOKUP(D404,'FY-Quarter lookup'!$D$2:$G$25,4,FALSE)</f>
        <v>0</v>
      </c>
      <c r="T404" s="75">
        <f t="shared" ca="1" si="57"/>
        <v>0</v>
      </c>
    </row>
    <row r="405" spans="1:20">
      <c r="A405">
        <v>4</v>
      </c>
      <c r="B405">
        <v>2027</v>
      </c>
      <c r="C405" s="2">
        <v>46478</v>
      </c>
      <c r="D405" s="2">
        <v>46568</v>
      </c>
      <c r="J405">
        <f>VLOOKUP(D405,'FY-Quarter lookup'!$D$2:$I$25,6,FALSE)</f>
        <v>0</v>
      </c>
      <c r="K405">
        <f t="shared" si="61"/>
        <v>82</v>
      </c>
      <c r="L405" s="75" t="str">
        <f t="shared" ca="1" si="59"/>
        <v>3100: Salary In-kind</v>
      </c>
      <c r="M405" s="75">
        <f t="shared" ca="1" si="55"/>
        <v>0</v>
      </c>
      <c r="N405" s="75" t="str">
        <f t="shared" ca="1" si="56"/>
        <v xml:space="preserve"> - </v>
      </c>
      <c r="O405" s="75" t="str">
        <f t="shared" ca="1" si="60"/>
        <v>3100: Salary In-kind0 - PY0</v>
      </c>
      <c r="P405" s="75">
        <f>VLOOKUP(D405,'FY-Quarter lookup'!$D$2:$J$25,7,FALSE)</f>
        <v>0</v>
      </c>
      <c r="Q405" s="75">
        <f ca="1">IFERROR(INDEX('Budget by FY'!$I$2:$I$506,MATCH('Budget by qtr'!O405,'Budget by FY'!$F$2:$F$506,0)),0)</f>
        <v>0</v>
      </c>
      <c r="R405" s="75">
        <f>VLOOKUP(D405,'FY-Quarter lookup'!$D$2:$K$25,8,FALSE)</f>
        <v>0</v>
      </c>
      <c r="S405" s="75">
        <f>VLOOKUP(D405,'FY-Quarter lookup'!$D$2:$G$25,4,FALSE)</f>
        <v>0</v>
      </c>
      <c r="T405" s="75">
        <f t="shared" ca="1" si="57"/>
        <v>0</v>
      </c>
    </row>
    <row r="406" spans="1:20">
      <c r="A406">
        <v>1</v>
      </c>
      <c r="B406">
        <v>2028</v>
      </c>
      <c r="C406" s="2">
        <v>46569</v>
      </c>
      <c r="D406" s="2">
        <v>46660</v>
      </c>
      <c r="J406">
        <f>VLOOKUP(D406,'FY-Quarter lookup'!$D$2:$I$25,6,FALSE)</f>
        <v>0</v>
      </c>
      <c r="K406">
        <f t="shared" si="61"/>
        <v>82</v>
      </c>
      <c r="L406" s="75" t="str">
        <f t="shared" ca="1" si="59"/>
        <v>3100: Salary In-kind</v>
      </c>
      <c r="M406" s="75">
        <f t="shared" ca="1" si="55"/>
        <v>0</v>
      </c>
      <c r="N406" s="75" t="str">
        <f t="shared" ca="1" si="56"/>
        <v xml:space="preserve"> - </v>
      </c>
      <c r="O406" s="75" t="str">
        <f t="shared" ca="1" si="60"/>
        <v>3100: Salary In-kind0 - PY0</v>
      </c>
      <c r="P406" s="75">
        <f>VLOOKUP(D406,'FY-Quarter lookup'!$D$2:$J$25,7,FALSE)</f>
        <v>0</v>
      </c>
      <c r="Q406" s="75">
        <f ca="1">IFERROR(INDEX('Budget by FY'!$I$2:$I$506,MATCH('Budget by qtr'!O406,'Budget by FY'!$F$2:$F$506,0)),0)</f>
        <v>0</v>
      </c>
      <c r="R406" s="75">
        <f>VLOOKUP(D406,'FY-Quarter lookup'!$D$2:$K$25,8,FALSE)</f>
        <v>0</v>
      </c>
      <c r="S406" s="75">
        <f>VLOOKUP(D406,'FY-Quarter lookup'!$D$2:$G$25,4,FALSE)</f>
        <v>0</v>
      </c>
      <c r="T406" s="75">
        <f t="shared" ca="1" si="57"/>
        <v>0</v>
      </c>
    </row>
    <row r="407" spans="1:20">
      <c r="A407">
        <v>2</v>
      </c>
      <c r="B407">
        <v>2028</v>
      </c>
      <c r="C407" s="2">
        <v>46661</v>
      </c>
      <c r="D407" s="2">
        <v>46752</v>
      </c>
      <c r="J407">
        <f>VLOOKUP(D407,'FY-Quarter lookup'!$D$2:$I$25,6,FALSE)</f>
        <v>0</v>
      </c>
      <c r="K407">
        <f t="shared" si="61"/>
        <v>82</v>
      </c>
      <c r="L407" s="75" t="str">
        <f t="shared" ca="1" si="59"/>
        <v>3100: Salary In-kind</v>
      </c>
      <c r="M407" s="75">
        <f t="shared" ca="1" si="55"/>
        <v>0</v>
      </c>
      <c r="N407" s="75" t="str">
        <f t="shared" ca="1" si="56"/>
        <v xml:space="preserve"> - </v>
      </c>
      <c r="O407" s="75" t="str">
        <f t="shared" ca="1" si="60"/>
        <v>3100: Salary In-kind0 - PY0</v>
      </c>
      <c r="P407" s="75">
        <f>VLOOKUP(D407,'FY-Quarter lookup'!$D$2:$J$25,7,FALSE)</f>
        <v>0</v>
      </c>
      <c r="Q407" s="75">
        <f ca="1">IFERROR(INDEX('Budget by FY'!$I$2:$I$506,MATCH('Budget by qtr'!O407,'Budget by FY'!$F$2:$F$506,0)),0)</f>
        <v>0</v>
      </c>
      <c r="R407" s="75">
        <f>VLOOKUP(D407,'FY-Quarter lookup'!$D$2:$K$25,8,FALSE)</f>
        <v>0</v>
      </c>
      <c r="S407" s="75">
        <f>VLOOKUP(D407,'FY-Quarter lookup'!$D$2:$G$25,4,FALSE)</f>
        <v>0</v>
      </c>
      <c r="T407" s="75">
        <f t="shared" ca="1" si="57"/>
        <v>0</v>
      </c>
    </row>
    <row r="408" spans="1:20">
      <c r="A408">
        <v>3</v>
      </c>
      <c r="B408">
        <v>2028</v>
      </c>
      <c r="C408" s="2">
        <v>46753</v>
      </c>
      <c r="D408" s="2">
        <v>46843</v>
      </c>
      <c r="J408">
        <f>VLOOKUP(D408,'FY-Quarter lookup'!$D$2:$I$25,6,FALSE)</f>
        <v>0</v>
      </c>
      <c r="K408">
        <f t="shared" si="61"/>
        <v>82</v>
      </c>
      <c r="L408" s="75" t="str">
        <f t="shared" ca="1" si="59"/>
        <v>3100: Salary In-kind</v>
      </c>
      <c r="M408" s="75">
        <f t="shared" ca="1" si="55"/>
        <v>0</v>
      </c>
      <c r="N408" s="75" t="str">
        <f t="shared" ca="1" si="56"/>
        <v xml:space="preserve"> - </v>
      </c>
      <c r="O408" s="75" t="str">
        <f t="shared" ca="1" si="60"/>
        <v>3100: Salary In-kind0 - PY0</v>
      </c>
      <c r="P408" s="75">
        <f>VLOOKUP(D408,'FY-Quarter lookup'!$D$2:$J$25,7,FALSE)</f>
        <v>0</v>
      </c>
      <c r="Q408" s="75">
        <f ca="1">IFERROR(INDEX('Budget by FY'!$I$2:$I$506,MATCH('Budget by qtr'!O408,'Budget by FY'!$F$2:$F$506,0)),0)</f>
        <v>0</v>
      </c>
      <c r="R408" s="75">
        <f>VLOOKUP(D408,'FY-Quarter lookup'!$D$2:$K$25,8,FALSE)</f>
        <v>0</v>
      </c>
      <c r="S408" s="75">
        <f>VLOOKUP(D408,'FY-Quarter lookup'!$D$2:$G$25,4,FALSE)</f>
        <v>0</v>
      </c>
      <c r="T408" s="75">
        <f t="shared" ca="1" si="57"/>
        <v>0</v>
      </c>
    </row>
    <row r="409" spans="1:20">
      <c r="A409">
        <v>4</v>
      </c>
      <c r="B409">
        <v>2028</v>
      </c>
      <c r="C409" s="2">
        <v>46844</v>
      </c>
      <c r="D409" s="2">
        <v>46934</v>
      </c>
      <c r="J409">
        <f>VLOOKUP(D409,'FY-Quarter lookup'!$D$2:$I$25,6,FALSE)</f>
        <v>0</v>
      </c>
      <c r="K409">
        <f t="shared" si="61"/>
        <v>82</v>
      </c>
      <c r="L409" s="75" t="str">
        <f t="shared" ca="1" si="59"/>
        <v>3100: Salary In-kind</v>
      </c>
      <c r="M409" s="75">
        <f t="shared" ca="1" si="55"/>
        <v>0</v>
      </c>
      <c r="N409" s="75" t="str">
        <f t="shared" ca="1" si="56"/>
        <v xml:space="preserve"> - </v>
      </c>
      <c r="O409" s="75" t="str">
        <f t="shared" ca="1" si="60"/>
        <v>3100: Salary In-kind0 - PY0</v>
      </c>
      <c r="P409" s="75">
        <f>VLOOKUP(D409,'FY-Quarter lookup'!$D$2:$J$25,7,FALSE)</f>
        <v>0</v>
      </c>
      <c r="Q409" s="75">
        <f ca="1">IFERROR(INDEX('Budget by FY'!$I$2:$I$506,MATCH('Budget by qtr'!O409,'Budget by FY'!$F$2:$F$506,0)),0)</f>
        <v>0</v>
      </c>
      <c r="R409" s="75">
        <f>VLOOKUP(D409,'FY-Quarter lookup'!$D$2:$K$25,8,FALSE)</f>
        <v>0</v>
      </c>
      <c r="S409" s="75">
        <f>VLOOKUP(D409,'FY-Quarter lookup'!$D$2:$G$25,4,FALSE)</f>
        <v>0</v>
      </c>
      <c r="T409" s="75">
        <f t="shared" ca="1" si="57"/>
        <v>0</v>
      </c>
    </row>
    <row r="410" spans="1:20">
      <c r="A410">
        <v>1</v>
      </c>
      <c r="B410">
        <v>2023</v>
      </c>
      <c r="C410" s="2">
        <v>44743</v>
      </c>
      <c r="D410" s="2">
        <v>44834</v>
      </c>
      <c r="J410">
        <f>VLOOKUP(D410,'FY-Quarter lookup'!$D$2:$I$25,6,FALSE)</f>
        <v>0</v>
      </c>
      <c r="K410">
        <f>K409+5</f>
        <v>87</v>
      </c>
      <c r="L410" s="75" t="str">
        <f t="shared" ca="1" si="59"/>
        <v>3100: Salary In-kind</v>
      </c>
      <c r="M410" s="75">
        <f t="shared" ref="M410:M473" ca="1" si="62">INDIRECT(_xlfn.CONCAT("'Budget by FY'!D",K410))</f>
        <v>0</v>
      </c>
      <c r="N410" s="75" t="str">
        <f t="shared" ref="N410:N473" ca="1" si="63">INDIRECT(_xlfn.CONCAT("'Budget by FY'!E",K410))</f>
        <v xml:space="preserve"> - </v>
      </c>
      <c r="O410" s="75" t="str">
        <f t="shared" ca="1" si="60"/>
        <v>3100: Salary In-kind0 - PY0</v>
      </c>
      <c r="P410" s="75">
        <f>VLOOKUP(D410,'FY-Quarter lookup'!$D$2:$J$25,7,FALSE)</f>
        <v>0</v>
      </c>
      <c r="Q410" s="75">
        <f ca="1">IFERROR(INDEX('Budget by FY'!$I$2:$I$506,MATCH('Budget by qtr'!O410,'Budget by FY'!$F$2:$F$506,0)),0)</f>
        <v>0</v>
      </c>
      <c r="R410" s="75">
        <f>VLOOKUP(D410,'FY-Quarter lookup'!$D$2:$K$25,8,FALSE)</f>
        <v>0</v>
      </c>
      <c r="S410" s="75">
        <f>VLOOKUP(D410,'FY-Quarter lookup'!$D$2:$G$25,4,FALSE)</f>
        <v>0</v>
      </c>
      <c r="T410" s="75">
        <f t="shared" ref="T410:T473" ca="1" si="64">IFERROR((Q410/R410)*S410,0)</f>
        <v>0</v>
      </c>
    </row>
    <row r="411" spans="1:20">
      <c r="A411">
        <v>2</v>
      </c>
      <c r="B411">
        <v>2023</v>
      </c>
      <c r="C411" s="2">
        <v>44835</v>
      </c>
      <c r="D411" s="2">
        <v>44926</v>
      </c>
      <c r="J411">
        <f>VLOOKUP(D411,'FY-Quarter lookup'!$D$2:$I$25,6,FALSE)</f>
        <v>0</v>
      </c>
      <c r="K411">
        <f>K410</f>
        <v>87</v>
      </c>
      <c r="L411" s="75" t="str">
        <f t="shared" ca="1" si="59"/>
        <v>3100: Salary In-kind</v>
      </c>
      <c r="M411" s="75">
        <f t="shared" ca="1" si="62"/>
        <v>0</v>
      </c>
      <c r="N411" s="75" t="str">
        <f t="shared" ca="1" si="63"/>
        <v xml:space="preserve"> - </v>
      </c>
      <c r="O411" s="75" t="str">
        <f t="shared" ca="1" si="60"/>
        <v>3100: Salary In-kind0 - PY0</v>
      </c>
      <c r="P411" s="75">
        <f>VLOOKUP(D411,'FY-Quarter lookup'!$D$2:$J$25,7,FALSE)</f>
        <v>0</v>
      </c>
      <c r="Q411" s="75">
        <f ca="1">IFERROR(INDEX('Budget by FY'!$I$2:$I$506,MATCH('Budget by qtr'!O411,'Budget by FY'!$F$2:$F$506,0)),0)</f>
        <v>0</v>
      </c>
      <c r="R411" s="75">
        <f>VLOOKUP(D411,'FY-Quarter lookup'!$D$2:$K$25,8,FALSE)</f>
        <v>0</v>
      </c>
      <c r="S411" s="75">
        <f>VLOOKUP(D411,'FY-Quarter lookup'!$D$2:$G$25,4,FALSE)</f>
        <v>0</v>
      </c>
      <c r="T411" s="75">
        <f t="shared" ca="1" si="64"/>
        <v>0</v>
      </c>
    </row>
    <row r="412" spans="1:20">
      <c r="A412">
        <v>3</v>
      </c>
      <c r="B412">
        <v>2023</v>
      </c>
      <c r="C412" s="2">
        <v>44927</v>
      </c>
      <c r="D412" s="2">
        <v>45016</v>
      </c>
      <c r="J412">
        <f>VLOOKUP(D412,'FY-Quarter lookup'!$D$2:$I$25,6,FALSE)</f>
        <v>0</v>
      </c>
      <c r="K412">
        <f t="shared" ref="K412:K433" si="65">K411</f>
        <v>87</v>
      </c>
      <c r="L412" s="75" t="str">
        <f t="shared" ca="1" si="59"/>
        <v>3100: Salary In-kind</v>
      </c>
      <c r="M412" s="75">
        <f t="shared" ca="1" si="62"/>
        <v>0</v>
      </c>
      <c r="N412" s="75" t="str">
        <f t="shared" ca="1" si="63"/>
        <v xml:space="preserve"> - </v>
      </c>
      <c r="O412" s="75" t="str">
        <f t="shared" ca="1" si="60"/>
        <v>3100: Salary In-kind0 - PY0</v>
      </c>
      <c r="P412" s="75">
        <f>VLOOKUP(D412,'FY-Quarter lookup'!$D$2:$J$25,7,FALSE)</f>
        <v>0</v>
      </c>
      <c r="Q412" s="75">
        <f ca="1">IFERROR(INDEX('Budget by FY'!$I$2:$I$506,MATCH('Budget by qtr'!O412,'Budget by FY'!$F$2:$F$506,0)),0)</f>
        <v>0</v>
      </c>
      <c r="R412" s="75">
        <f>VLOOKUP(D412,'FY-Quarter lookup'!$D$2:$K$25,8,FALSE)</f>
        <v>0</v>
      </c>
      <c r="S412" s="75">
        <f>VLOOKUP(D412,'FY-Quarter lookup'!$D$2:$G$25,4,FALSE)</f>
        <v>0</v>
      </c>
      <c r="T412" s="75">
        <f t="shared" ca="1" si="64"/>
        <v>0</v>
      </c>
    </row>
    <row r="413" spans="1:20">
      <c r="A413">
        <v>4</v>
      </c>
      <c r="B413">
        <v>2023</v>
      </c>
      <c r="C413" s="2">
        <v>45017</v>
      </c>
      <c r="D413" s="2">
        <v>45107</v>
      </c>
      <c r="J413">
        <f>VLOOKUP(D413,'FY-Quarter lookup'!$D$2:$I$25,6,FALSE)</f>
        <v>0</v>
      </c>
      <c r="K413">
        <f t="shared" si="65"/>
        <v>87</v>
      </c>
      <c r="L413" s="75" t="str">
        <f t="shared" ca="1" si="59"/>
        <v>3100: Salary In-kind</v>
      </c>
      <c r="M413" s="75">
        <f t="shared" ca="1" si="62"/>
        <v>0</v>
      </c>
      <c r="N413" s="75" t="str">
        <f t="shared" ca="1" si="63"/>
        <v xml:space="preserve"> - </v>
      </c>
      <c r="O413" s="75" t="str">
        <f t="shared" ca="1" si="60"/>
        <v>3100: Salary In-kind0 - PY0</v>
      </c>
      <c r="P413" s="75">
        <f>VLOOKUP(D413,'FY-Quarter lookup'!$D$2:$J$25,7,FALSE)</f>
        <v>0</v>
      </c>
      <c r="Q413" s="75">
        <f ca="1">IFERROR(INDEX('Budget by FY'!$I$2:$I$506,MATCH('Budget by qtr'!O413,'Budget by FY'!$F$2:$F$506,0)),0)</f>
        <v>0</v>
      </c>
      <c r="R413" s="75">
        <f>VLOOKUP(D413,'FY-Quarter lookup'!$D$2:$K$25,8,FALSE)</f>
        <v>0</v>
      </c>
      <c r="S413" s="75">
        <f>VLOOKUP(D413,'FY-Quarter lookup'!$D$2:$G$25,4,FALSE)</f>
        <v>0</v>
      </c>
      <c r="T413" s="75">
        <f t="shared" ca="1" si="64"/>
        <v>0</v>
      </c>
    </row>
    <row r="414" spans="1:20">
      <c r="A414">
        <v>1</v>
      </c>
      <c r="B414">
        <v>2024</v>
      </c>
      <c r="C414" s="2">
        <v>45108</v>
      </c>
      <c r="D414" s="2">
        <v>45199</v>
      </c>
      <c r="J414">
        <f>VLOOKUP(D414,'FY-Quarter lookup'!$D$2:$I$25,6,FALSE)</f>
        <v>0</v>
      </c>
      <c r="K414">
        <f t="shared" si="65"/>
        <v>87</v>
      </c>
      <c r="L414" s="75" t="str">
        <f t="shared" ca="1" si="59"/>
        <v>3100: Salary In-kind</v>
      </c>
      <c r="M414" s="75">
        <f t="shared" ca="1" si="62"/>
        <v>0</v>
      </c>
      <c r="N414" s="75" t="str">
        <f t="shared" ca="1" si="63"/>
        <v xml:space="preserve"> - </v>
      </c>
      <c r="O414" s="75" t="str">
        <f t="shared" ca="1" si="60"/>
        <v>3100: Salary In-kind0 - PY0</v>
      </c>
      <c r="P414" s="75">
        <f>VLOOKUP(D414,'FY-Quarter lookup'!$D$2:$J$25,7,FALSE)</f>
        <v>0</v>
      </c>
      <c r="Q414" s="75">
        <f ca="1">IFERROR(INDEX('Budget by FY'!$I$2:$I$506,MATCH('Budget by qtr'!O414,'Budget by FY'!$F$2:$F$506,0)),0)</f>
        <v>0</v>
      </c>
      <c r="R414" s="75">
        <f>VLOOKUP(D414,'FY-Quarter lookup'!$D$2:$K$25,8,FALSE)</f>
        <v>0</v>
      </c>
      <c r="S414" s="75">
        <f>VLOOKUP(D414,'FY-Quarter lookup'!$D$2:$G$25,4,FALSE)</f>
        <v>0</v>
      </c>
      <c r="T414" s="75">
        <f t="shared" ca="1" si="64"/>
        <v>0</v>
      </c>
    </row>
    <row r="415" spans="1:20">
      <c r="A415">
        <v>2</v>
      </c>
      <c r="B415">
        <v>2024</v>
      </c>
      <c r="C415" s="2">
        <v>45200</v>
      </c>
      <c r="D415" s="2">
        <v>45291</v>
      </c>
      <c r="J415">
        <f>VLOOKUP(D415,'FY-Quarter lookup'!$D$2:$I$25,6,FALSE)</f>
        <v>0</v>
      </c>
      <c r="K415">
        <f t="shared" si="65"/>
        <v>87</v>
      </c>
      <c r="L415" s="75" t="str">
        <f t="shared" ca="1" si="59"/>
        <v>3100: Salary In-kind</v>
      </c>
      <c r="M415" s="75">
        <f t="shared" ca="1" si="62"/>
        <v>0</v>
      </c>
      <c r="N415" s="75" t="str">
        <f t="shared" ca="1" si="63"/>
        <v xml:space="preserve"> - </v>
      </c>
      <c r="O415" s="75" t="str">
        <f t="shared" ca="1" si="60"/>
        <v>3100: Salary In-kind0 - PY0</v>
      </c>
      <c r="P415" s="75">
        <f>VLOOKUP(D415,'FY-Quarter lookup'!$D$2:$J$25,7,FALSE)</f>
        <v>0</v>
      </c>
      <c r="Q415" s="75">
        <f ca="1">IFERROR(INDEX('Budget by FY'!$I$2:$I$506,MATCH('Budget by qtr'!O415,'Budget by FY'!$F$2:$F$506,0)),0)</f>
        <v>0</v>
      </c>
      <c r="R415" s="75">
        <f>VLOOKUP(D415,'FY-Quarter lookup'!$D$2:$K$25,8,FALSE)</f>
        <v>0</v>
      </c>
      <c r="S415" s="75">
        <f>VLOOKUP(D415,'FY-Quarter lookup'!$D$2:$G$25,4,FALSE)</f>
        <v>0</v>
      </c>
      <c r="T415" s="75">
        <f t="shared" ca="1" si="64"/>
        <v>0</v>
      </c>
    </row>
    <row r="416" spans="1:20">
      <c r="A416">
        <v>3</v>
      </c>
      <c r="B416">
        <v>2024</v>
      </c>
      <c r="C416" s="2">
        <v>45292</v>
      </c>
      <c r="D416" s="2">
        <v>45382</v>
      </c>
      <c r="J416">
        <f>VLOOKUP(D416,'FY-Quarter lookup'!$D$2:$I$25,6,FALSE)</f>
        <v>0</v>
      </c>
      <c r="K416">
        <f t="shared" si="65"/>
        <v>87</v>
      </c>
      <c r="L416" s="75" t="str">
        <f t="shared" ca="1" si="59"/>
        <v>3100: Salary In-kind</v>
      </c>
      <c r="M416" s="75">
        <f t="shared" ca="1" si="62"/>
        <v>0</v>
      </c>
      <c r="N416" s="75" t="str">
        <f t="shared" ca="1" si="63"/>
        <v xml:space="preserve"> - </v>
      </c>
      <c r="O416" s="75" t="str">
        <f t="shared" ca="1" si="60"/>
        <v>3100: Salary In-kind0 - PY0</v>
      </c>
      <c r="P416" s="75">
        <f>VLOOKUP(D416,'FY-Quarter lookup'!$D$2:$J$25,7,FALSE)</f>
        <v>0</v>
      </c>
      <c r="Q416" s="75">
        <f ca="1">IFERROR(INDEX('Budget by FY'!$I$2:$I$506,MATCH('Budget by qtr'!O416,'Budget by FY'!$F$2:$F$506,0)),0)</f>
        <v>0</v>
      </c>
      <c r="R416" s="75">
        <f>VLOOKUP(D416,'FY-Quarter lookup'!$D$2:$K$25,8,FALSE)</f>
        <v>0</v>
      </c>
      <c r="S416" s="75">
        <f>VLOOKUP(D416,'FY-Quarter lookup'!$D$2:$G$25,4,FALSE)</f>
        <v>0</v>
      </c>
      <c r="T416" s="75">
        <f t="shared" ca="1" si="64"/>
        <v>0</v>
      </c>
    </row>
    <row r="417" spans="1:20">
      <c r="A417">
        <v>4</v>
      </c>
      <c r="B417">
        <v>2024</v>
      </c>
      <c r="C417" s="2">
        <v>45383</v>
      </c>
      <c r="D417" s="2">
        <v>45473</v>
      </c>
      <c r="J417">
        <f>VLOOKUP(D417,'FY-Quarter lookup'!$D$2:$I$25,6,FALSE)</f>
        <v>0</v>
      </c>
      <c r="K417">
        <f t="shared" si="65"/>
        <v>87</v>
      </c>
      <c r="L417" s="75" t="str">
        <f t="shared" ca="1" si="59"/>
        <v>3100: Salary In-kind</v>
      </c>
      <c r="M417" s="75">
        <f t="shared" ca="1" si="62"/>
        <v>0</v>
      </c>
      <c r="N417" s="75" t="str">
        <f t="shared" ca="1" si="63"/>
        <v xml:space="preserve"> - </v>
      </c>
      <c r="O417" s="75" t="str">
        <f t="shared" ca="1" si="60"/>
        <v>3100: Salary In-kind0 - PY0</v>
      </c>
      <c r="P417" s="75">
        <f>VLOOKUP(D417,'FY-Quarter lookup'!$D$2:$J$25,7,FALSE)</f>
        <v>0</v>
      </c>
      <c r="Q417" s="75">
        <f ca="1">IFERROR(INDEX('Budget by FY'!$I$2:$I$506,MATCH('Budget by qtr'!O417,'Budget by FY'!$F$2:$F$506,0)),0)</f>
        <v>0</v>
      </c>
      <c r="R417" s="75">
        <f>VLOOKUP(D417,'FY-Quarter lookup'!$D$2:$K$25,8,FALSE)</f>
        <v>0</v>
      </c>
      <c r="S417" s="75">
        <f>VLOOKUP(D417,'FY-Quarter lookup'!$D$2:$G$25,4,FALSE)</f>
        <v>0</v>
      </c>
      <c r="T417" s="75">
        <f t="shared" ca="1" si="64"/>
        <v>0</v>
      </c>
    </row>
    <row r="418" spans="1:20">
      <c r="A418">
        <v>1</v>
      </c>
      <c r="B418">
        <v>2025</v>
      </c>
      <c r="C418" s="2">
        <v>45474</v>
      </c>
      <c r="D418" s="2">
        <v>45565</v>
      </c>
      <c r="J418">
        <f>VLOOKUP(D418,'FY-Quarter lookup'!$D$2:$I$25,6,FALSE)</f>
        <v>0</v>
      </c>
      <c r="K418">
        <f t="shared" si="65"/>
        <v>87</v>
      </c>
      <c r="L418" s="75" t="str">
        <f t="shared" ca="1" si="59"/>
        <v>3100: Salary In-kind</v>
      </c>
      <c r="M418" s="75">
        <f t="shared" ca="1" si="62"/>
        <v>0</v>
      </c>
      <c r="N418" s="75" t="str">
        <f t="shared" ca="1" si="63"/>
        <v xml:space="preserve"> - </v>
      </c>
      <c r="O418" s="75" t="str">
        <f t="shared" ca="1" si="60"/>
        <v>3100: Salary In-kind0 - PY0</v>
      </c>
      <c r="P418" s="75">
        <f>VLOOKUP(D418,'FY-Quarter lookup'!$D$2:$J$25,7,FALSE)</f>
        <v>0</v>
      </c>
      <c r="Q418" s="75">
        <f ca="1">IFERROR(INDEX('Budget by FY'!$I$2:$I$506,MATCH('Budget by qtr'!O418,'Budget by FY'!$F$2:$F$506,0)),0)</f>
        <v>0</v>
      </c>
      <c r="R418" s="75">
        <f>VLOOKUP(D418,'FY-Quarter lookup'!$D$2:$K$25,8,FALSE)</f>
        <v>0</v>
      </c>
      <c r="S418" s="75">
        <f>VLOOKUP(D418,'FY-Quarter lookup'!$D$2:$G$25,4,FALSE)</f>
        <v>0</v>
      </c>
      <c r="T418" s="75">
        <f t="shared" ca="1" si="64"/>
        <v>0</v>
      </c>
    </row>
    <row r="419" spans="1:20">
      <c r="A419">
        <v>2</v>
      </c>
      <c r="B419">
        <v>2025</v>
      </c>
      <c r="C419" s="2">
        <v>45566</v>
      </c>
      <c r="D419" s="2">
        <v>45657</v>
      </c>
      <c r="J419">
        <f>VLOOKUP(D419,'FY-Quarter lookup'!$D$2:$I$25,6,FALSE)</f>
        <v>0</v>
      </c>
      <c r="K419">
        <f t="shared" si="65"/>
        <v>87</v>
      </c>
      <c r="L419" s="75" t="str">
        <f t="shared" ca="1" si="59"/>
        <v>3100: Salary In-kind</v>
      </c>
      <c r="M419" s="75">
        <f t="shared" ca="1" si="62"/>
        <v>0</v>
      </c>
      <c r="N419" s="75" t="str">
        <f t="shared" ca="1" si="63"/>
        <v xml:space="preserve"> - </v>
      </c>
      <c r="O419" s="75" t="str">
        <f t="shared" ca="1" si="60"/>
        <v>3100: Salary In-kind0 - PY0</v>
      </c>
      <c r="P419" s="75">
        <f>VLOOKUP(D419,'FY-Quarter lookup'!$D$2:$J$25,7,FALSE)</f>
        <v>0</v>
      </c>
      <c r="Q419" s="75">
        <f ca="1">IFERROR(INDEX('Budget by FY'!$I$2:$I$506,MATCH('Budget by qtr'!O419,'Budget by FY'!$F$2:$F$506,0)),0)</f>
        <v>0</v>
      </c>
      <c r="R419" s="75">
        <f>VLOOKUP(D419,'FY-Quarter lookup'!$D$2:$K$25,8,FALSE)</f>
        <v>0</v>
      </c>
      <c r="S419" s="75">
        <f>VLOOKUP(D419,'FY-Quarter lookup'!$D$2:$G$25,4,FALSE)</f>
        <v>0</v>
      </c>
      <c r="T419" s="75">
        <f t="shared" ca="1" si="64"/>
        <v>0</v>
      </c>
    </row>
    <row r="420" spans="1:20">
      <c r="A420">
        <v>3</v>
      </c>
      <c r="B420">
        <v>2025</v>
      </c>
      <c r="C420" s="2">
        <v>45658</v>
      </c>
      <c r="D420" s="2">
        <v>45747</v>
      </c>
      <c r="J420">
        <f>VLOOKUP(D420,'FY-Quarter lookup'!$D$2:$I$25,6,FALSE)</f>
        <v>0</v>
      </c>
      <c r="K420">
        <f t="shared" si="65"/>
        <v>87</v>
      </c>
      <c r="L420" s="75" t="str">
        <f t="shared" ca="1" si="59"/>
        <v>3100: Salary In-kind</v>
      </c>
      <c r="M420" s="75">
        <f t="shared" ca="1" si="62"/>
        <v>0</v>
      </c>
      <c r="N420" s="75" t="str">
        <f t="shared" ca="1" si="63"/>
        <v xml:space="preserve"> - </v>
      </c>
      <c r="O420" s="75" t="str">
        <f t="shared" ca="1" si="60"/>
        <v>3100: Salary In-kind0 - PY0</v>
      </c>
      <c r="P420" s="75">
        <f>VLOOKUP(D420,'FY-Quarter lookup'!$D$2:$J$25,7,FALSE)</f>
        <v>0</v>
      </c>
      <c r="Q420" s="75">
        <f ca="1">IFERROR(INDEX('Budget by FY'!$I$2:$I$506,MATCH('Budget by qtr'!O420,'Budget by FY'!$F$2:$F$506,0)),0)</f>
        <v>0</v>
      </c>
      <c r="R420" s="75">
        <f>VLOOKUP(D420,'FY-Quarter lookup'!$D$2:$K$25,8,FALSE)</f>
        <v>0</v>
      </c>
      <c r="S420" s="75">
        <f>VLOOKUP(D420,'FY-Quarter lookup'!$D$2:$G$25,4,FALSE)</f>
        <v>0</v>
      </c>
      <c r="T420" s="75">
        <f t="shared" ca="1" si="64"/>
        <v>0</v>
      </c>
    </row>
    <row r="421" spans="1:20">
      <c r="A421">
        <v>4</v>
      </c>
      <c r="B421">
        <v>2025</v>
      </c>
      <c r="C421" s="2">
        <v>45748</v>
      </c>
      <c r="D421" s="2">
        <v>45838</v>
      </c>
      <c r="J421">
        <f>VLOOKUP(D421,'FY-Quarter lookup'!$D$2:$I$25,6,FALSE)</f>
        <v>0</v>
      </c>
      <c r="K421">
        <f t="shared" si="65"/>
        <v>87</v>
      </c>
      <c r="L421" s="75" t="str">
        <f t="shared" ca="1" si="59"/>
        <v>3100: Salary In-kind</v>
      </c>
      <c r="M421" s="75">
        <f t="shared" ca="1" si="62"/>
        <v>0</v>
      </c>
      <c r="N421" s="75" t="str">
        <f t="shared" ca="1" si="63"/>
        <v xml:space="preserve"> - </v>
      </c>
      <c r="O421" s="75" t="str">
        <f t="shared" ca="1" si="60"/>
        <v>3100: Salary In-kind0 - PY0</v>
      </c>
      <c r="P421" s="75">
        <f>VLOOKUP(D421,'FY-Quarter lookup'!$D$2:$J$25,7,FALSE)</f>
        <v>0</v>
      </c>
      <c r="Q421" s="75">
        <f ca="1">IFERROR(INDEX('Budget by FY'!$I$2:$I$506,MATCH('Budget by qtr'!O421,'Budget by FY'!$F$2:$F$506,0)),0)</f>
        <v>0</v>
      </c>
      <c r="R421" s="75">
        <f>VLOOKUP(D421,'FY-Quarter lookup'!$D$2:$K$25,8,FALSE)</f>
        <v>0</v>
      </c>
      <c r="S421" s="75">
        <f>VLOOKUP(D421,'FY-Quarter lookup'!$D$2:$G$25,4,FALSE)</f>
        <v>0</v>
      </c>
      <c r="T421" s="75">
        <f t="shared" ca="1" si="64"/>
        <v>0</v>
      </c>
    </row>
    <row r="422" spans="1:20">
      <c r="A422">
        <v>1</v>
      </c>
      <c r="B422">
        <v>2026</v>
      </c>
      <c r="C422" s="2">
        <v>45839</v>
      </c>
      <c r="D422" s="2">
        <v>45930</v>
      </c>
      <c r="J422">
        <f>VLOOKUP(D422,'FY-Quarter lookup'!$D$2:$I$25,6,FALSE)</f>
        <v>0</v>
      </c>
      <c r="K422">
        <f t="shared" si="65"/>
        <v>87</v>
      </c>
      <c r="L422" s="75" t="str">
        <f t="shared" ca="1" si="59"/>
        <v>3100: Salary In-kind</v>
      </c>
      <c r="M422" s="75">
        <f t="shared" ca="1" si="62"/>
        <v>0</v>
      </c>
      <c r="N422" s="75" t="str">
        <f t="shared" ca="1" si="63"/>
        <v xml:space="preserve"> - </v>
      </c>
      <c r="O422" s="75" t="str">
        <f t="shared" ca="1" si="60"/>
        <v>3100: Salary In-kind0 - PY0</v>
      </c>
      <c r="P422" s="75">
        <f>VLOOKUP(D422,'FY-Quarter lookup'!$D$2:$J$25,7,FALSE)</f>
        <v>0</v>
      </c>
      <c r="Q422" s="75">
        <f ca="1">IFERROR(INDEX('Budget by FY'!$I$2:$I$506,MATCH('Budget by qtr'!O422,'Budget by FY'!$F$2:$F$506,0)),0)</f>
        <v>0</v>
      </c>
      <c r="R422" s="75">
        <f>VLOOKUP(D422,'FY-Quarter lookup'!$D$2:$K$25,8,FALSE)</f>
        <v>0</v>
      </c>
      <c r="S422" s="75">
        <f>VLOOKUP(D422,'FY-Quarter lookup'!$D$2:$G$25,4,FALSE)</f>
        <v>0</v>
      </c>
      <c r="T422" s="75">
        <f t="shared" ca="1" si="64"/>
        <v>0</v>
      </c>
    </row>
    <row r="423" spans="1:20">
      <c r="A423">
        <v>2</v>
      </c>
      <c r="B423">
        <v>2026</v>
      </c>
      <c r="C423" s="2">
        <v>45931</v>
      </c>
      <c r="D423" s="2">
        <v>46022</v>
      </c>
      <c r="J423">
        <f>VLOOKUP(D423,'FY-Quarter lookup'!$D$2:$I$25,6,FALSE)</f>
        <v>0</v>
      </c>
      <c r="K423">
        <f t="shared" si="65"/>
        <v>87</v>
      </c>
      <c r="L423" s="75" t="str">
        <f t="shared" ca="1" si="59"/>
        <v>3100: Salary In-kind</v>
      </c>
      <c r="M423" s="75">
        <f t="shared" ca="1" si="62"/>
        <v>0</v>
      </c>
      <c r="N423" s="75" t="str">
        <f t="shared" ca="1" si="63"/>
        <v xml:space="preserve"> - </v>
      </c>
      <c r="O423" s="75" t="str">
        <f t="shared" ca="1" si="60"/>
        <v>3100: Salary In-kind0 - PY0</v>
      </c>
      <c r="P423" s="75">
        <f>VLOOKUP(D423,'FY-Quarter lookup'!$D$2:$J$25,7,FALSE)</f>
        <v>0</v>
      </c>
      <c r="Q423" s="75">
        <f ca="1">IFERROR(INDEX('Budget by FY'!$I$2:$I$506,MATCH('Budget by qtr'!O423,'Budget by FY'!$F$2:$F$506,0)),0)</f>
        <v>0</v>
      </c>
      <c r="R423" s="75">
        <f>VLOOKUP(D423,'FY-Quarter lookup'!$D$2:$K$25,8,FALSE)</f>
        <v>0</v>
      </c>
      <c r="S423" s="75">
        <f>VLOOKUP(D423,'FY-Quarter lookup'!$D$2:$G$25,4,FALSE)</f>
        <v>0</v>
      </c>
      <c r="T423" s="75">
        <f t="shared" ca="1" si="64"/>
        <v>0</v>
      </c>
    </row>
    <row r="424" spans="1:20">
      <c r="A424">
        <v>3</v>
      </c>
      <c r="B424">
        <v>2026</v>
      </c>
      <c r="C424" s="2">
        <v>46023</v>
      </c>
      <c r="D424" s="2">
        <v>46112</v>
      </c>
      <c r="J424">
        <f>VLOOKUP(D424,'FY-Quarter lookup'!$D$2:$I$25,6,FALSE)</f>
        <v>0</v>
      </c>
      <c r="K424">
        <f t="shared" si="65"/>
        <v>87</v>
      </c>
      <c r="L424" s="75" t="str">
        <f t="shared" ca="1" si="59"/>
        <v>3100: Salary In-kind</v>
      </c>
      <c r="M424" s="75">
        <f t="shared" ca="1" si="62"/>
        <v>0</v>
      </c>
      <c r="N424" s="75" t="str">
        <f t="shared" ca="1" si="63"/>
        <v xml:space="preserve"> - </v>
      </c>
      <c r="O424" s="75" t="str">
        <f t="shared" ca="1" si="60"/>
        <v>3100: Salary In-kind0 - PY0</v>
      </c>
      <c r="P424" s="75">
        <f>VLOOKUP(D424,'FY-Quarter lookup'!$D$2:$J$25,7,FALSE)</f>
        <v>0</v>
      </c>
      <c r="Q424" s="75">
        <f ca="1">IFERROR(INDEX('Budget by FY'!$I$2:$I$506,MATCH('Budget by qtr'!O424,'Budget by FY'!$F$2:$F$506,0)),0)</f>
        <v>0</v>
      </c>
      <c r="R424" s="75">
        <f>VLOOKUP(D424,'FY-Quarter lookup'!$D$2:$K$25,8,FALSE)</f>
        <v>0</v>
      </c>
      <c r="S424" s="75">
        <f>VLOOKUP(D424,'FY-Quarter lookup'!$D$2:$G$25,4,FALSE)</f>
        <v>0</v>
      </c>
      <c r="T424" s="75">
        <f t="shared" ca="1" si="64"/>
        <v>0</v>
      </c>
    </row>
    <row r="425" spans="1:20">
      <c r="A425">
        <v>4</v>
      </c>
      <c r="B425">
        <v>2026</v>
      </c>
      <c r="C425" s="2">
        <v>46113</v>
      </c>
      <c r="D425" s="2">
        <v>46203</v>
      </c>
      <c r="J425">
        <f>VLOOKUP(D425,'FY-Quarter lookup'!$D$2:$I$25,6,FALSE)</f>
        <v>0</v>
      </c>
      <c r="K425">
        <f t="shared" si="65"/>
        <v>87</v>
      </c>
      <c r="L425" s="75" t="str">
        <f t="shared" ca="1" si="59"/>
        <v>3100: Salary In-kind</v>
      </c>
      <c r="M425" s="75">
        <f t="shared" ca="1" si="62"/>
        <v>0</v>
      </c>
      <c r="N425" s="75" t="str">
        <f t="shared" ca="1" si="63"/>
        <v xml:space="preserve"> - </v>
      </c>
      <c r="O425" s="75" t="str">
        <f t="shared" ca="1" si="60"/>
        <v>3100: Salary In-kind0 - PY0</v>
      </c>
      <c r="P425" s="75">
        <f>VLOOKUP(D425,'FY-Quarter lookup'!$D$2:$J$25,7,FALSE)</f>
        <v>0</v>
      </c>
      <c r="Q425" s="75">
        <f ca="1">IFERROR(INDEX('Budget by FY'!$I$2:$I$506,MATCH('Budget by qtr'!O425,'Budget by FY'!$F$2:$F$506,0)),0)</f>
        <v>0</v>
      </c>
      <c r="R425" s="75">
        <f>VLOOKUP(D425,'FY-Quarter lookup'!$D$2:$K$25,8,FALSE)</f>
        <v>0</v>
      </c>
      <c r="S425" s="75">
        <f>VLOOKUP(D425,'FY-Quarter lookup'!$D$2:$G$25,4,FALSE)</f>
        <v>0</v>
      </c>
      <c r="T425" s="75">
        <f t="shared" ca="1" si="64"/>
        <v>0</v>
      </c>
    </row>
    <row r="426" spans="1:20">
      <c r="A426">
        <v>1</v>
      </c>
      <c r="B426">
        <v>2027</v>
      </c>
      <c r="C426" s="2">
        <v>46204</v>
      </c>
      <c r="D426" s="2">
        <v>46295</v>
      </c>
      <c r="J426">
        <f>VLOOKUP(D426,'FY-Quarter lookup'!$D$2:$I$25,6,FALSE)</f>
        <v>0</v>
      </c>
      <c r="K426">
        <f t="shared" si="65"/>
        <v>87</v>
      </c>
      <c r="L426" s="75" t="str">
        <f t="shared" ca="1" si="59"/>
        <v>3100: Salary In-kind</v>
      </c>
      <c r="M426" s="75">
        <f t="shared" ca="1" si="62"/>
        <v>0</v>
      </c>
      <c r="N426" s="75" t="str">
        <f t="shared" ca="1" si="63"/>
        <v xml:space="preserve"> - </v>
      </c>
      <c r="O426" s="75" t="str">
        <f t="shared" ca="1" si="60"/>
        <v>3100: Salary In-kind0 - PY0</v>
      </c>
      <c r="P426" s="75">
        <f>VLOOKUP(D426,'FY-Quarter lookup'!$D$2:$J$25,7,FALSE)</f>
        <v>0</v>
      </c>
      <c r="Q426" s="75">
        <f ca="1">IFERROR(INDEX('Budget by FY'!$I$2:$I$506,MATCH('Budget by qtr'!O426,'Budget by FY'!$F$2:$F$506,0)),0)</f>
        <v>0</v>
      </c>
      <c r="R426" s="75">
        <f>VLOOKUP(D426,'FY-Quarter lookup'!$D$2:$K$25,8,FALSE)</f>
        <v>0</v>
      </c>
      <c r="S426" s="75">
        <f>VLOOKUP(D426,'FY-Quarter lookup'!$D$2:$G$25,4,FALSE)</f>
        <v>0</v>
      </c>
      <c r="T426" s="75">
        <f t="shared" ca="1" si="64"/>
        <v>0</v>
      </c>
    </row>
    <row r="427" spans="1:20">
      <c r="A427">
        <v>2</v>
      </c>
      <c r="B427">
        <v>2027</v>
      </c>
      <c r="C427" s="2">
        <v>46296</v>
      </c>
      <c r="D427" s="2">
        <v>46387</v>
      </c>
      <c r="J427">
        <f>VLOOKUP(D427,'FY-Quarter lookup'!$D$2:$I$25,6,FALSE)</f>
        <v>0</v>
      </c>
      <c r="K427">
        <f t="shared" si="65"/>
        <v>87</v>
      </c>
      <c r="L427" s="75" t="str">
        <f t="shared" ca="1" si="59"/>
        <v>3100: Salary In-kind</v>
      </c>
      <c r="M427" s="75">
        <f t="shared" ca="1" si="62"/>
        <v>0</v>
      </c>
      <c r="N427" s="75" t="str">
        <f t="shared" ca="1" si="63"/>
        <v xml:space="preserve"> - </v>
      </c>
      <c r="O427" s="75" t="str">
        <f t="shared" ca="1" si="60"/>
        <v>3100: Salary In-kind0 - PY0</v>
      </c>
      <c r="P427" s="75">
        <f>VLOOKUP(D427,'FY-Quarter lookup'!$D$2:$J$25,7,FALSE)</f>
        <v>0</v>
      </c>
      <c r="Q427" s="75">
        <f ca="1">IFERROR(INDEX('Budget by FY'!$I$2:$I$506,MATCH('Budget by qtr'!O427,'Budget by FY'!$F$2:$F$506,0)),0)</f>
        <v>0</v>
      </c>
      <c r="R427" s="75">
        <f>VLOOKUP(D427,'FY-Quarter lookup'!$D$2:$K$25,8,FALSE)</f>
        <v>0</v>
      </c>
      <c r="S427" s="75">
        <f>VLOOKUP(D427,'FY-Quarter lookup'!$D$2:$G$25,4,FALSE)</f>
        <v>0</v>
      </c>
      <c r="T427" s="75">
        <f t="shared" ca="1" si="64"/>
        <v>0</v>
      </c>
    </row>
    <row r="428" spans="1:20">
      <c r="A428">
        <v>3</v>
      </c>
      <c r="B428">
        <v>2027</v>
      </c>
      <c r="C428" s="2">
        <v>46388</v>
      </c>
      <c r="D428" s="2">
        <v>46477</v>
      </c>
      <c r="J428">
        <f>VLOOKUP(D428,'FY-Quarter lookup'!$D$2:$I$25,6,FALSE)</f>
        <v>0</v>
      </c>
      <c r="K428">
        <f t="shared" si="65"/>
        <v>87</v>
      </c>
      <c r="L428" s="75" t="str">
        <f t="shared" ca="1" si="59"/>
        <v>3100: Salary In-kind</v>
      </c>
      <c r="M428" s="75">
        <f t="shared" ca="1" si="62"/>
        <v>0</v>
      </c>
      <c r="N428" s="75" t="str">
        <f t="shared" ca="1" si="63"/>
        <v xml:space="preserve"> - </v>
      </c>
      <c r="O428" s="75" t="str">
        <f t="shared" ca="1" si="60"/>
        <v>3100: Salary In-kind0 - PY0</v>
      </c>
      <c r="P428" s="75">
        <f>VLOOKUP(D428,'FY-Quarter lookup'!$D$2:$J$25,7,FALSE)</f>
        <v>0</v>
      </c>
      <c r="Q428" s="75">
        <f ca="1">IFERROR(INDEX('Budget by FY'!$I$2:$I$506,MATCH('Budget by qtr'!O428,'Budget by FY'!$F$2:$F$506,0)),0)</f>
        <v>0</v>
      </c>
      <c r="R428" s="75">
        <f>VLOOKUP(D428,'FY-Quarter lookup'!$D$2:$K$25,8,FALSE)</f>
        <v>0</v>
      </c>
      <c r="S428" s="75">
        <f>VLOOKUP(D428,'FY-Quarter lookup'!$D$2:$G$25,4,FALSE)</f>
        <v>0</v>
      </c>
      <c r="T428" s="75">
        <f t="shared" ca="1" si="64"/>
        <v>0</v>
      </c>
    </row>
    <row r="429" spans="1:20">
      <c r="A429">
        <v>4</v>
      </c>
      <c r="B429">
        <v>2027</v>
      </c>
      <c r="C429" s="2">
        <v>46478</v>
      </c>
      <c r="D429" s="2">
        <v>46568</v>
      </c>
      <c r="J429">
        <f>VLOOKUP(D429,'FY-Quarter lookup'!$D$2:$I$25,6,FALSE)</f>
        <v>0</v>
      </c>
      <c r="K429">
        <f t="shared" si="65"/>
        <v>87</v>
      </c>
      <c r="L429" s="75" t="str">
        <f t="shared" ca="1" si="59"/>
        <v>3100: Salary In-kind</v>
      </c>
      <c r="M429" s="75">
        <f t="shared" ca="1" si="62"/>
        <v>0</v>
      </c>
      <c r="N429" s="75" t="str">
        <f t="shared" ca="1" si="63"/>
        <v xml:space="preserve"> - </v>
      </c>
      <c r="O429" s="75" t="str">
        <f t="shared" ca="1" si="60"/>
        <v>3100: Salary In-kind0 - PY0</v>
      </c>
      <c r="P429" s="75">
        <f>VLOOKUP(D429,'FY-Quarter lookup'!$D$2:$J$25,7,FALSE)</f>
        <v>0</v>
      </c>
      <c r="Q429" s="75">
        <f ca="1">IFERROR(INDEX('Budget by FY'!$I$2:$I$506,MATCH('Budget by qtr'!O429,'Budget by FY'!$F$2:$F$506,0)),0)</f>
        <v>0</v>
      </c>
      <c r="R429" s="75">
        <f>VLOOKUP(D429,'FY-Quarter lookup'!$D$2:$K$25,8,FALSE)</f>
        <v>0</v>
      </c>
      <c r="S429" s="75">
        <f>VLOOKUP(D429,'FY-Quarter lookup'!$D$2:$G$25,4,FALSE)</f>
        <v>0</v>
      </c>
      <c r="T429" s="75">
        <f t="shared" ca="1" si="64"/>
        <v>0</v>
      </c>
    </row>
    <row r="430" spans="1:20">
      <c r="A430">
        <v>1</v>
      </c>
      <c r="B430">
        <v>2028</v>
      </c>
      <c r="C430" s="2">
        <v>46569</v>
      </c>
      <c r="D430" s="2">
        <v>46660</v>
      </c>
      <c r="J430">
        <f>VLOOKUP(D430,'FY-Quarter lookup'!$D$2:$I$25,6,FALSE)</f>
        <v>0</v>
      </c>
      <c r="K430">
        <f t="shared" si="65"/>
        <v>87</v>
      </c>
      <c r="L430" s="75" t="str">
        <f t="shared" ca="1" si="59"/>
        <v>3100: Salary In-kind</v>
      </c>
      <c r="M430" s="75">
        <f t="shared" ca="1" si="62"/>
        <v>0</v>
      </c>
      <c r="N430" s="75" t="str">
        <f t="shared" ca="1" si="63"/>
        <v xml:space="preserve"> - </v>
      </c>
      <c r="O430" s="75" t="str">
        <f t="shared" ca="1" si="60"/>
        <v>3100: Salary In-kind0 - PY0</v>
      </c>
      <c r="P430" s="75">
        <f>VLOOKUP(D430,'FY-Quarter lookup'!$D$2:$J$25,7,FALSE)</f>
        <v>0</v>
      </c>
      <c r="Q430" s="75">
        <f ca="1">IFERROR(INDEX('Budget by FY'!$I$2:$I$506,MATCH('Budget by qtr'!O430,'Budget by FY'!$F$2:$F$506,0)),0)</f>
        <v>0</v>
      </c>
      <c r="R430" s="75">
        <f>VLOOKUP(D430,'FY-Quarter lookup'!$D$2:$K$25,8,FALSE)</f>
        <v>0</v>
      </c>
      <c r="S430" s="75">
        <f>VLOOKUP(D430,'FY-Quarter lookup'!$D$2:$G$25,4,FALSE)</f>
        <v>0</v>
      </c>
      <c r="T430" s="75">
        <f t="shared" ca="1" si="64"/>
        <v>0</v>
      </c>
    </row>
    <row r="431" spans="1:20">
      <c r="A431">
        <v>2</v>
      </c>
      <c r="B431">
        <v>2028</v>
      </c>
      <c r="C431" s="2">
        <v>46661</v>
      </c>
      <c r="D431" s="2">
        <v>46752</v>
      </c>
      <c r="J431">
        <f>VLOOKUP(D431,'FY-Quarter lookup'!$D$2:$I$25,6,FALSE)</f>
        <v>0</v>
      </c>
      <c r="K431">
        <f t="shared" si="65"/>
        <v>87</v>
      </c>
      <c r="L431" s="75" t="str">
        <f t="shared" ca="1" si="59"/>
        <v>3100: Salary In-kind</v>
      </c>
      <c r="M431" s="75">
        <f t="shared" ca="1" si="62"/>
        <v>0</v>
      </c>
      <c r="N431" s="75" t="str">
        <f t="shared" ca="1" si="63"/>
        <v xml:space="preserve"> - </v>
      </c>
      <c r="O431" s="75" t="str">
        <f t="shared" ca="1" si="60"/>
        <v>3100: Salary In-kind0 - PY0</v>
      </c>
      <c r="P431" s="75">
        <f>VLOOKUP(D431,'FY-Quarter lookup'!$D$2:$J$25,7,FALSE)</f>
        <v>0</v>
      </c>
      <c r="Q431" s="75">
        <f ca="1">IFERROR(INDEX('Budget by FY'!$I$2:$I$506,MATCH('Budget by qtr'!O431,'Budget by FY'!$F$2:$F$506,0)),0)</f>
        <v>0</v>
      </c>
      <c r="R431" s="75">
        <f>VLOOKUP(D431,'FY-Quarter lookup'!$D$2:$K$25,8,FALSE)</f>
        <v>0</v>
      </c>
      <c r="S431" s="75">
        <f>VLOOKUP(D431,'FY-Quarter lookup'!$D$2:$G$25,4,FALSE)</f>
        <v>0</v>
      </c>
      <c r="T431" s="75">
        <f t="shared" ca="1" si="64"/>
        <v>0</v>
      </c>
    </row>
    <row r="432" spans="1:20">
      <c r="A432">
        <v>3</v>
      </c>
      <c r="B432">
        <v>2028</v>
      </c>
      <c r="C432" s="2">
        <v>46753</v>
      </c>
      <c r="D432" s="2">
        <v>46843</v>
      </c>
      <c r="J432">
        <f>VLOOKUP(D432,'FY-Quarter lookup'!$D$2:$I$25,6,FALSE)</f>
        <v>0</v>
      </c>
      <c r="K432">
        <f t="shared" si="65"/>
        <v>87</v>
      </c>
      <c r="L432" s="75" t="str">
        <f t="shared" ca="1" si="59"/>
        <v>3100: Salary In-kind</v>
      </c>
      <c r="M432" s="75">
        <f t="shared" ca="1" si="62"/>
        <v>0</v>
      </c>
      <c r="N432" s="75" t="str">
        <f t="shared" ca="1" si="63"/>
        <v xml:space="preserve"> - </v>
      </c>
      <c r="O432" s="75" t="str">
        <f t="shared" ca="1" si="60"/>
        <v>3100: Salary In-kind0 - PY0</v>
      </c>
      <c r="P432" s="75">
        <f>VLOOKUP(D432,'FY-Quarter lookup'!$D$2:$J$25,7,FALSE)</f>
        <v>0</v>
      </c>
      <c r="Q432" s="75">
        <f ca="1">IFERROR(INDEX('Budget by FY'!$I$2:$I$506,MATCH('Budget by qtr'!O432,'Budget by FY'!$F$2:$F$506,0)),0)</f>
        <v>0</v>
      </c>
      <c r="R432" s="75">
        <f>VLOOKUP(D432,'FY-Quarter lookup'!$D$2:$K$25,8,FALSE)</f>
        <v>0</v>
      </c>
      <c r="S432" s="75">
        <f>VLOOKUP(D432,'FY-Quarter lookup'!$D$2:$G$25,4,FALSE)</f>
        <v>0</v>
      </c>
      <c r="T432" s="75">
        <f t="shared" ca="1" si="64"/>
        <v>0</v>
      </c>
    </row>
    <row r="433" spans="1:20">
      <c r="A433">
        <v>4</v>
      </c>
      <c r="B433">
        <v>2028</v>
      </c>
      <c r="C433" s="2">
        <v>46844</v>
      </c>
      <c r="D433" s="2">
        <v>46934</v>
      </c>
      <c r="J433">
        <f>VLOOKUP(D433,'FY-Quarter lookup'!$D$2:$I$25,6,FALSE)</f>
        <v>0</v>
      </c>
      <c r="K433">
        <f t="shared" si="65"/>
        <v>87</v>
      </c>
      <c r="L433" s="75" t="str">
        <f t="shared" ca="1" si="59"/>
        <v>3100: Salary In-kind</v>
      </c>
      <c r="M433" s="75">
        <f t="shared" ca="1" si="62"/>
        <v>0</v>
      </c>
      <c r="N433" s="75" t="str">
        <f t="shared" ca="1" si="63"/>
        <v xml:space="preserve"> - </v>
      </c>
      <c r="O433" s="75" t="str">
        <f t="shared" ca="1" si="60"/>
        <v>3100: Salary In-kind0 - PY0</v>
      </c>
      <c r="P433" s="75">
        <f>VLOOKUP(D433,'FY-Quarter lookup'!$D$2:$J$25,7,FALSE)</f>
        <v>0</v>
      </c>
      <c r="Q433" s="75">
        <f ca="1">IFERROR(INDEX('Budget by FY'!$I$2:$I$506,MATCH('Budget by qtr'!O433,'Budget by FY'!$F$2:$F$506,0)),0)</f>
        <v>0</v>
      </c>
      <c r="R433" s="75">
        <f>VLOOKUP(D433,'FY-Quarter lookup'!$D$2:$K$25,8,FALSE)</f>
        <v>0</v>
      </c>
      <c r="S433" s="75">
        <f>VLOOKUP(D433,'FY-Quarter lookup'!$D$2:$G$25,4,FALSE)</f>
        <v>0</v>
      </c>
      <c r="T433" s="75">
        <f t="shared" ca="1" si="64"/>
        <v>0</v>
      </c>
    </row>
    <row r="434" spans="1:20">
      <c r="A434">
        <v>1</v>
      </c>
      <c r="B434">
        <v>2023</v>
      </c>
      <c r="C434" s="2">
        <v>44743</v>
      </c>
      <c r="D434" s="2">
        <v>44834</v>
      </c>
      <c r="J434">
        <f>VLOOKUP(D434,'FY-Quarter lookup'!$D$2:$I$25,6,FALSE)</f>
        <v>0</v>
      </c>
      <c r="K434">
        <f>K433+5</f>
        <v>92</v>
      </c>
      <c r="L434" s="75" t="str">
        <f t="shared" ca="1" si="59"/>
        <v>3100: Salary In-kind</v>
      </c>
      <c r="M434" s="75">
        <f t="shared" ca="1" si="62"/>
        <v>0</v>
      </c>
      <c r="N434" s="75" t="str">
        <f t="shared" ca="1" si="63"/>
        <v xml:space="preserve"> - </v>
      </c>
      <c r="O434" s="75" t="str">
        <f t="shared" ca="1" si="60"/>
        <v>3100: Salary In-kind0 - PY0</v>
      </c>
      <c r="P434" s="75">
        <f>VLOOKUP(D434,'FY-Quarter lookup'!$D$2:$J$25,7,FALSE)</f>
        <v>0</v>
      </c>
      <c r="Q434" s="75">
        <f ca="1">IFERROR(INDEX('Budget by FY'!$I$2:$I$506,MATCH('Budget by qtr'!O434,'Budget by FY'!$F$2:$F$506,0)),0)</f>
        <v>0</v>
      </c>
      <c r="R434" s="75">
        <f>VLOOKUP(D434,'FY-Quarter lookup'!$D$2:$K$25,8,FALSE)</f>
        <v>0</v>
      </c>
      <c r="S434" s="75">
        <f>VLOOKUP(D434,'FY-Quarter lookup'!$D$2:$G$25,4,FALSE)</f>
        <v>0</v>
      </c>
      <c r="T434" s="75">
        <f t="shared" ca="1" si="64"/>
        <v>0</v>
      </c>
    </row>
    <row r="435" spans="1:20">
      <c r="A435">
        <v>2</v>
      </c>
      <c r="B435">
        <v>2023</v>
      </c>
      <c r="C435" s="2">
        <v>44835</v>
      </c>
      <c r="D435" s="2">
        <v>44926</v>
      </c>
      <c r="J435">
        <f>VLOOKUP(D435,'FY-Quarter lookup'!$D$2:$I$25,6,FALSE)</f>
        <v>0</v>
      </c>
      <c r="K435">
        <f>K434</f>
        <v>92</v>
      </c>
      <c r="L435" s="75" t="str">
        <f t="shared" ca="1" si="59"/>
        <v>3100: Salary In-kind</v>
      </c>
      <c r="M435" s="75">
        <f t="shared" ca="1" si="62"/>
        <v>0</v>
      </c>
      <c r="N435" s="75" t="str">
        <f t="shared" ca="1" si="63"/>
        <v xml:space="preserve"> - </v>
      </c>
      <c r="O435" s="75" t="str">
        <f t="shared" ca="1" si="60"/>
        <v>3100: Salary In-kind0 - PY0</v>
      </c>
      <c r="P435" s="75">
        <f>VLOOKUP(D435,'FY-Quarter lookup'!$D$2:$J$25,7,FALSE)</f>
        <v>0</v>
      </c>
      <c r="Q435" s="75">
        <f ca="1">IFERROR(INDEX('Budget by FY'!$I$2:$I$506,MATCH('Budget by qtr'!O435,'Budget by FY'!$F$2:$F$506,0)),0)</f>
        <v>0</v>
      </c>
      <c r="R435" s="75">
        <f>VLOOKUP(D435,'FY-Quarter lookup'!$D$2:$K$25,8,FALSE)</f>
        <v>0</v>
      </c>
      <c r="S435" s="75">
        <f>VLOOKUP(D435,'FY-Quarter lookup'!$D$2:$G$25,4,FALSE)</f>
        <v>0</v>
      </c>
      <c r="T435" s="75">
        <f t="shared" ca="1" si="64"/>
        <v>0</v>
      </c>
    </row>
    <row r="436" spans="1:20">
      <c r="A436">
        <v>3</v>
      </c>
      <c r="B436">
        <v>2023</v>
      </c>
      <c r="C436" s="2">
        <v>44927</v>
      </c>
      <c r="D436" s="2">
        <v>45016</v>
      </c>
      <c r="J436">
        <f>VLOOKUP(D436,'FY-Quarter lookup'!$D$2:$I$25,6,FALSE)</f>
        <v>0</v>
      </c>
      <c r="K436">
        <f t="shared" ref="K436:K457" si="66">K435</f>
        <v>92</v>
      </c>
      <c r="L436" s="75" t="str">
        <f t="shared" ca="1" si="59"/>
        <v>3100: Salary In-kind</v>
      </c>
      <c r="M436" s="75">
        <f t="shared" ca="1" si="62"/>
        <v>0</v>
      </c>
      <c r="N436" s="75" t="str">
        <f t="shared" ca="1" si="63"/>
        <v xml:space="preserve"> - </v>
      </c>
      <c r="O436" s="75" t="str">
        <f t="shared" ca="1" si="60"/>
        <v>3100: Salary In-kind0 - PY0</v>
      </c>
      <c r="P436" s="75">
        <f>VLOOKUP(D436,'FY-Quarter lookup'!$D$2:$J$25,7,FALSE)</f>
        <v>0</v>
      </c>
      <c r="Q436" s="75">
        <f ca="1">IFERROR(INDEX('Budget by FY'!$I$2:$I$506,MATCH('Budget by qtr'!O436,'Budget by FY'!$F$2:$F$506,0)),0)</f>
        <v>0</v>
      </c>
      <c r="R436" s="75">
        <f>VLOOKUP(D436,'FY-Quarter lookup'!$D$2:$K$25,8,FALSE)</f>
        <v>0</v>
      </c>
      <c r="S436" s="75">
        <f>VLOOKUP(D436,'FY-Quarter lookup'!$D$2:$G$25,4,FALSE)</f>
        <v>0</v>
      </c>
      <c r="T436" s="75">
        <f t="shared" ca="1" si="64"/>
        <v>0</v>
      </c>
    </row>
    <row r="437" spans="1:20">
      <c r="A437">
        <v>4</v>
      </c>
      <c r="B437">
        <v>2023</v>
      </c>
      <c r="C437" s="2">
        <v>45017</v>
      </c>
      <c r="D437" s="2">
        <v>45107</v>
      </c>
      <c r="J437">
        <f>VLOOKUP(D437,'FY-Quarter lookup'!$D$2:$I$25,6,FALSE)</f>
        <v>0</v>
      </c>
      <c r="K437">
        <f t="shared" si="66"/>
        <v>92</v>
      </c>
      <c r="L437" s="75" t="str">
        <f t="shared" ca="1" si="59"/>
        <v>3100: Salary In-kind</v>
      </c>
      <c r="M437" s="75">
        <f t="shared" ca="1" si="62"/>
        <v>0</v>
      </c>
      <c r="N437" s="75" t="str">
        <f t="shared" ca="1" si="63"/>
        <v xml:space="preserve"> - </v>
      </c>
      <c r="O437" s="75" t="str">
        <f t="shared" ca="1" si="60"/>
        <v>3100: Salary In-kind0 - PY0</v>
      </c>
      <c r="P437" s="75">
        <f>VLOOKUP(D437,'FY-Quarter lookup'!$D$2:$J$25,7,FALSE)</f>
        <v>0</v>
      </c>
      <c r="Q437" s="75">
        <f ca="1">IFERROR(INDEX('Budget by FY'!$I$2:$I$506,MATCH('Budget by qtr'!O437,'Budget by FY'!$F$2:$F$506,0)),0)</f>
        <v>0</v>
      </c>
      <c r="R437" s="75">
        <f>VLOOKUP(D437,'FY-Quarter lookup'!$D$2:$K$25,8,FALSE)</f>
        <v>0</v>
      </c>
      <c r="S437" s="75">
        <f>VLOOKUP(D437,'FY-Quarter lookup'!$D$2:$G$25,4,FALSE)</f>
        <v>0</v>
      </c>
      <c r="T437" s="75">
        <f t="shared" ca="1" si="64"/>
        <v>0</v>
      </c>
    </row>
    <row r="438" spans="1:20">
      <c r="A438">
        <v>1</v>
      </c>
      <c r="B438">
        <v>2024</v>
      </c>
      <c r="C438" s="2">
        <v>45108</v>
      </c>
      <c r="D438" s="2">
        <v>45199</v>
      </c>
      <c r="J438">
        <f>VLOOKUP(D438,'FY-Quarter lookup'!$D$2:$I$25,6,FALSE)</f>
        <v>0</v>
      </c>
      <c r="K438">
        <f t="shared" si="66"/>
        <v>92</v>
      </c>
      <c r="L438" s="75" t="str">
        <f t="shared" ca="1" si="59"/>
        <v>3100: Salary In-kind</v>
      </c>
      <c r="M438" s="75">
        <f t="shared" ca="1" si="62"/>
        <v>0</v>
      </c>
      <c r="N438" s="75" t="str">
        <f t="shared" ca="1" si="63"/>
        <v xml:space="preserve"> - </v>
      </c>
      <c r="O438" s="75" t="str">
        <f t="shared" ca="1" si="60"/>
        <v>3100: Salary In-kind0 - PY0</v>
      </c>
      <c r="P438" s="75">
        <f>VLOOKUP(D438,'FY-Quarter lookup'!$D$2:$J$25,7,FALSE)</f>
        <v>0</v>
      </c>
      <c r="Q438" s="75">
        <f ca="1">IFERROR(INDEX('Budget by FY'!$I$2:$I$506,MATCH('Budget by qtr'!O438,'Budget by FY'!$F$2:$F$506,0)),0)</f>
        <v>0</v>
      </c>
      <c r="R438" s="75">
        <f>VLOOKUP(D438,'FY-Quarter lookup'!$D$2:$K$25,8,FALSE)</f>
        <v>0</v>
      </c>
      <c r="S438" s="75">
        <f>VLOOKUP(D438,'FY-Quarter lookup'!$D$2:$G$25,4,FALSE)</f>
        <v>0</v>
      </c>
      <c r="T438" s="75">
        <f t="shared" ca="1" si="64"/>
        <v>0</v>
      </c>
    </row>
    <row r="439" spans="1:20">
      <c r="A439">
        <v>2</v>
      </c>
      <c r="B439">
        <v>2024</v>
      </c>
      <c r="C439" s="2">
        <v>45200</v>
      </c>
      <c r="D439" s="2">
        <v>45291</v>
      </c>
      <c r="J439">
        <f>VLOOKUP(D439,'FY-Quarter lookup'!$D$2:$I$25,6,FALSE)</f>
        <v>0</v>
      </c>
      <c r="K439">
        <f t="shared" si="66"/>
        <v>92</v>
      </c>
      <c r="L439" s="75" t="str">
        <f t="shared" ca="1" si="59"/>
        <v>3100: Salary In-kind</v>
      </c>
      <c r="M439" s="75">
        <f t="shared" ca="1" si="62"/>
        <v>0</v>
      </c>
      <c r="N439" s="75" t="str">
        <f t="shared" ca="1" si="63"/>
        <v xml:space="preserve"> - </v>
      </c>
      <c r="O439" s="75" t="str">
        <f t="shared" ca="1" si="60"/>
        <v>3100: Salary In-kind0 - PY0</v>
      </c>
      <c r="P439" s="75">
        <f>VLOOKUP(D439,'FY-Quarter lookup'!$D$2:$J$25,7,FALSE)</f>
        <v>0</v>
      </c>
      <c r="Q439" s="75">
        <f ca="1">IFERROR(INDEX('Budget by FY'!$I$2:$I$506,MATCH('Budget by qtr'!O439,'Budget by FY'!$F$2:$F$506,0)),0)</f>
        <v>0</v>
      </c>
      <c r="R439" s="75">
        <f>VLOOKUP(D439,'FY-Quarter lookup'!$D$2:$K$25,8,FALSE)</f>
        <v>0</v>
      </c>
      <c r="S439" s="75">
        <f>VLOOKUP(D439,'FY-Quarter lookup'!$D$2:$G$25,4,FALSE)</f>
        <v>0</v>
      </c>
      <c r="T439" s="75">
        <f t="shared" ca="1" si="64"/>
        <v>0</v>
      </c>
    </row>
    <row r="440" spans="1:20">
      <c r="A440">
        <v>3</v>
      </c>
      <c r="B440">
        <v>2024</v>
      </c>
      <c r="C440" s="2">
        <v>45292</v>
      </c>
      <c r="D440" s="2">
        <v>45382</v>
      </c>
      <c r="J440">
        <f>VLOOKUP(D440,'FY-Quarter lookup'!$D$2:$I$25,6,FALSE)</f>
        <v>0</v>
      </c>
      <c r="K440">
        <f t="shared" si="66"/>
        <v>92</v>
      </c>
      <c r="L440" s="75" t="str">
        <f t="shared" ca="1" si="59"/>
        <v>3100: Salary In-kind</v>
      </c>
      <c r="M440" s="75">
        <f t="shared" ca="1" si="62"/>
        <v>0</v>
      </c>
      <c r="N440" s="75" t="str">
        <f t="shared" ca="1" si="63"/>
        <v xml:space="preserve"> - </v>
      </c>
      <c r="O440" s="75" t="str">
        <f t="shared" ca="1" si="60"/>
        <v>3100: Salary In-kind0 - PY0</v>
      </c>
      <c r="P440" s="75">
        <f>VLOOKUP(D440,'FY-Quarter lookup'!$D$2:$J$25,7,FALSE)</f>
        <v>0</v>
      </c>
      <c r="Q440" s="75">
        <f ca="1">IFERROR(INDEX('Budget by FY'!$I$2:$I$506,MATCH('Budget by qtr'!O440,'Budget by FY'!$F$2:$F$506,0)),0)</f>
        <v>0</v>
      </c>
      <c r="R440" s="75">
        <f>VLOOKUP(D440,'FY-Quarter lookup'!$D$2:$K$25,8,FALSE)</f>
        <v>0</v>
      </c>
      <c r="S440" s="75">
        <f>VLOOKUP(D440,'FY-Quarter lookup'!$D$2:$G$25,4,FALSE)</f>
        <v>0</v>
      </c>
      <c r="T440" s="75">
        <f t="shared" ca="1" si="64"/>
        <v>0</v>
      </c>
    </row>
    <row r="441" spans="1:20">
      <c r="A441">
        <v>4</v>
      </c>
      <c r="B441">
        <v>2024</v>
      </c>
      <c r="C441" s="2">
        <v>45383</v>
      </c>
      <c r="D441" s="2">
        <v>45473</v>
      </c>
      <c r="J441">
        <f>VLOOKUP(D441,'FY-Quarter lookup'!$D$2:$I$25,6,FALSE)</f>
        <v>0</v>
      </c>
      <c r="K441">
        <f t="shared" si="66"/>
        <v>92</v>
      </c>
      <c r="L441" s="75" t="str">
        <f t="shared" ca="1" si="59"/>
        <v>3100: Salary In-kind</v>
      </c>
      <c r="M441" s="75">
        <f t="shared" ca="1" si="62"/>
        <v>0</v>
      </c>
      <c r="N441" s="75" t="str">
        <f t="shared" ca="1" si="63"/>
        <v xml:space="preserve"> - </v>
      </c>
      <c r="O441" s="75" t="str">
        <f t="shared" ca="1" si="60"/>
        <v>3100: Salary In-kind0 - PY0</v>
      </c>
      <c r="P441" s="75">
        <f>VLOOKUP(D441,'FY-Quarter lookup'!$D$2:$J$25,7,FALSE)</f>
        <v>0</v>
      </c>
      <c r="Q441" s="75">
        <f ca="1">IFERROR(INDEX('Budget by FY'!$I$2:$I$506,MATCH('Budget by qtr'!O441,'Budget by FY'!$F$2:$F$506,0)),0)</f>
        <v>0</v>
      </c>
      <c r="R441" s="75">
        <f>VLOOKUP(D441,'FY-Quarter lookup'!$D$2:$K$25,8,FALSE)</f>
        <v>0</v>
      </c>
      <c r="S441" s="75">
        <f>VLOOKUP(D441,'FY-Quarter lookup'!$D$2:$G$25,4,FALSE)</f>
        <v>0</v>
      </c>
      <c r="T441" s="75">
        <f t="shared" ca="1" si="64"/>
        <v>0</v>
      </c>
    </row>
    <row r="442" spans="1:20">
      <c r="A442">
        <v>1</v>
      </c>
      <c r="B442">
        <v>2025</v>
      </c>
      <c r="C442" s="2">
        <v>45474</v>
      </c>
      <c r="D442" s="2">
        <v>45565</v>
      </c>
      <c r="J442">
        <f>VLOOKUP(D442,'FY-Quarter lookup'!$D$2:$I$25,6,FALSE)</f>
        <v>0</v>
      </c>
      <c r="K442">
        <f t="shared" si="66"/>
        <v>92</v>
      </c>
      <c r="L442" s="75" t="str">
        <f t="shared" ca="1" si="59"/>
        <v>3100: Salary In-kind</v>
      </c>
      <c r="M442" s="75">
        <f t="shared" ca="1" si="62"/>
        <v>0</v>
      </c>
      <c r="N442" s="75" t="str">
        <f t="shared" ca="1" si="63"/>
        <v xml:space="preserve"> - </v>
      </c>
      <c r="O442" s="75" t="str">
        <f t="shared" ca="1" si="60"/>
        <v>3100: Salary In-kind0 - PY0</v>
      </c>
      <c r="P442" s="75">
        <f>VLOOKUP(D442,'FY-Quarter lookup'!$D$2:$J$25,7,FALSE)</f>
        <v>0</v>
      </c>
      <c r="Q442" s="75">
        <f ca="1">IFERROR(INDEX('Budget by FY'!$I$2:$I$506,MATCH('Budget by qtr'!O442,'Budget by FY'!$F$2:$F$506,0)),0)</f>
        <v>0</v>
      </c>
      <c r="R442" s="75">
        <f>VLOOKUP(D442,'FY-Quarter lookup'!$D$2:$K$25,8,FALSE)</f>
        <v>0</v>
      </c>
      <c r="S442" s="75">
        <f>VLOOKUP(D442,'FY-Quarter lookup'!$D$2:$G$25,4,FALSE)</f>
        <v>0</v>
      </c>
      <c r="T442" s="75">
        <f t="shared" ca="1" si="64"/>
        <v>0</v>
      </c>
    </row>
    <row r="443" spans="1:20">
      <c r="A443">
        <v>2</v>
      </c>
      <c r="B443">
        <v>2025</v>
      </c>
      <c r="C443" s="2">
        <v>45566</v>
      </c>
      <c r="D443" s="2">
        <v>45657</v>
      </c>
      <c r="J443">
        <f>VLOOKUP(D443,'FY-Quarter lookup'!$D$2:$I$25,6,FALSE)</f>
        <v>0</v>
      </c>
      <c r="K443">
        <f t="shared" si="66"/>
        <v>92</v>
      </c>
      <c r="L443" s="75" t="str">
        <f t="shared" ca="1" si="59"/>
        <v>3100: Salary In-kind</v>
      </c>
      <c r="M443" s="75">
        <f t="shared" ca="1" si="62"/>
        <v>0</v>
      </c>
      <c r="N443" s="75" t="str">
        <f t="shared" ca="1" si="63"/>
        <v xml:space="preserve"> - </v>
      </c>
      <c r="O443" s="75" t="str">
        <f t="shared" ca="1" si="60"/>
        <v>3100: Salary In-kind0 - PY0</v>
      </c>
      <c r="P443" s="75">
        <f>VLOOKUP(D443,'FY-Quarter lookup'!$D$2:$J$25,7,FALSE)</f>
        <v>0</v>
      </c>
      <c r="Q443" s="75">
        <f ca="1">IFERROR(INDEX('Budget by FY'!$I$2:$I$506,MATCH('Budget by qtr'!O443,'Budget by FY'!$F$2:$F$506,0)),0)</f>
        <v>0</v>
      </c>
      <c r="R443" s="75">
        <f>VLOOKUP(D443,'FY-Quarter lookup'!$D$2:$K$25,8,FALSE)</f>
        <v>0</v>
      </c>
      <c r="S443" s="75">
        <f>VLOOKUP(D443,'FY-Quarter lookup'!$D$2:$G$25,4,FALSE)</f>
        <v>0</v>
      </c>
      <c r="T443" s="75">
        <f t="shared" ca="1" si="64"/>
        <v>0</v>
      </c>
    </row>
    <row r="444" spans="1:20">
      <c r="A444">
        <v>3</v>
      </c>
      <c r="B444">
        <v>2025</v>
      </c>
      <c r="C444" s="2">
        <v>45658</v>
      </c>
      <c r="D444" s="2">
        <v>45747</v>
      </c>
      <c r="J444">
        <f>VLOOKUP(D444,'FY-Quarter lookup'!$D$2:$I$25,6,FALSE)</f>
        <v>0</v>
      </c>
      <c r="K444">
        <f t="shared" si="66"/>
        <v>92</v>
      </c>
      <c r="L444" s="75" t="str">
        <f t="shared" ca="1" si="59"/>
        <v>3100: Salary In-kind</v>
      </c>
      <c r="M444" s="75">
        <f t="shared" ca="1" si="62"/>
        <v>0</v>
      </c>
      <c r="N444" s="75" t="str">
        <f t="shared" ca="1" si="63"/>
        <v xml:space="preserve"> - </v>
      </c>
      <c r="O444" s="75" t="str">
        <f t="shared" ca="1" si="60"/>
        <v>3100: Salary In-kind0 - PY0</v>
      </c>
      <c r="P444" s="75">
        <f>VLOOKUP(D444,'FY-Quarter lookup'!$D$2:$J$25,7,FALSE)</f>
        <v>0</v>
      </c>
      <c r="Q444" s="75">
        <f ca="1">IFERROR(INDEX('Budget by FY'!$I$2:$I$506,MATCH('Budget by qtr'!O444,'Budget by FY'!$F$2:$F$506,0)),0)</f>
        <v>0</v>
      </c>
      <c r="R444" s="75">
        <f>VLOOKUP(D444,'FY-Quarter lookup'!$D$2:$K$25,8,FALSE)</f>
        <v>0</v>
      </c>
      <c r="S444" s="75">
        <f>VLOOKUP(D444,'FY-Quarter lookup'!$D$2:$G$25,4,FALSE)</f>
        <v>0</v>
      </c>
      <c r="T444" s="75">
        <f t="shared" ca="1" si="64"/>
        <v>0</v>
      </c>
    </row>
    <row r="445" spans="1:20">
      <c r="A445">
        <v>4</v>
      </c>
      <c r="B445">
        <v>2025</v>
      </c>
      <c r="C445" s="2">
        <v>45748</v>
      </c>
      <c r="D445" s="2">
        <v>45838</v>
      </c>
      <c r="J445">
        <f>VLOOKUP(D445,'FY-Quarter lookup'!$D$2:$I$25,6,FALSE)</f>
        <v>0</v>
      </c>
      <c r="K445">
        <f t="shared" si="66"/>
        <v>92</v>
      </c>
      <c r="L445" s="75" t="str">
        <f t="shared" ca="1" si="59"/>
        <v>3100: Salary In-kind</v>
      </c>
      <c r="M445" s="75">
        <f t="shared" ca="1" si="62"/>
        <v>0</v>
      </c>
      <c r="N445" s="75" t="str">
        <f t="shared" ca="1" si="63"/>
        <v xml:space="preserve"> - </v>
      </c>
      <c r="O445" s="75" t="str">
        <f t="shared" ca="1" si="60"/>
        <v>3100: Salary In-kind0 - PY0</v>
      </c>
      <c r="P445" s="75">
        <f>VLOOKUP(D445,'FY-Quarter lookup'!$D$2:$J$25,7,FALSE)</f>
        <v>0</v>
      </c>
      <c r="Q445" s="75">
        <f ca="1">IFERROR(INDEX('Budget by FY'!$I$2:$I$506,MATCH('Budget by qtr'!O445,'Budget by FY'!$F$2:$F$506,0)),0)</f>
        <v>0</v>
      </c>
      <c r="R445" s="75">
        <f>VLOOKUP(D445,'FY-Quarter lookup'!$D$2:$K$25,8,FALSE)</f>
        <v>0</v>
      </c>
      <c r="S445" s="75">
        <f>VLOOKUP(D445,'FY-Quarter lookup'!$D$2:$G$25,4,FALSE)</f>
        <v>0</v>
      </c>
      <c r="T445" s="75">
        <f t="shared" ca="1" si="64"/>
        <v>0</v>
      </c>
    </row>
    <row r="446" spans="1:20">
      <c r="A446">
        <v>1</v>
      </c>
      <c r="B446">
        <v>2026</v>
      </c>
      <c r="C446" s="2">
        <v>45839</v>
      </c>
      <c r="D446" s="2">
        <v>45930</v>
      </c>
      <c r="J446">
        <f>VLOOKUP(D446,'FY-Quarter lookup'!$D$2:$I$25,6,FALSE)</f>
        <v>0</v>
      </c>
      <c r="K446">
        <f t="shared" si="66"/>
        <v>92</v>
      </c>
      <c r="L446" s="75" t="str">
        <f t="shared" ca="1" si="59"/>
        <v>3100: Salary In-kind</v>
      </c>
      <c r="M446" s="75">
        <f t="shared" ca="1" si="62"/>
        <v>0</v>
      </c>
      <c r="N446" s="75" t="str">
        <f t="shared" ca="1" si="63"/>
        <v xml:space="preserve"> - </v>
      </c>
      <c r="O446" s="75" t="str">
        <f t="shared" ca="1" si="60"/>
        <v>3100: Salary In-kind0 - PY0</v>
      </c>
      <c r="P446" s="75">
        <f>VLOOKUP(D446,'FY-Quarter lookup'!$D$2:$J$25,7,FALSE)</f>
        <v>0</v>
      </c>
      <c r="Q446" s="75">
        <f ca="1">IFERROR(INDEX('Budget by FY'!$I$2:$I$506,MATCH('Budget by qtr'!O446,'Budget by FY'!$F$2:$F$506,0)),0)</f>
        <v>0</v>
      </c>
      <c r="R446" s="75">
        <f>VLOOKUP(D446,'FY-Quarter lookup'!$D$2:$K$25,8,FALSE)</f>
        <v>0</v>
      </c>
      <c r="S446" s="75">
        <f>VLOOKUP(D446,'FY-Quarter lookup'!$D$2:$G$25,4,FALSE)</f>
        <v>0</v>
      </c>
      <c r="T446" s="75">
        <f t="shared" ca="1" si="64"/>
        <v>0</v>
      </c>
    </row>
    <row r="447" spans="1:20">
      <c r="A447">
        <v>2</v>
      </c>
      <c r="B447">
        <v>2026</v>
      </c>
      <c r="C447" s="2">
        <v>45931</v>
      </c>
      <c r="D447" s="2">
        <v>46022</v>
      </c>
      <c r="J447">
        <f>VLOOKUP(D447,'FY-Quarter lookup'!$D$2:$I$25,6,FALSE)</f>
        <v>0</v>
      </c>
      <c r="K447">
        <f t="shared" si="66"/>
        <v>92</v>
      </c>
      <c r="L447" s="75" t="str">
        <f t="shared" ca="1" si="59"/>
        <v>3100: Salary In-kind</v>
      </c>
      <c r="M447" s="75">
        <f t="shared" ca="1" si="62"/>
        <v>0</v>
      </c>
      <c r="N447" s="75" t="str">
        <f t="shared" ca="1" si="63"/>
        <v xml:space="preserve"> - </v>
      </c>
      <c r="O447" s="75" t="str">
        <f t="shared" ca="1" si="60"/>
        <v>3100: Salary In-kind0 - PY0</v>
      </c>
      <c r="P447" s="75">
        <f>VLOOKUP(D447,'FY-Quarter lookup'!$D$2:$J$25,7,FALSE)</f>
        <v>0</v>
      </c>
      <c r="Q447" s="75">
        <f ca="1">IFERROR(INDEX('Budget by FY'!$I$2:$I$506,MATCH('Budget by qtr'!O447,'Budget by FY'!$F$2:$F$506,0)),0)</f>
        <v>0</v>
      </c>
      <c r="R447" s="75">
        <f>VLOOKUP(D447,'FY-Quarter lookup'!$D$2:$K$25,8,FALSE)</f>
        <v>0</v>
      </c>
      <c r="S447" s="75">
        <f>VLOOKUP(D447,'FY-Quarter lookup'!$D$2:$G$25,4,FALSE)</f>
        <v>0</v>
      </c>
      <c r="T447" s="75">
        <f t="shared" ca="1" si="64"/>
        <v>0</v>
      </c>
    </row>
    <row r="448" spans="1:20">
      <c r="A448">
        <v>3</v>
      </c>
      <c r="B448">
        <v>2026</v>
      </c>
      <c r="C448" s="2">
        <v>46023</v>
      </c>
      <c r="D448" s="2">
        <v>46112</v>
      </c>
      <c r="J448">
        <f>VLOOKUP(D448,'FY-Quarter lookup'!$D$2:$I$25,6,FALSE)</f>
        <v>0</v>
      </c>
      <c r="K448">
        <f t="shared" si="66"/>
        <v>92</v>
      </c>
      <c r="L448" s="75" t="str">
        <f t="shared" ca="1" si="59"/>
        <v>3100: Salary In-kind</v>
      </c>
      <c r="M448" s="75">
        <f t="shared" ca="1" si="62"/>
        <v>0</v>
      </c>
      <c r="N448" s="75" t="str">
        <f t="shared" ca="1" si="63"/>
        <v xml:space="preserve"> - </v>
      </c>
      <c r="O448" s="75" t="str">
        <f t="shared" ca="1" si="60"/>
        <v>3100: Salary In-kind0 - PY0</v>
      </c>
      <c r="P448" s="75">
        <f>VLOOKUP(D448,'FY-Quarter lookup'!$D$2:$J$25,7,FALSE)</f>
        <v>0</v>
      </c>
      <c r="Q448" s="75">
        <f ca="1">IFERROR(INDEX('Budget by FY'!$I$2:$I$506,MATCH('Budget by qtr'!O448,'Budget by FY'!$F$2:$F$506,0)),0)</f>
        <v>0</v>
      </c>
      <c r="R448" s="75">
        <f>VLOOKUP(D448,'FY-Quarter lookup'!$D$2:$K$25,8,FALSE)</f>
        <v>0</v>
      </c>
      <c r="S448" s="75">
        <f>VLOOKUP(D448,'FY-Quarter lookup'!$D$2:$G$25,4,FALSE)</f>
        <v>0</v>
      </c>
      <c r="T448" s="75">
        <f t="shared" ca="1" si="64"/>
        <v>0</v>
      </c>
    </row>
    <row r="449" spans="1:20">
      <c r="A449">
        <v>4</v>
      </c>
      <c r="B449">
        <v>2026</v>
      </c>
      <c r="C449" s="2">
        <v>46113</v>
      </c>
      <c r="D449" s="2">
        <v>46203</v>
      </c>
      <c r="J449">
        <f>VLOOKUP(D449,'FY-Quarter lookup'!$D$2:$I$25,6,FALSE)</f>
        <v>0</v>
      </c>
      <c r="K449">
        <f t="shared" si="66"/>
        <v>92</v>
      </c>
      <c r="L449" s="75" t="str">
        <f t="shared" ca="1" si="59"/>
        <v>3100: Salary In-kind</v>
      </c>
      <c r="M449" s="75">
        <f t="shared" ca="1" si="62"/>
        <v>0</v>
      </c>
      <c r="N449" s="75" t="str">
        <f t="shared" ca="1" si="63"/>
        <v xml:space="preserve"> - </v>
      </c>
      <c r="O449" s="75" t="str">
        <f t="shared" ca="1" si="60"/>
        <v>3100: Salary In-kind0 - PY0</v>
      </c>
      <c r="P449" s="75">
        <f>VLOOKUP(D449,'FY-Quarter lookup'!$D$2:$J$25,7,FALSE)</f>
        <v>0</v>
      </c>
      <c r="Q449" s="75">
        <f ca="1">IFERROR(INDEX('Budget by FY'!$I$2:$I$506,MATCH('Budget by qtr'!O449,'Budget by FY'!$F$2:$F$506,0)),0)</f>
        <v>0</v>
      </c>
      <c r="R449" s="75">
        <f>VLOOKUP(D449,'FY-Quarter lookup'!$D$2:$K$25,8,FALSE)</f>
        <v>0</v>
      </c>
      <c r="S449" s="75">
        <f>VLOOKUP(D449,'FY-Quarter lookup'!$D$2:$G$25,4,FALSE)</f>
        <v>0</v>
      </c>
      <c r="T449" s="75">
        <f t="shared" ca="1" si="64"/>
        <v>0</v>
      </c>
    </row>
    <row r="450" spans="1:20">
      <c r="A450">
        <v>1</v>
      </c>
      <c r="B450">
        <v>2027</v>
      </c>
      <c r="C450" s="2">
        <v>46204</v>
      </c>
      <c r="D450" s="2">
        <v>46295</v>
      </c>
      <c r="J450">
        <f>VLOOKUP(D450,'FY-Quarter lookup'!$D$2:$I$25,6,FALSE)</f>
        <v>0</v>
      </c>
      <c r="K450">
        <f t="shared" si="66"/>
        <v>92</v>
      </c>
      <c r="L450" s="75" t="str">
        <f t="shared" ca="1" si="59"/>
        <v>3100: Salary In-kind</v>
      </c>
      <c r="M450" s="75">
        <f t="shared" ca="1" si="62"/>
        <v>0</v>
      </c>
      <c r="N450" s="75" t="str">
        <f t="shared" ca="1" si="63"/>
        <v xml:space="preserve"> - </v>
      </c>
      <c r="O450" s="75" t="str">
        <f t="shared" ca="1" si="60"/>
        <v>3100: Salary In-kind0 - PY0</v>
      </c>
      <c r="P450" s="75">
        <f>VLOOKUP(D450,'FY-Quarter lookup'!$D$2:$J$25,7,FALSE)</f>
        <v>0</v>
      </c>
      <c r="Q450" s="75">
        <f ca="1">IFERROR(INDEX('Budget by FY'!$I$2:$I$506,MATCH('Budget by qtr'!O450,'Budget by FY'!$F$2:$F$506,0)),0)</f>
        <v>0</v>
      </c>
      <c r="R450" s="75">
        <f>VLOOKUP(D450,'FY-Quarter lookup'!$D$2:$K$25,8,FALSE)</f>
        <v>0</v>
      </c>
      <c r="S450" s="75">
        <f>VLOOKUP(D450,'FY-Quarter lookup'!$D$2:$G$25,4,FALSE)</f>
        <v>0</v>
      </c>
      <c r="T450" s="75">
        <f t="shared" ca="1" si="64"/>
        <v>0</v>
      </c>
    </row>
    <row r="451" spans="1:20">
      <c r="A451">
        <v>2</v>
      </c>
      <c r="B451">
        <v>2027</v>
      </c>
      <c r="C451" s="2">
        <v>46296</v>
      </c>
      <c r="D451" s="2">
        <v>46387</v>
      </c>
      <c r="J451">
        <f>VLOOKUP(D451,'FY-Quarter lookup'!$D$2:$I$25,6,FALSE)</f>
        <v>0</v>
      </c>
      <c r="K451">
        <f t="shared" si="66"/>
        <v>92</v>
      </c>
      <c r="L451" s="75" t="str">
        <f t="shared" ref="L451:L514" ca="1" si="67">INDIRECT(_xlfn.CONCAT("'Budget by FY'!C",K451))</f>
        <v>3100: Salary In-kind</v>
      </c>
      <c r="M451" s="75">
        <f t="shared" ca="1" si="62"/>
        <v>0</v>
      </c>
      <c r="N451" s="75" t="str">
        <f t="shared" ca="1" si="63"/>
        <v xml:space="preserve"> - </v>
      </c>
      <c r="O451" s="75" t="str">
        <f t="shared" ref="O451:O514" ca="1" si="68">_xlfn.CONCAT(L451,M451,N451,"PY",P451)</f>
        <v>3100: Salary In-kind0 - PY0</v>
      </c>
      <c r="P451" s="75">
        <f>VLOOKUP(D451,'FY-Quarter lookup'!$D$2:$J$25,7,FALSE)</f>
        <v>0</v>
      </c>
      <c r="Q451" s="75">
        <f ca="1">IFERROR(INDEX('Budget by FY'!$I$2:$I$506,MATCH('Budget by qtr'!O451,'Budget by FY'!$F$2:$F$506,0)),0)</f>
        <v>0</v>
      </c>
      <c r="R451" s="75">
        <f>VLOOKUP(D451,'FY-Quarter lookup'!$D$2:$K$25,8,FALSE)</f>
        <v>0</v>
      </c>
      <c r="S451" s="75">
        <f>VLOOKUP(D451,'FY-Quarter lookup'!$D$2:$G$25,4,FALSE)</f>
        <v>0</v>
      </c>
      <c r="T451" s="75">
        <f t="shared" ca="1" si="64"/>
        <v>0</v>
      </c>
    </row>
    <row r="452" spans="1:20">
      <c r="A452">
        <v>3</v>
      </c>
      <c r="B452">
        <v>2027</v>
      </c>
      <c r="C452" s="2">
        <v>46388</v>
      </c>
      <c r="D452" s="2">
        <v>46477</v>
      </c>
      <c r="J452">
        <f>VLOOKUP(D452,'FY-Quarter lookup'!$D$2:$I$25,6,FALSE)</f>
        <v>0</v>
      </c>
      <c r="K452">
        <f t="shared" si="66"/>
        <v>92</v>
      </c>
      <c r="L452" s="75" t="str">
        <f t="shared" ca="1" si="67"/>
        <v>3100: Salary In-kind</v>
      </c>
      <c r="M452" s="75">
        <f t="shared" ca="1" si="62"/>
        <v>0</v>
      </c>
      <c r="N452" s="75" t="str">
        <f t="shared" ca="1" si="63"/>
        <v xml:space="preserve"> - </v>
      </c>
      <c r="O452" s="75" t="str">
        <f t="shared" ca="1" si="68"/>
        <v>3100: Salary In-kind0 - PY0</v>
      </c>
      <c r="P452" s="75">
        <f>VLOOKUP(D452,'FY-Quarter lookup'!$D$2:$J$25,7,FALSE)</f>
        <v>0</v>
      </c>
      <c r="Q452" s="75">
        <f ca="1">IFERROR(INDEX('Budget by FY'!$I$2:$I$506,MATCH('Budget by qtr'!O452,'Budget by FY'!$F$2:$F$506,0)),0)</f>
        <v>0</v>
      </c>
      <c r="R452" s="75">
        <f>VLOOKUP(D452,'FY-Quarter lookup'!$D$2:$K$25,8,FALSE)</f>
        <v>0</v>
      </c>
      <c r="S452" s="75">
        <f>VLOOKUP(D452,'FY-Quarter lookup'!$D$2:$G$25,4,FALSE)</f>
        <v>0</v>
      </c>
      <c r="T452" s="75">
        <f t="shared" ca="1" si="64"/>
        <v>0</v>
      </c>
    </row>
    <row r="453" spans="1:20">
      <c r="A453">
        <v>4</v>
      </c>
      <c r="B453">
        <v>2027</v>
      </c>
      <c r="C453" s="2">
        <v>46478</v>
      </c>
      <c r="D453" s="2">
        <v>46568</v>
      </c>
      <c r="J453">
        <f>VLOOKUP(D453,'FY-Quarter lookup'!$D$2:$I$25,6,FALSE)</f>
        <v>0</v>
      </c>
      <c r="K453">
        <f t="shared" si="66"/>
        <v>92</v>
      </c>
      <c r="L453" s="75" t="str">
        <f t="shared" ca="1" si="67"/>
        <v>3100: Salary In-kind</v>
      </c>
      <c r="M453" s="75">
        <f t="shared" ca="1" si="62"/>
        <v>0</v>
      </c>
      <c r="N453" s="75" t="str">
        <f t="shared" ca="1" si="63"/>
        <v xml:space="preserve"> - </v>
      </c>
      <c r="O453" s="75" t="str">
        <f t="shared" ca="1" si="68"/>
        <v>3100: Salary In-kind0 - PY0</v>
      </c>
      <c r="P453" s="75">
        <f>VLOOKUP(D453,'FY-Quarter lookup'!$D$2:$J$25,7,FALSE)</f>
        <v>0</v>
      </c>
      <c r="Q453" s="75">
        <f ca="1">IFERROR(INDEX('Budget by FY'!$I$2:$I$506,MATCH('Budget by qtr'!O453,'Budget by FY'!$F$2:$F$506,0)),0)</f>
        <v>0</v>
      </c>
      <c r="R453" s="75">
        <f>VLOOKUP(D453,'FY-Quarter lookup'!$D$2:$K$25,8,FALSE)</f>
        <v>0</v>
      </c>
      <c r="S453" s="75">
        <f>VLOOKUP(D453,'FY-Quarter lookup'!$D$2:$G$25,4,FALSE)</f>
        <v>0</v>
      </c>
      <c r="T453" s="75">
        <f t="shared" ca="1" si="64"/>
        <v>0</v>
      </c>
    </row>
    <row r="454" spans="1:20">
      <c r="A454">
        <v>1</v>
      </c>
      <c r="B454">
        <v>2028</v>
      </c>
      <c r="C454" s="2">
        <v>46569</v>
      </c>
      <c r="D454" s="2">
        <v>46660</v>
      </c>
      <c r="J454">
        <f>VLOOKUP(D454,'FY-Quarter lookup'!$D$2:$I$25,6,FALSE)</f>
        <v>0</v>
      </c>
      <c r="K454">
        <f t="shared" si="66"/>
        <v>92</v>
      </c>
      <c r="L454" s="75" t="str">
        <f t="shared" ca="1" si="67"/>
        <v>3100: Salary In-kind</v>
      </c>
      <c r="M454" s="75">
        <f t="shared" ca="1" si="62"/>
        <v>0</v>
      </c>
      <c r="N454" s="75" t="str">
        <f t="shared" ca="1" si="63"/>
        <v xml:space="preserve"> - </v>
      </c>
      <c r="O454" s="75" t="str">
        <f t="shared" ca="1" si="68"/>
        <v>3100: Salary In-kind0 - PY0</v>
      </c>
      <c r="P454" s="75">
        <f>VLOOKUP(D454,'FY-Quarter lookup'!$D$2:$J$25,7,FALSE)</f>
        <v>0</v>
      </c>
      <c r="Q454" s="75">
        <f ca="1">IFERROR(INDEX('Budget by FY'!$I$2:$I$506,MATCH('Budget by qtr'!O454,'Budget by FY'!$F$2:$F$506,0)),0)</f>
        <v>0</v>
      </c>
      <c r="R454" s="75">
        <f>VLOOKUP(D454,'FY-Quarter lookup'!$D$2:$K$25,8,FALSE)</f>
        <v>0</v>
      </c>
      <c r="S454" s="75">
        <f>VLOOKUP(D454,'FY-Quarter lookup'!$D$2:$G$25,4,FALSE)</f>
        <v>0</v>
      </c>
      <c r="T454" s="75">
        <f t="shared" ca="1" si="64"/>
        <v>0</v>
      </c>
    </row>
    <row r="455" spans="1:20">
      <c r="A455">
        <v>2</v>
      </c>
      <c r="B455">
        <v>2028</v>
      </c>
      <c r="C455" s="2">
        <v>46661</v>
      </c>
      <c r="D455" s="2">
        <v>46752</v>
      </c>
      <c r="J455">
        <f>VLOOKUP(D455,'FY-Quarter lookup'!$D$2:$I$25,6,FALSE)</f>
        <v>0</v>
      </c>
      <c r="K455">
        <f t="shared" si="66"/>
        <v>92</v>
      </c>
      <c r="L455" s="75" t="str">
        <f t="shared" ca="1" si="67"/>
        <v>3100: Salary In-kind</v>
      </c>
      <c r="M455" s="75">
        <f t="shared" ca="1" si="62"/>
        <v>0</v>
      </c>
      <c r="N455" s="75" t="str">
        <f t="shared" ca="1" si="63"/>
        <v xml:space="preserve"> - </v>
      </c>
      <c r="O455" s="75" t="str">
        <f t="shared" ca="1" si="68"/>
        <v>3100: Salary In-kind0 - PY0</v>
      </c>
      <c r="P455" s="75">
        <f>VLOOKUP(D455,'FY-Quarter lookup'!$D$2:$J$25,7,FALSE)</f>
        <v>0</v>
      </c>
      <c r="Q455" s="75">
        <f ca="1">IFERROR(INDEX('Budget by FY'!$I$2:$I$506,MATCH('Budget by qtr'!O455,'Budget by FY'!$F$2:$F$506,0)),0)</f>
        <v>0</v>
      </c>
      <c r="R455" s="75">
        <f>VLOOKUP(D455,'FY-Quarter lookup'!$D$2:$K$25,8,FALSE)</f>
        <v>0</v>
      </c>
      <c r="S455" s="75">
        <f>VLOOKUP(D455,'FY-Quarter lookup'!$D$2:$G$25,4,FALSE)</f>
        <v>0</v>
      </c>
      <c r="T455" s="75">
        <f t="shared" ca="1" si="64"/>
        <v>0</v>
      </c>
    </row>
    <row r="456" spans="1:20">
      <c r="A456">
        <v>3</v>
      </c>
      <c r="B456">
        <v>2028</v>
      </c>
      <c r="C456" s="2">
        <v>46753</v>
      </c>
      <c r="D456" s="2">
        <v>46843</v>
      </c>
      <c r="J456">
        <f>VLOOKUP(D456,'FY-Quarter lookup'!$D$2:$I$25,6,FALSE)</f>
        <v>0</v>
      </c>
      <c r="K456">
        <f t="shared" si="66"/>
        <v>92</v>
      </c>
      <c r="L456" s="75" t="str">
        <f t="shared" ca="1" si="67"/>
        <v>3100: Salary In-kind</v>
      </c>
      <c r="M456" s="75">
        <f t="shared" ca="1" si="62"/>
        <v>0</v>
      </c>
      <c r="N456" s="75" t="str">
        <f t="shared" ca="1" si="63"/>
        <v xml:space="preserve"> - </v>
      </c>
      <c r="O456" s="75" t="str">
        <f t="shared" ca="1" si="68"/>
        <v>3100: Salary In-kind0 - PY0</v>
      </c>
      <c r="P456" s="75">
        <f>VLOOKUP(D456,'FY-Quarter lookup'!$D$2:$J$25,7,FALSE)</f>
        <v>0</v>
      </c>
      <c r="Q456" s="75">
        <f ca="1">IFERROR(INDEX('Budget by FY'!$I$2:$I$506,MATCH('Budget by qtr'!O456,'Budget by FY'!$F$2:$F$506,0)),0)</f>
        <v>0</v>
      </c>
      <c r="R456" s="75">
        <f>VLOOKUP(D456,'FY-Quarter lookup'!$D$2:$K$25,8,FALSE)</f>
        <v>0</v>
      </c>
      <c r="S456" s="75">
        <f>VLOOKUP(D456,'FY-Quarter lookup'!$D$2:$G$25,4,FALSE)</f>
        <v>0</v>
      </c>
      <c r="T456" s="75">
        <f t="shared" ca="1" si="64"/>
        <v>0</v>
      </c>
    </row>
    <row r="457" spans="1:20">
      <c r="A457">
        <v>4</v>
      </c>
      <c r="B457">
        <v>2028</v>
      </c>
      <c r="C457" s="2">
        <v>46844</v>
      </c>
      <c r="D457" s="2">
        <v>46934</v>
      </c>
      <c r="J457">
        <f>VLOOKUP(D457,'FY-Quarter lookup'!$D$2:$I$25,6,FALSE)</f>
        <v>0</v>
      </c>
      <c r="K457">
        <f t="shared" si="66"/>
        <v>92</v>
      </c>
      <c r="L457" s="75" t="str">
        <f t="shared" ca="1" si="67"/>
        <v>3100: Salary In-kind</v>
      </c>
      <c r="M457" s="75">
        <f t="shared" ca="1" si="62"/>
        <v>0</v>
      </c>
      <c r="N457" s="75" t="str">
        <f t="shared" ca="1" si="63"/>
        <v xml:space="preserve"> - </v>
      </c>
      <c r="O457" s="75" t="str">
        <f t="shared" ca="1" si="68"/>
        <v>3100: Salary In-kind0 - PY0</v>
      </c>
      <c r="P457" s="75">
        <f>VLOOKUP(D457,'FY-Quarter lookup'!$D$2:$J$25,7,FALSE)</f>
        <v>0</v>
      </c>
      <c r="Q457" s="75">
        <f ca="1">IFERROR(INDEX('Budget by FY'!$I$2:$I$506,MATCH('Budget by qtr'!O457,'Budget by FY'!$F$2:$F$506,0)),0)</f>
        <v>0</v>
      </c>
      <c r="R457" s="75">
        <f>VLOOKUP(D457,'FY-Quarter lookup'!$D$2:$K$25,8,FALSE)</f>
        <v>0</v>
      </c>
      <c r="S457" s="75">
        <f>VLOOKUP(D457,'FY-Quarter lookup'!$D$2:$G$25,4,FALSE)</f>
        <v>0</v>
      </c>
      <c r="T457" s="75">
        <f t="shared" ca="1" si="64"/>
        <v>0</v>
      </c>
    </row>
    <row r="458" spans="1:20">
      <c r="A458">
        <v>1</v>
      </c>
      <c r="B458">
        <v>2023</v>
      </c>
      <c r="C458" s="2">
        <v>44743</v>
      </c>
      <c r="D458" s="2">
        <v>44834</v>
      </c>
      <c r="J458">
        <f>VLOOKUP(D458,'FY-Quarter lookup'!$D$2:$I$25,6,FALSE)</f>
        <v>0</v>
      </c>
      <c r="K458">
        <f>K457+5</f>
        <v>97</v>
      </c>
      <c r="L458" s="75" t="str">
        <f t="shared" ca="1" si="67"/>
        <v>3100: Salary In-kind</v>
      </c>
      <c r="M458" s="75">
        <f t="shared" ca="1" si="62"/>
        <v>0</v>
      </c>
      <c r="N458" s="75" t="str">
        <f t="shared" ca="1" si="63"/>
        <v xml:space="preserve"> - </v>
      </c>
      <c r="O458" s="75" t="str">
        <f t="shared" ca="1" si="68"/>
        <v>3100: Salary In-kind0 - PY0</v>
      </c>
      <c r="P458" s="75">
        <f>VLOOKUP(D458,'FY-Quarter lookup'!$D$2:$J$25,7,FALSE)</f>
        <v>0</v>
      </c>
      <c r="Q458" s="75">
        <f ca="1">IFERROR(INDEX('Budget by FY'!$I$2:$I$506,MATCH('Budget by qtr'!O458,'Budget by FY'!$F$2:$F$506,0)),0)</f>
        <v>0</v>
      </c>
      <c r="R458" s="75">
        <f>VLOOKUP(D458,'FY-Quarter lookup'!$D$2:$K$25,8,FALSE)</f>
        <v>0</v>
      </c>
      <c r="S458" s="75">
        <f>VLOOKUP(D458,'FY-Quarter lookup'!$D$2:$G$25,4,FALSE)</f>
        <v>0</v>
      </c>
      <c r="T458" s="75">
        <f t="shared" ca="1" si="64"/>
        <v>0</v>
      </c>
    </row>
    <row r="459" spans="1:20">
      <c r="A459">
        <v>2</v>
      </c>
      <c r="B459">
        <v>2023</v>
      </c>
      <c r="C459" s="2">
        <v>44835</v>
      </c>
      <c r="D459" s="2">
        <v>44926</v>
      </c>
      <c r="J459">
        <f>VLOOKUP(D459,'FY-Quarter lookup'!$D$2:$I$25,6,FALSE)</f>
        <v>0</v>
      </c>
      <c r="K459">
        <f>K458</f>
        <v>97</v>
      </c>
      <c r="L459" s="75" t="str">
        <f t="shared" ca="1" si="67"/>
        <v>3100: Salary In-kind</v>
      </c>
      <c r="M459" s="75">
        <f t="shared" ca="1" si="62"/>
        <v>0</v>
      </c>
      <c r="N459" s="75" t="str">
        <f t="shared" ca="1" si="63"/>
        <v xml:space="preserve"> - </v>
      </c>
      <c r="O459" s="75" t="str">
        <f t="shared" ca="1" si="68"/>
        <v>3100: Salary In-kind0 - PY0</v>
      </c>
      <c r="P459" s="75">
        <f>VLOOKUP(D459,'FY-Quarter lookup'!$D$2:$J$25,7,FALSE)</f>
        <v>0</v>
      </c>
      <c r="Q459" s="75">
        <f ca="1">IFERROR(INDEX('Budget by FY'!$I$2:$I$506,MATCH('Budget by qtr'!O459,'Budget by FY'!$F$2:$F$506,0)),0)</f>
        <v>0</v>
      </c>
      <c r="R459" s="75">
        <f>VLOOKUP(D459,'FY-Quarter lookup'!$D$2:$K$25,8,FALSE)</f>
        <v>0</v>
      </c>
      <c r="S459" s="75">
        <f>VLOOKUP(D459,'FY-Quarter lookup'!$D$2:$G$25,4,FALSE)</f>
        <v>0</v>
      </c>
      <c r="T459" s="75">
        <f t="shared" ca="1" si="64"/>
        <v>0</v>
      </c>
    </row>
    <row r="460" spans="1:20">
      <c r="A460">
        <v>3</v>
      </c>
      <c r="B460">
        <v>2023</v>
      </c>
      <c r="C460" s="2">
        <v>44927</v>
      </c>
      <c r="D460" s="2">
        <v>45016</v>
      </c>
      <c r="J460">
        <f>VLOOKUP(D460,'FY-Quarter lookup'!$D$2:$I$25,6,FALSE)</f>
        <v>0</v>
      </c>
      <c r="K460">
        <f t="shared" ref="K460:K481" si="69">K459</f>
        <v>97</v>
      </c>
      <c r="L460" s="75" t="str">
        <f t="shared" ca="1" si="67"/>
        <v>3100: Salary In-kind</v>
      </c>
      <c r="M460" s="75">
        <f t="shared" ca="1" si="62"/>
        <v>0</v>
      </c>
      <c r="N460" s="75" t="str">
        <f t="shared" ca="1" si="63"/>
        <v xml:space="preserve"> - </v>
      </c>
      <c r="O460" s="75" t="str">
        <f t="shared" ca="1" si="68"/>
        <v>3100: Salary In-kind0 - PY0</v>
      </c>
      <c r="P460" s="75">
        <f>VLOOKUP(D460,'FY-Quarter lookup'!$D$2:$J$25,7,FALSE)</f>
        <v>0</v>
      </c>
      <c r="Q460" s="75">
        <f ca="1">IFERROR(INDEX('Budget by FY'!$I$2:$I$506,MATCH('Budget by qtr'!O460,'Budget by FY'!$F$2:$F$506,0)),0)</f>
        <v>0</v>
      </c>
      <c r="R460" s="75">
        <f>VLOOKUP(D460,'FY-Quarter lookup'!$D$2:$K$25,8,FALSE)</f>
        <v>0</v>
      </c>
      <c r="S460" s="75">
        <f>VLOOKUP(D460,'FY-Quarter lookup'!$D$2:$G$25,4,FALSE)</f>
        <v>0</v>
      </c>
      <c r="T460" s="75">
        <f t="shared" ca="1" si="64"/>
        <v>0</v>
      </c>
    </row>
    <row r="461" spans="1:20">
      <c r="A461">
        <v>4</v>
      </c>
      <c r="B461">
        <v>2023</v>
      </c>
      <c r="C461" s="2">
        <v>45017</v>
      </c>
      <c r="D461" s="2">
        <v>45107</v>
      </c>
      <c r="J461">
        <f>VLOOKUP(D461,'FY-Quarter lookup'!$D$2:$I$25,6,FALSE)</f>
        <v>0</v>
      </c>
      <c r="K461">
        <f t="shared" si="69"/>
        <v>97</v>
      </c>
      <c r="L461" s="75" t="str">
        <f t="shared" ca="1" si="67"/>
        <v>3100: Salary In-kind</v>
      </c>
      <c r="M461" s="75">
        <f t="shared" ca="1" si="62"/>
        <v>0</v>
      </c>
      <c r="N461" s="75" t="str">
        <f t="shared" ca="1" si="63"/>
        <v xml:space="preserve"> - </v>
      </c>
      <c r="O461" s="75" t="str">
        <f t="shared" ca="1" si="68"/>
        <v>3100: Salary In-kind0 - PY0</v>
      </c>
      <c r="P461" s="75">
        <f>VLOOKUP(D461,'FY-Quarter lookup'!$D$2:$J$25,7,FALSE)</f>
        <v>0</v>
      </c>
      <c r="Q461" s="75">
        <f ca="1">IFERROR(INDEX('Budget by FY'!$I$2:$I$506,MATCH('Budget by qtr'!O461,'Budget by FY'!$F$2:$F$506,0)),0)</f>
        <v>0</v>
      </c>
      <c r="R461" s="75">
        <f>VLOOKUP(D461,'FY-Quarter lookup'!$D$2:$K$25,8,FALSE)</f>
        <v>0</v>
      </c>
      <c r="S461" s="75">
        <f>VLOOKUP(D461,'FY-Quarter lookup'!$D$2:$G$25,4,FALSE)</f>
        <v>0</v>
      </c>
      <c r="T461" s="75">
        <f t="shared" ca="1" si="64"/>
        <v>0</v>
      </c>
    </row>
    <row r="462" spans="1:20">
      <c r="A462">
        <v>1</v>
      </c>
      <c r="B462">
        <v>2024</v>
      </c>
      <c r="C462" s="2">
        <v>45108</v>
      </c>
      <c r="D462" s="2">
        <v>45199</v>
      </c>
      <c r="J462">
        <f>VLOOKUP(D462,'FY-Quarter lookup'!$D$2:$I$25,6,FALSE)</f>
        <v>0</v>
      </c>
      <c r="K462">
        <f t="shared" si="69"/>
        <v>97</v>
      </c>
      <c r="L462" s="75" t="str">
        <f t="shared" ca="1" si="67"/>
        <v>3100: Salary In-kind</v>
      </c>
      <c r="M462" s="75">
        <f t="shared" ca="1" si="62"/>
        <v>0</v>
      </c>
      <c r="N462" s="75" t="str">
        <f t="shared" ca="1" si="63"/>
        <v xml:space="preserve"> - </v>
      </c>
      <c r="O462" s="75" t="str">
        <f t="shared" ca="1" si="68"/>
        <v>3100: Salary In-kind0 - PY0</v>
      </c>
      <c r="P462" s="75">
        <f>VLOOKUP(D462,'FY-Quarter lookup'!$D$2:$J$25,7,FALSE)</f>
        <v>0</v>
      </c>
      <c r="Q462" s="75">
        <f ca="1">IFERROR(INDEX('Budget by FY'!$I$2:$I$506,MATCH('Budget by qtr'!O462,'Budget by FY'!$F$2:$F$506,0)),0)</f>
        <v>0</v>
      </c>
      <c r="R462" s="75">
        <f>VLOOKUP(D462,'FY-Quarter lookup'!$D$2:$K$25,8,FALSE)</f>
        <v>0</v>
      </c>
      <c r="S462" s="75">
        <f>VLOOKUP(D462,'FY-Quarter lookup'!$D$2:$G$25,4,FALSE)</f>
        <v>0</v>
      </c>
      <c r="T462" s="75">
        <f t="shared" ca="1" si="64"/>
        <v>0</v>
      </c>
    </row>
    <row r="463" spans="1:20">
      <c r="A463">
        <v>2</v>
      </c>
      <c r="B463">
        <v>2024</v>
      </c>
      <c r="C463" s="2">
        <v>45200</v>
      </c>
      <c r="D463" s="2">
        <v>45291</v>
      </c>
      <c r="J463">
        <f>VLOOKUP(D463,'FY-Quarter lookup'!$D$2:$I$25,6,FALSE)</f>
        <v>0</v>
      </c>
      <c r="K463">
        <f t="shared" si="69"/>
        <v>97</v>
      </c>
      <c r="L463" s="75" t="str">
        <f t="shared" ca="1" si="67"/>
        <v>3100: Salary In-kind</v>
      </c>
      <c r="M463" s="75">
        <f t="shared" ca="1" si="62"/>
        <v>0</v>
      </c>
      <c r="N463" s="75" t="str">
        <f t="shared" ca="1" si="63"/>
        <v xml:space="preserve"> - </v>
      </c>
      <c r="O463" s="75" t="str">
        <f t="shared" ca="1" si="68"/>
        <v>3100: Salary In-kind0 - PY0</v>
      </c>
      <c r="P463" s="75">
        <f>VLOOKUP(D463,'FY-Quarter lookup'!$D$2:$J$25,7,FALSE)</f>
        <v>0</v>
      </c>
      <c r="Q463" s="75">
        <f ca="1">IFERROR(INDEX('Budget by FY'!$I$2:$I$506,MATCH('Budget by qtr'!O463,'Budget by FY'!$F$2:$F$506,0)),0)</f>
        <v>0</v>
      </c>
      <c r="R463" s="75">
        <f>VLOOKUP(D463,'FY-Quarter lookup'!$D$2:$K$25,8,FALSE)</f>
        <v>0</v>
      </c>
      <c r="S463" s="75">
        <f>VLOOKUP(D463,'FY-Quarter lookup'!$D$2:$G$25,4,FALSE)</f>
        <v>0</v>
      </c>
      <c r="T463" s="75">
        <f t="shared" ca="1" si="64"/>
        <v>0</v>
      </c>
    </row>
    <row r="464" spans="1:20">
      <c r="A464">
        <v>3</v>
      </c>
      <c r="B464">
        <v>2024</v>
      </c>
      <c r="C464" s="2">
        <v>45292</v>
      </c>
      <c r="D464" s="2">
        <v>45382</v>
      </c>
      <c r="J464">
        <f>VLOOKUP(D464,'FY-Quarter lookup'!$D$2:$I$25,6,FALSE)</f>
        <v>0</v>
      </c>
      <c r="K464">
        <f t="shared" si="69"/>
        <v>97</v>
      </c>
      <c r="L464" s="75" t="str">
        <f t="shared" ca="1" si="67"/>
        <v>3100: Salary In-kind</v>
      </c>
      <c r="M464" s="75">
        <f t="shared" ca="1" si="62"/>
        <v>0</v>
      </c>
      <c r="N464" s="75" t="str">
        <f t="shared" ca="1" si="63"/>
        <v xml:space="preserve"> - </v>
      </c>
      <c r="O464" s="75" t="str">
        <f t="shared" ca="1" si="68"/>
        <v>3100: Salary In-kind0 - PY0</v>
      </c>
      <c r="P464" s="75">
        <f>VLOOKUP(D464,'FY-Quarter lookup'!$D$2:$J$25,7,FALSE)</f>
        <v>0</v>
      </c>
      <c r="Q464" s="75">
        <f ca="1">IFERROR(INDEX('Budget by FY'!$I$2:$I$506,MATCH('Budget by qtr'!O464,'Budget by FY'!$F$2:$F$506,0)),0)</f>
        <v>0</v>
      </c>
      <c r="R464" s="75">
        <f>VLOOKUP(D464,'FY-Quarter lookup'!$D$2:$K$25,8,FALSE)</f>
        <v>0</v>
      </c>
      <c r="S464" s="75">
        <f>VLOOKUP(D464,'FY-Quarter lookup'!$D$2:$G$25,4,FALSE)</f>
        <v>0</v>
      </c>
      <c r="T464" s="75">
        <f t="shared" ca="1" si="64"/>
        <v>0</v>
      </c>
    </row>
    <row r="465" spans="1:20">
      <c r="A465">
        <v>4</v>
      </c>
      <c r="B465">
        <v>2024</v>
      </c>
      <c r="C465" s="2">
        <v>45383</v>
      </c>
      <c r="D465" s="2">
        <v>45473</v>
      </c>
      <c r="J465">
        <f>VLOOKUP(D465,'FY-Quarter lookup'!$D$2:$I$25,6,FALSE)</f>
        <v>0</v>
      </c>
      <c r="K465">
        <f t="shared" si="69"/>
        <v>97</v>
      </c>
      <c r="L465" s="75" t="str">
        <f t="shared" ca="1" si="67"/>
        <v>3100: Salary In-kind</v>
      </c>
      <c r="M465" s="75">
        <f t="shared" ca="1" si="62"/>
        <v>0</v>
      </c>
      <c r="N465" s="75" t="str">
        <f t="shared" ca="1" si="63"/>
        <v xml:space="preserve"> - </v>
      </c>
      <c r="O465" s="75" t="str">
        <f t="shared" ca="1" si="68"/>
        <v>3100: Salary In-kind0 - PY0</v>
      </c>
      <c r="P465" s="75">
        <f>VLOOKUP(D465,'FY-Quarter lookup'!$D$2:$J$25,7,FALSE)</f>
        <v>0</v>
      </c>
      <c r="Q465" s="75">
        <f ca="1">IFERROR(INDEX('Budget by FY'!$I$2:$I$506,MATCH('Budget by qtr'!O465,'Budget by FY'!$F$2:$F$506,0)),0)</f>
        <v>0</v>
      </c>
      <c r="R465" s="75">
        <f>VLOOKUP(D465,'FY-Quarter lookup'!$D$2:$K$25,8,FALSE)</f>
        <v>0</v>
      </c>
      <c r="S465" s="75">
        <f>VLOOKUP(D465,'FY-Quarter lookup'!$D$2:$G$25,4,FALSE)</f>
        <v>0</v>
      </c>
      <c r="T465" s="75">
        <f t="shared" ca="1" si="64"/>
        <v>0</v>
      </c>
    </row>
    <row r="466" spans="1:20">
      <c r="A466">
        <v>1</v>
      </c>
      <c r="B466">
        <v>2025</v>
      </c>
      <c r="C466" s="2">
        <v>45474</v>
      </c>
      <c r="D466" s="2">
        <v>45565</v>
      </c>
      <c r="J466">
        <f>VLOOKUP(D466,'FY-Quarter lookup'!$D$2:$I$25,6,FALSE)</f>
        <v>0</v>
      </c>
      <c r="K466">
        <f t="shared" si="69"/>
        <v>97</v>
      </c>
      <c r="L466" s="75" t="str">
        <f t="shared" ca="1" si="67"/>
        <v>3100: Salary In-kind</v>
      </c>
      <c r="M466" s="75">
        <f t="shared" ca="1" si="62"/>
        <v>0</v>
      </c>
      <c r="N466" s="75" t="str">
        <f t="shared" ca="1" si="63"/>
        <v xml:space="preserve"> - </v>
      </c>
      <c r="O466" s="75" t="str">
        <f t="shared" ca="1" si="68"/>
        <v>3100: Salary In-kind0 - PY0</v>
      </c>
      <c r="P466" s="75">
        <f>VLOOKUP(D466,'FY-Quarter lookup'!$D$2:$J$25,7,FALSE)</f>
        <v>0</v>
      </c>
      <c r="Q466" s="75">
        <f ca="1">IFERROR(INDEX('Budget by FY'!$I$2:$I$506,MATCH('Budget by qtr'!O466,'Budget by FY'!$F$2:$F$506,0)),0)</f>
        <v>0</v>
      </c>
      <c r="R466" s="75">
        <f>VLOOKUP(D466,'FY-Quarter lookup'!$D$2:$K$25,8,FALSE)</f>
        <v>0</v>
      </c>
      <c r="S466" s="75">
        <f>VLOOKUP(D466,'FY-Quarter lookup'!$D$2:$G$25,4,FALSE)</f>
        <v>0</v>
      </c>
      <c r="T466" s="75">
        <f t="shared" ca="1" si="64"/>
        <v>0</v>
      </c>
    </row>
    <row r="467" spans="1:20">
      <c r="A467">
        <v>2</v>
      </c>
      <c r="B467">
        <v>2025</v>
      </c>
      <c r="C467" s="2">
        <v>45566</v>
      </c>
      <c r="D467" s="2">
        <v>45657</v>
      </c>
      <c r="J467">
        <f>VLOOKUP(D467,'FY-Quarter lookup'!$D$2:$I$25,6,FALSE)</f>
        <v>0</v>
      </c>
      <c r="K467">
        <f t="shared" si="69"/>
        <v>97</v>
      </c>
      <c r="L467" s="75" t="str">
        <f t="shared" ca="1" si="67"/>
        <v>3100: Salary In-kind</v>
      </c>
      <c r="M467" s="75">
        <f t="shared" ca="1" si="62"/>
        <v>0</v>
      </c>
      <c r="N467" s="75" t="str">
        <f t="shared" ca="1" si="63"/>
        <v xml:space="preserve"> - </v>
      </c>
      <c r="O467" s="75" t="str">
        <f t="shared" ca="1" si="68"/>
        <v>3100: Salary In-kind0 - PY0</v>
      </c>
      <c r="P467" s="75">
        <f>VLOOKUP(D467,'FY-Quarter lookup'!$D$2:$J$25,7,FALSE)</f>
        <v>0</v>
      </c>
      <c r="Q467" s="75">
        <f ca="1">IFERROR(INDEX('Budget by FY'!$I$2:$I$506,MATCH('Budget by qtr'!O467,'Budget by FY'!$F$2:$F$506,0)),0)</f>
        <v>0</v>
      </c>
      <c r="R467" s="75">
        <f>VLOOKUP(D467,'FY-Quarter lookup'!$D$2:$K$25,8,FALSE)</f>
        <v>0</v>
      </c>
      <c r="S467" s="75">
        <f>VLOOKUP(D467,'FY-Quarter lookup'!$D$2:$G$25,4,FALSE)</f>
        <v>0</v>
      </c>
      <c r="T467" s="75">
        <f t="shared" ca="1" si="64"/>
        <v>0</v>
      </c>
    </row>
    <row r="468" spans="1:20">
      <c r="A468">
        <v>3</v>
      </c>
      <c r="B468">
        <v>2025</v>
      </c>
      <c r="C468" s="2">
        <v>45658</v>
      </c>
      <c r="D468" s="2">
        <v>45747</v>
      </c>
      <c r="J468">
        <f>VLOOKUP(D468,'FY-Quarter lookup'!$D$2:$I$25,6,FALSE)</f>
        <v>0</v>
      </c>
      <c r="K468">
        <f t="shared" si="69"/>
        <v>97</v>
      </c>
      <c r="L468" s="75" t="str">
        <f t="shared" ca="1" si="67"/>
        <v>3100: Salary In-kind</v>
      </c>
      <c r="M468" s="75">
        <f t="shared" ca="1" si="62"/>
        <v>0</v>
      </c>
      <c r="N468" s="75" t="str">
        <f t="shared" ca="1" si="63"/>
        <v xml:space="preserve"> - </v>
      </c>
      <c r="O468" s="75" t="str">
        <f t="shared" ca="1" si="68"/>
        <v>3100: Salary In-kind0 - PY0</v>
      </c>
      <c r="P468" s="75">
        <f>VLOOKUP(D468,'FY-Quarter lookup'!$D$2:$J$25,7,FALSE)</f>
        <v>0</v>
      </c>
      <c r="Q468" s="75">
        <f ca="1">IFERROR(INDEX('Budget by FY'!$I$2:$I$506,MATCH('Budget by qtr'!O468,'Budget by FY'!$F$2:$F$506,0)),0)</f>
        <v>0</v>
      </c>
      <c r="R468" s="75">
        <f>VLOOKUP(D468,'FY-Quarter lookup'!$D$2:$K$25,8,FALSE)</f>
        <v>0</v>
      </c>
      <c r="S468" s="75">
        <f>VLOOKUP(D468,'FY-Quarter lookup'!$D$2:$G$25,4,FALSE)</f>
        <v>0</v>
      </c>
      <c r="T468" s="75">
        <f t="shared" ca="1" si="64"/>
        <v>0</v>
      </c>
    </row>
    <row r="469" spans="1:20">
      <c r="A469">
        <v>4</v>
      </c>
      <c r="B469">
        <v>2025</v>
      </c>
      <c r="C469" s="2">
        <v>45748</v>
      </c>
      <c r="D469" s="2">
        <v>45838</v>
      </c>
      <c r="J469">
        <f>VLOOKUP(D469,'FY-Quarter lookup'!$D$2:$I$25,6,FALSE)</f>
        <v>0</v>
      </c>
      <c r="K469">
        <f t="shared" si="69"/>
        <v>97</v>
      </c>
      <c r="L469" s="75" t="str">
        <f t="shared" ca="1" si="67"/>
        <v>3100: Salary In-kind</v>
      </c>
      <c r="M469" s="75">
        <f t="shared" ca="1" si="62"/>
        <v>0</v>
      </c>
      <c r="N469" s="75" t="str">
        <f t="shared" ca="1" si="63"/>
        <v xml:space="preserve"> - </v>
      </c>
      <c r="O469" s="75" t="str">
        <f t="shared" ca="1" si="68"/>
        <v>3100: Salary In-kind0 - PY0</v>
      </c>
      <c r="P469" s="75">
        <f>VLOOKUP(D469,'FY-Quarter lookup'!$D$2:$J$25,7,FALSE)</f>
        <v>0</v>
      </c>
      <c r="Q469" s="75">
        <f ca="1">IFERROR(INDEX('Budget by FY'!$I$2:$I$506,MATCH('Budget by qtr'!O469,'Budget by FY'!$F$2:$F$506,0)),0)</f>
        <v>0</v>
      </c>
      <c r="R469" s="75">
        <f>VLOOKUP(D469,'FY-Quarter lookup'!$D$2:$K$25,8,FALSE)</f>
        <v>0</v>
      </c>
      <c r="S469" s="75">
        <f>VLOOKUP(D469,'FY-Quarter lookup'!$D$2:$G$25,4,FALSE)</f>
        <v>0</v>
      </c>
      <c r="T469" s="75">
        <f t="shared" ca="1" si="64"/>
        <v>0</v>
      </c>
    </row>
    <row r="470" spans="1:20">
      <c r="A470">
        <v>1</v>
      </c>
      <c r="B470">
        <v>2026</v>
      </c>
      <c r="C470" s="2">
        <v>45839</v>
      </c>
      <c r="D470" s="2">
        <v>45930</v>
      </c>
      <c r="J470">
        <f>VLOOKUP(D470,'FY-Quarter lookup'!$D$2:$I$25,6,FALSE)</f>
        <v>0</v>
      </c>
      <c r="K470">
        <f t="shared" si="69"/>
        <v>97</v>
      </c>
      <c r="L470" s="75" t="str">
        <f t="shared" ca="1" si="67"/>
        <v>3100: Salary In-kind</v>
      </c>
      <c r="M470" s="75">
        <f t="shared" ca="1" si="62"/>
        <v>0</v>
      </c>
      <c r="N470" s="75" t="str">
        <f t="shared" ca="1" si="63"/>
        <v xml:space="preserve"> - </v>
      </c>
      <c r="O470" s="75" t="str">
        <f t="shared" ca="1" si="68"/>
        <v>3100: Salary In-kind0 - PY0</v>
      </c>
      <c r="P470" s="75">
        <f>VLOOKUP(D470,'FY-Quarter lookup'!$D$2:$J$25,7,FALSE)</f>
        <v>0</v>
      </c>
      <c r="Q470" s="75">
        <f ca="1">IFERROR(INDEX('Budget by FY'!$I$2:$I$506,MATCH('Budget by qtr'!O470,'Budget by FY'!$F$2:$F$506,0)),0)</f>
        <v>0</v>
      </c>
      <c r="R470" s="75">
        <f>VLOOKUP(D470,'FY-Quarter lookup'!$D$2:$K$25,8,FALSE)</f>
        <v>0</v>
      </c>
      <c r="S470" s="75">
        <f>VLOOKUP(D470,'FY-Quarter lookup'!$D$2:$G$25,4,FALSE)</f>
        <v>0</v>
      </c>
      <c r="T470" s="75">
        <f t="shared" ca="1" si="64"/>
        <v>0</v>
      </c>
    </row>
    <row r="471" spans="1:20">
      <c r="A471">
        <v>2</v>
      </c>
      <c r="B471">
        <v>2026</v>
      </c>
      <c r="C471" s="2">
        <v>45931</v>
      </c>
      <c r="D471" s="2">
        <v>46022</v>
      </c>
      <c r="J471">
        <f>VLOOKUP(D471,'FY-Quarter lookup'!$D$2:$I$25,6,FALSE)</f>
        <v>0</v>
      </c>
      <c r="K471">
        <f t="shared" si="69"/>
        <v>97</v>
      </c>
      <c r="L471" s="75" t="str">
        <f t="shared" ca="1" si="67"/>
        <v>3100: Salary In-kind</v>
      </c>
      <c r="M471" s="75">
        <f t="shared" ca="1" si="62"/>
        <v>0</v>
      </c>
      <c r="N471" s="75" t="str">
        <f t="shared" ca="1" si="63"/>
        <v xml:space="preserve"> - </v>
      </c>
      <c r="O471" s="75" t="str">
        <f t="shared" ca="1" si="68"/>
        <v>3100: Salary In-kind0 - PY0</v>
      </c>
      <c r="P471" s="75">
        <f>VLOOKUP(D471,'FY-Quarter lookup'!$D$2:$J$25,7,FALSE)</f>
        <v>0</v>
      </c>
      <c r="Q471" s="75">
        <f ca="1">IFERROR(INDEX('Budget by FY'!$I$2:$I$506,MATCH('Budget by qtr'!O471,'Budget by FY'!$F$2:$F$506,0)),0)</f>
        <v>0</v>
      </c>
      <c r="R471" s="75">
        <f>VLOOKUP(D471,'FY-Quarter lookup'!$D$2:$K$25,8,FALSE)</f>
        <v>0</v>
      </c>
      <c r="S471" s="75">
        <f>VLOOKUP(D471,'FY-Quarter lookup'!$D$2:$G$25,4,FALSE)</f>
        <v>0</v>
      </c>
      <c r="T471" s="75">
        <f t="shared" ca="1" si="64"/>
        <v>0</v>
      </c>
    </row>
    <row r="472" spans="1:20">
      <c r="A472">
        <v>3</v>
      </c>
      <c r="B472">
        <v>2026</v>
      </c>
      <c r="C472" s="2">
        <v>46023</v>
      </c>
      <c r="D472" s="2">
        <v>46112</v>
      </c>
      <c r="J472">
        <f>VLOOKUP(D472,'FY-Quarter lookup'!$D$2:$I$25,6,FALSE)</f>
        <v>0</v>
      </c>
      <c r="K472">
        <f t="shared" si="69"/>
        <v>97</v>
      </c>
      <c r="L472" s="75" t="str">
        <f t="shared" ca="1" si="67"/>
        <v>3100: Salary In-kind</v>
      </c>
      <c r="M472" s="75">
        <f t="shared" ca="1" si="62"/>
        <v>0</v>
      </c>
      <c r="N472" s="75" t="str">
        <f t="shared" ca="1" si="63"/>
        <v xml:space="preserve"> - </v>
      </c>
      <c r="O472" s="75" t="str">
        <f t="shared" ca="1" si="68"/>
        <v>3100: Salary In-kind0 - PY0</v>
      </c>
      <c r="P472" s="75">
        <f>VLOOKUP(D472,'FY-Quarter lookup'!$D$2:$J$25,7,FALSE)</f>
        <v>0</v>
      </c>
      <c r="Q472" s="75">
        <f ca="1">IFERROR(INDEX('Budget by FY'!$I$2:$I$506,MATCH('Budget by qtr'!O472,'Budget by FY'!$F$2:$F$506,0)),0)</f>
        <v>0</v>
      </c>
      <c r="R472" s="75">
        <f>VLOOKUP(D472,'FY-Quarter lookup'!$D$2:$K$25,8,FALSE)</f>
        <v>0</v>
      </c>
      <c r="S472" s="75">
        <f>VLOOKUP(D472,'FY-Quarter lookup'!$D$2:$G$25,4,FALSE)</f>
        <v>0</v>
      </c>
      <c r="T472" s="75">
        <f t="shared" ca="1" si="64"/>
        <v>0</v>
      </c>
    </row>
    <row r="473" spans="1:20">
      <c r="A473">
        <v>4</v>
      </c>
      <c r="B473">
        <v>2026</v>
      </c>
      <c r="C473" s="2">
        <v>46113</v>
      </c>
      <c r="D473" s="2">
        <v>46203</v>
      </c>
      <c r="J473">
        <f>VLOOKUP(D473,'FY-Quarter lookup'!$D$2:$I$25,6,FALSE)</f>
        <v>0</v>
      </c>
      <c r="K473">
        <f t="shared" si="69"/>
        <v>97</v>
      </c>
      <c r="L473" s="75" t="str">
        <f t="shared" ca="1" si="67"/>
        <v>3100: Salary In-kind</v>
      </c>
      <c r="M473" s="75">
        <f t="shared" ca="1" si="62"/>
        <v>0</v>
      </c>
      <c r="N473" s="75" t="str">
        <f t="shared" ca="1" si="63"/>
        <v xml:space="preserve"> - </v>
      </c>
      <c r="O473" s="75" t="str">
        <f t="shared" ca="1" si="68"/>
        <v>3100: Salary In-kind0 - PY0</v>
      </c>
      <c r="P473" s="75">
        <f>VLOOKUP(D473,'FY-Quarter lookup'!$D$2:$J$25,7,FALSE)</f>
        <v>0</v>
      </c>
      <c r="Q473" s="75">
        <f ca="1">IFERROR(INDEX('Budget by FY'!$I$2:$I$506,MATCH('Budget by qtr'!O473,'Budget by FY'!$F$2:$F$506,0)),0)</f>
        <v>0</v>
      </c>
      <c r="R473" s="75">
        <f>VLOOKUP(D473,'FY-Quarter lookup'!$D$2:$K$25,8,FALSE)</f>
        <v>0</v>
      </c>
      <c r="S473" s="75">
        <f>VLOOKUP(D473,'FY-Quarter lookup'!$D$2:$G$25,4,FALSE)</f>
        <v>0</v>
      </c>
      <c r="T473" s="75">
        <f t="shared" ca="1" si="64"/>
        <v>0</v>
      </c>
    </row>
    <row r="474" spans="1:20">
      <c r="A474">
        <v>1</v>
      </c>
      <c r="B474">
        <v>2027</v>
      </c>
      <c r="C474" s="2">
        <v>46204</v>
      </c>
      <c r="D474" s="2">
        <v>46295</v>
      </c>
      <c r="J474">
        <f>VLOOKUP(D474,'FY-Quarter lookup'!$D$2:$I$25,6,FALSE)</f>
        <v>0</v>
      </c>
      <c r="K474">
        <f t="shared" si="69"/>
        <v>97</v>
      </c>
      <c r="L474" s="75" t="str">
        <f t="shared" ca="1" si="67"/>
        <v>3100: Salary In-kind</v>
      </c>
      <c r="M474" s="75">
        <f t="shared" ref="M474:M537" ca="1" si="70">INDIRECT(_xlfn.CONCAT("'Budget by FY'!D",K474))</f>
        <v>0</v>
      </c>
      <c r="N474" s="75" t="str">
        <f t="shared" ref="N474:N537" ca="1" si="71">INDIRECT(_xlfn.CONCAT("'Budget by FY'!E",K474))</f>
        <v xml:space="preserve"> - </v>
      </c>
      <c r="O474" s="75" t="str">
        <f t="shared" ca="1" si="68"/>
        <v>3100: Salary In-kind0 - PY0</v>
      </c>
      <c r="P474" s="75">
        <f>VLOOKUP(D474,'FY-Quarter lookup'!$D$2:$J$25,7,FALSE)</f>
        <v>0</v>
      </c>
      <c r="Q474" s="75">
        <f ca="1">IFERROR(INDEX('Budget by FY'!$I$2:$I$506,MATCH('Budget by qtr'!O474,'Budget by FY'!$F$2:$F$506,0)),0)</f>
        <v>0</v>
      </c>
      <c r="R474" s="75">
        <f>VLOOKUP(D474,'FY-Quarter lookup'!$D$2:$K$25,8,FALSE)</f>
        <v>0</v>
      </c>
      <c r="S474" s="75">
        <f>VLOOKUP(D474,'FY-Quarter lookup'!$D$2:$G$25,4,FALSE)</f>
        <v>0</v>
      </c>
      <c r="T474" s="75">
        <f t="shared" ref="T474:T537" ca="1" si="72">IFERROR((Q474/R474)*S474,0)</f>
        <v>0</v>
      </c>
    </row>
    <row r="475" spans="1:20">
      <c r="A475">
        <v>2</v>
      </c>
      <c r="B475">
        <v>2027</v>
      </c>
      <c r="C475" s="2">
        <v>46296</v>
      </c>
      <c r="D475" s="2">
        <v>46387</v>
      </c>
      <c r="J475">
        <f>VLOOKUP(D475,'FY-Quarter lookup'!$D$2:$I$25,6,FALSE)</f>
        <v>0</v>
      </c>
      <c r="K475">
        <f t="shared" si="69"/>
        <v>97</v>
      </c>
      <c r="L475" s="75" t="str">
        <f t="shared" ca="1" si="67"/>
        <v>3100: Salary In-kind</v>
      </c>
      <c r="M475" s="75">
        <f t="shared" ca="1" si="70"/>
        <v>0</v>
      </c>
      <c r="N475" s="75" t="str">
        <f t="shared" ca="1" si="71"/>
        <v xml:space="preserve"> - </v>
      </c>
      <c r="O475" s="75" t="str">
        <f t="shared" ca="1" si="68"/>
        <v>3100: Salary In-kind0 - PY0</v>
      </c>
      <c r="P475" s="75">
        <f>VLOOKUP(D475,'FY-Quarter lookup'!$D$2:$J$25,7,FALSE)</f>
        <v>0</v>
      </c>
      <c r="Q475" s="75">
        <f ca="1">IFERROR(INDEX('Budget by FY'!$I$2:$I$506,MATCH('Budget by qtr'!O475,'Budget by FY'!$F$2:$F$506,0)),0)</f>
        <v>0</v>
      </c>
      <c r="R475" s="75">
        <f>VLOOKUP(D475,'FY-Quarter lookup'!$D$2:$K$25,8,FALSE)</f>
        <v>0</v>
      </c>
      <c r="S475" s="75">
        <f>VLOOKUP(D475,'FY-Quarter lookup'!$D$2:$G$25,4,FALSE)</f>
        <v>0</v>
      </c>
      <c r="T475" s="75">
        <f t="shared" ca="1" si="72"/>
        <v>0</v>
      </c>
    </row>
    <row r="476" spans="1:20">
      <c r="A476">
        <v>3</v>
      </c>
      <c r="B476">
        <v>2027</v>
      </c>
      <c r="C476" s="2">
        <v>46388</v>
      </c>
      <c r="D476" s="2">
        <v>46477</v>
      </c>
      <c r="J476">
        <f>VLOOKUP(D476,'FY-Quarter lookup'!$D$2:$I$25,6,FALSE)</f>
        <v>0</v>
      </c>
      <c r="K476">
        <f t="shared" si="69"/>
        <v>97</v>
      </c>
      <c r="L476" s="75" t="str">
        <f t="shared" ca="1" si="67"/>
        <v>3100: Salary In-kind</v>
      </c>
      <c r="M476" s="75">
        <f t="shared" ca="1" si="70"/>
        <v>0</v>
      </c>
      <c r="N476" s="75" t="str">
        <f t="shared" ca="1" si="71"/>
        <v xml:space="preserve"> - </v>
      </c>
      <c r="O476" s="75" t="str">
        <f t="shared" ca="1" si="68"/>
        <v>3100: Salary In-kind0 - PY0</v>
      </c>
      <c r="P476" s="75">
        <f>VLOOKUP(D476,'FY-Quarter lookup'!$D$2:$J$25,7,FALSE)</f>
        <v>0</v>
      </c>
      <c r="Q476" s="75">
        <f ca="1">IFERROR(INDEX('Budget by FY'!$I$2:$I$506,MATCH('Budget by qtr'!O476,'Budget by FY'!$F$2:$F$506,0)),0)</f>
        <v>0</v>
      </c>
      <c r="R476" s="75">
        <f>VLOOKUP(D476,'FY-Quarter lookup'!$D$2:$K$25,8,FALSE)</f>
        <v>0</v>
      </c>
      <c r="S476" s="75">
        <f>VLOOKUP(D476,'FY-Quarter lookup'!$D$2:$G$25,4,FALSE)</f>
        <v>0</v>
      </c>
      <c r="T476" s="75">
        <f t="shared" ca="1" si="72"/>
        <v>0</v>
      </c>
    </row>
    <row r="477" spans="1:20">
      <c r="A477">
        <v>4</v>
      </c>
      <c r="B477">
        <v>2027</v>
      </c>
      <c r="C477" s="2">
        <v>46478</v>
      </c>
      <c r="D477" s="2">
        <v>46568</v>
      </c>
      <c r="J477">
        <f>VLOOKUP(D477,'FY-Quarter lookup'!$D$2:$I$25,6,FALSE)</f>
        <v>0</v>
      </c>
      <c r="K477">
        <f t="shared" si="69"/>
        <v>97</v>
      </c>
      <c r="L477" s="75" t="str">
        <f t="shared" ca="1" si="67"/>
        <v>3100: Salary In-kind</v>
      </c>
      <c r="M477" s="75">
        <f t="shared" ca="1" si="70"/>
        <v>0</v>
      </c>
      <c r="N477" s="75" t="str">
        <f t="shared" ca="1" si="71"/>
        <v xml:space="preserve"> - </v>
      </c>
      <c r="O477" s="75" t="str">
        <f t="shared" ca="1" si="68"/>
        <v>3100: Salary In-kind0 - PY0</v>
      </c>
      <c r="P477" s="75">
        <f>VLOOKUP(D477,'FY-Quarter lookup'!$D$2:$J$25,7,FALSE)</f>
        <v>0</v>
      </c>
      <c r="Q477" s="75">
        <f ca="1">IFERROR(INDEX('Budget by FY'!$I$2:$I$506,MATCH('Budget by qtr'!O477,'Budget by FY'!$F$2:$F$506,0)),0)</f>
        <v>0</v>
      </c>
      <c r="R477" s="75">
        <f>VLOOKUP(D477,'FY-Quarter lookup'!$D$2:$K$25,8,FALSE)</f>
        <v>0</v>
      </c>
      <c r="S477" s="75">
        <f>VLOOKUP(D477,'FY-Quarter lookup'!$D$2:$G$25,4,FALSE)</f>
        <v>0</v>
      </c>
      <c r="T477" s="75">
        <f t="shared" ca="1" si="72"/>
        <v>0</v>
      </c>
    </row>
    <row r="478" spans="1:20">
      <c r="A478">
        <v>1</v>
      </c>
      <c r="B478">
        <v>2028</v>
      </c>
      <c r="C478" s="2">
        <v>46569</v>
      </c>
      <c r="D478" s="2">
        <v>46660</v>
      </c>
      <c r="J478">
        <f>VLOOKUP(D478,'FY-Quarter lookup'!$D$2:$I$25,6,FALSE)</f>
        <v>0</v>
      </c>
      <c r="K478">
        <f t="shared" si="69"/>
        <v>97</v>
      </c>
      <c r="L478" s="75" t="str">
        <f t="shared" ca="1" si="67"/>
        <v>3100: Salary In-kind</v>
      </c>
      <c r="M478" s="75">
        <f t="shared" ca="1" si="70"/>
        <v>0</v>
      </c>
      <c r="N478" s="75" t="str">
        <f t="shared" ca="1" si="71"/>
        <v xml:space="preserve"> - </v>
      </c>
      <c r="O478" s="75" t="str">
        <f t="shared" ca="1" si="68"/>
        <v>3100: Salary In-kind0 - PY0</v>
      </c>
      <c r="P478" s="75">
        <f>VLOOKUP(D478,'FY-Quarter lookup'!$D$2:$J$25,7,FALSE)</f>
        <v>0</v>
      </c>
      <c r="Q478" s="75">
        <f ca="1">IFERROR(INDEX('Budget by FY'!$I$2:$I$506,MATCH('Budget by qtr'!O478,'Budget by FY'!$F$2:$F$506,0)),0)</f>
        <v>0</v>
      </c>
      <c r="R478" s="75">
        <f>VLOOKUP(D478,'FY-Quarter lookup'!$D$2:$K$25,8,FALSE)</f>
        <v>0</v>
      </c>
      <c r="S478" s="75">
        <f>VLOOKUP(D478,'FY-Quarter lookup'!$D$2:$G$25,4,FALSE)</f>
        <v>0</v>
      </c>
      <c r="T478" s="75">
        <f t="shared" ca="1" si="72"/>
        <v>0</v>
      </c>
    </row>
    <row r="479" spans="1:20">
      <c r="A479">
        <v>2</v>
      </c>
      <c r="B479">
        <v>2028</v>
      </c>
      <c r="C479" s="2">
        <v>46661</v>
      </c>
      <c r="D479" s="2">
        <v>46752</v>
      </c>
      <c r="J479">
        <f>VLOOKUP(D479,'FY-Quarter lookup'!$D$2:$I$25,6,FALSE)</f>
        <v>0</v>
      </c>
      <c r="K479">
        <f t="shared" si="69"/>
        <v>97</v>
      </c>
      <c r="L479" s="75" t="str">
        <f t="shared" ca="1" si="67"/>
        <v>3100: Salary In-kind</v>
      </c>
      <c r="M479" s="75">
        <f t="shared" ca="1" si="70"/>
        <v>0</v>
      </c>
      <c r="N479" s="75" t="str">
        <f t="shared" ca="1" si="71"/>
        <v xml:space="preserve"> - </v>
      </c>
      <c r="O479" s="75" t="str">
        <f t="shared" ca="1" si="68"/>
        <v>3100: Salary In-kind0 - PY0</v>
      </c>
      <c r="P479" s="75">
        <f>VLOOKUP(D479,'FY-Quarter lookup'!$D$2:$J$25,7,FALSE)</f>
        <v>0</v>
      </c>
      <c r="Q479" s="75">
        <f ca="1">IFERROR(INDEX('Budget by FY'!$I$2:$I$506,MATCH('Budget by qtr'!O479,'Budget by FY'!$F$2:$F$506,0)),0)</f>
        <v>0</v>
      </c>
      <c r="R479" s="75">
        <f>VLOOKUP(D479,'FY-Quarter lookup'!$D$2:$K$25,8,FALSE)</f>
        <v>0</v>
      </c>
      <c r="S479" s="75">
        <f>VLOOKUP(D479,'FY-Quarter lookup'!$D$2:$G$25,4,FALSE)</f>
        <v>0</v>
      </c>
      <c r="T479" s="75">
        <f t="shared" ca="1" si="72"/>
        <v>0</v>
      </c>
    </row>
    <row r="480" spans="1:20">
      <c r="A480">
        <v>3</v>
      </c>
      <c r="B480">
        <v>2028</v>
      </c>
      <c r="C480" s="2">
        <v>46753</v>
      </c>
      <c r="D480" s="2">
        <v>46843</v>
      </c>
      <c r="J480">
        <f>VLOOKUP(D480,'FY-Quarter lookup'!$D$2:$I$25,6,FALSE)</f>
        <v>0</v>
      </c>
      <c r="K480">
        <f t="shared" si="69"/>
        <v>97</v>
      </c>
      <c r="L480" s="75" t="str">
        <f t="shared" ca="1" si="67"/>
        <v>3100: Salary In-kind</v>
      </c>
      <c r="M480" s="75">
        <f t="shared" ca="1" si="70"/>
        <v>0</v>
      </c>
      <c r="N480" s="75" t="str">
        <f t="shared" ca="1" si="71"/>
        <v xml:space="preserve"> - </v>
      </c>
      <c r="O480" s="75" t="str">
        <f t="shared" ca="1" si="68"/>
        <v>3100: Salary In-kind0 - PY0</v>
      </c>
      <c r="P480" s="75">
        <f>VLOOKUP(D480,'FY-Quarter lookup'!$D$2:$J$25,7,FALSE)</f>
        <v>0</v>
      </c>
      <c r="Q480" s="75">
        <f ca="1">IFERROR(INDEX('Budget by FY'!$I$2:$I$506,MATCH('Budget by qtr'!O480,'Budget by FY'!$F$2:$F$506,0)),0)</f>
        <v>0</v>
      </c>
      <c r="R480" s="75">
        <f>VLOOKUP(D480,'FY-Quarter lookup'!$D$2:$K$25,8,FALSE)</f>
        <v>0</v>
      </c>
      <c r="S480" s="75">
        <f>VLOOKUP(D480,'FY-Quarter lookup'!$D$2:$G$25,4,FALSE)</f>
        <v>0</v>
      </c>
      <c r="T480" s="75">
        <f t="shared" ca="1" si="72"/>
        <v>0</v>
      </c>
    </row>
    <row r="481" spans="1:20">
      <c r="A481">
        <v>4</v>
      </c>
      <c r="B481">
        <v>2028</v>
      </c>
      <c r="C481" s="2">
        <v>46844</v>
      </c>
      <c r="D481" s="2">
        <v>46934</v>
      </c>
      <c r="J481">
        <f>VLOOKUP(D481,'FY-Quarter lookup'!$D$2:$I$25,6,FALSE)</f>
        <v>0</v>
      </c>
      <c r="K481">
        <f t="shared" si="69"/>
        <v>97</v>
      </c>
      <c r="L481" s="75" t="str">
        <f t="shared" ca="1" si="67"/>
        <v>3100: Salary In-kind</v>
      </c>
      <c r="M481" s="75">
        <f t="shared" ca="1" si="70"/>
        <v>0</v>
      </c>
      <c r="N481" s="75" t="str">
        <f t="shared" ca="1" si="71"/>
        <v xml:space="preserve"> - </v>
      </c>
      <c r="O481" s="75" t="str">
        <f t="shared" ca="1" si="68"/>
        <v>3100: Salary In-kind0 - PY0</v>
      </c>
      <c r="P481" s="75">
        <f>VLOOKUP(D481,'FY-Quarter lookup'!$D$2:$J$25,7,FALSE)</f>
        <v>0</v>
      </c>
      <c r="Q481" s="75">
        <f ca="1">IFERROR(INDEX('Budget by FY'!$I$2:$I$506,MATCH('Budget by qtr'!O481,'Budget by FY'!$F$2:$F$506,0)),0)</f>
        <v>0</v>
      </c>
      <c r="R481" s="75">
        <f>VLOOKUP(D481,'FY-Quarter lookup'!$D$2:$K$25,8,FALSE)</f>
        <v>0</v>
      </c>
      <c r="S481" s="75">
        <f>VLOOKUP(D481,'FY-Quarter lookup'!$D$2:$G$25,4,FALSE)</f>
        <v>0</v>
      </c>
      <c r="T481" s="75">
        <f t="shared" ca="1" si="72"/>
        <v>0</v>
      </c>
    </row>
    <row r="482" spans="1:20">
      <c r="A482">
        <v>1</v>
      </c>
      <c r="B482">
        <v>2023</v>
      </c>
      <c r="C482" s="2">
        <v>44743</v>
      </c>
      <c r="D482" s="2">
        <v>44834</v>
      </c>
      <c r="J482">
        <f>VLOOKUP(D482,'FY-Quarter lookup'!$D$2:$I$25,6,FALSE)</f>
        <v>0</v>
      </c>
      <c r="K482">
        <f>K481+5</f>
        <v>102</v>
      </c>
      <c r="L482" s="75" t="str">
        <f t="shared" ca="1" si="67"/>
        <v>3100: Salary In-kind</v>
      </c>
      <c r="M482" s="75">
        <f t="shared" ca="1" si="70"/>
        <v>0</v>
      </c>
      <c r="N482" s="75" t="str">
        <f t="shared" ca="1" si="71"/>
        <v xml:space="preserve"> - </v>
      </c>
      <c r="O482" s="75" t="str">
        <f t="shared" ca="1" si="68"/>
        <v>3100: Salary In-kind0 - PY0</v>
      </c>
      <c r="P482" s="75">
        <f>VLOOKUP(D482,'FY-Quarter lookup'!$D$2:$J$25,7,FALSE)</f>
        <v>0</v>
      </c>
      <c r="Q482" s="75">
        <f ca="1">IFERROR(INDEX('Budget by FY'!$I$2:$I$506,MATCH('Budget by qtr'!O482,'Budget by FY'!$F$2:$F$506,0)),0)</f>
        <v>0</v>
      </c>
      <c r="R482" s="75">
        <f>VLOOKUP(D482,'FY-Quarter lookup'!$D$2:$K$25,8,FALSE)</f>
        <v>0</v>
      </c>
      <c r="S482" s="75">
        <f>VLOOKUP(D482,'FY-Quarter lookup'!$D$2:$G$25,4,FALSE)</f>
        <v>0</v>
      </c>
      <c r="T482" s="75">
        <f t="shared" ca="1" si="72"/>
        <v>0</v>
      </c>
    </row>
    <row r="483" spans="1:20">
      <c r="A483">
        <v>2</v>
      </c>
      <c r="B483">
        <v>2023</v>
      </c>
      <c r="C483" s="2">
        <v>44835</v>
      </c>
      <c r="D483" s="2">
        <v>44926</v>
      </c>
      <c r="J483">
        <f>VLOOKUP(D483,'FY-Quarter lookup'!$D$2:$I$25,6,FALSE)</f>
        <v>0</v>
      </c>
      <c r="K483">
        <f>K482</f>
        <v>102</v>
      </c>
      <c r="L483" s="75" t="str">
        <f t="shared" ca="1" si="67"/>
        <v>3100: Salary In-kind</v>
      </c>
      <c r="M483" s="75">
        <f t="shared" ca="1" si="70"/>
        <v>0</v>
      </c>
      <c r="N483" s="75" t="str">
        <f t="shared" ca="1" si="71"/>
        <v xml:space="preserve"> - </v>
      </c>
      <c r="O483" s="75" t="str">
        <f t="shared" ca="1" si="68"/>
        <v>3100: Salary In-kind0 - PY0</v>
      </c>
      <c r="P483" s="75">
        <f>VLOOKUP(D483,'FY-Quarter lookup'!$D$2:$J$25,7,FALSE)</f>
        <v>0</v>
      </c>
      <c r="Q483" s="75">
        <f ca="1">IFERROR(INDEX('Budget by FY'!$I$2:$I$506,MATCH('Budget by qtr'!O483,'Budget by FY'!$F$2:$F$506,0)),0)</f>
        <v>0</v>
      </c>
      <c r="R483" s="75">
        <f>VLOOKUP(D483,'FY-Quarter lookup'!$D$2:$K$25,8,FALSE)</f>
        <v>0</v>
      </c>
      <c r="S483" s="75">
        <f>VLOOKUP(D483,'FY-Quarter lookup'!$D$2:$G$25,4,FALSE)</f>
        <v>0</v>
      </c>
      <c r="T483" s="75">
        <f t="shared" ca="1" si="72"/>
        <v>0</v>
      </c>
    </row>
    <row r="484" spans="1:20">
      <c r="A484">
        <v>3</v>
      </c>
      <c r="B484">
        <v>2023</v>
      </c>
      <c r="C484" s="2">
        <v>44927</v>
      </c>
      <c r="D484" s="2">
        <v>45016</v>
      </c>
      <c r="J484">
        <f>VLOOKUP(D484,'FY-Quarter lookup'!$D$2:$I$25,6,FALSE)</f>
        <v>0</v>
      </c>
      <c r="K484">
        <f t="shared" ref="K484:K505" si="73">K483</f>
        <v>102</v>
      </c>
      <c r="L484" s="75" t="str">
        <f t="shared" ca="1" si="67"/>
        <v>3100: Salary In-kind</v>
      </c>
      <c r="M484" s="75">
        <f t="shared" ca="1" si="70"/>
        <v>0</v>
      </c>
      <c r="N484" s="75" t="str">
        <f t="shared" ca="1" si="71"/>
        <v xml:space="preserve"> - </v>
      </c>
      <c r="O484" s="75" t="str">
        <f t="shared" ca="1" si="68"/>
        <v>3100: Salary In-kind0 - PY0</v>
      </c>
      <c r="P484" s="75">
        <f>VLOOKUP(D484,'FY-Quarter lookup'!$D$2:$J$25,7,FALSE)</f>
        <v>0</v>
      </c>
      <c r="Q484" s="75">
        <f ca="1">IFERROR(INDEX('Budget by FY'!$I$2:$I$506,MATCH('Budget by qtr'!O484,'Budget by FY'!$F$2:$F$506,0)),0)</f>
        <v>0</v>
      </c>
      <c r="R484" s="75">
        <f>VLOOKUP(D484,'FY-Quarter lookup'!$D$2:$K$25,8,FALSE)</f>
        <v>0</v>
      </c>
      <c r="S484" s="75">
        <f>VLOOKUP(D484,'FY-Quarter lookup'!$D$2:$G$25,4,FALSE)</f>
        <v>0</v>
      </c>
      <c r="T484" s="75">
        <f t="shared" ca="1" si="72"/>
        <v>0</v>
      </c>
    </row>
    <row r="485" spans="1:20">
      <c r="A485">
        <v>4</v>
      </c>
      <c r="B485">
        <v>2023</v>
      </c>
      <c r="C485" s="2">
        <v>45017</v>
      </c>
      <c r="D485" s="2">
        <v>45107</v>
      </c>
      <c r="J485">
        <f>VLOOKUP(D485,'FY-Quarter lookup'!$D$2:$I$25,6,FALSE)</f>
        <v>0</v>
      </c>
      <c r="K485">
        <f t="shared" si="73"/>
        <v>102</v>
      </c>
      <c r="L485" s="75" t="str">
        <f t="shared" ca="1" si="67"/>
        <v>3100: Salary In-kind</v>
      </c>
      <c r="M485" s="75">
        <f t="shared" ca="1" si="70"/>
        <v>0</v>
      </c>
      <c r="N485" s="75" t="str">
        <f t="shared" ca="1" si="71"/>
        <v xml:space="preserve"> - </v>
      </c>
      <c r="O485" s="75" t="str">
        <f t="shared" ca="1" si="68"/>
        <v>3100: Salary In-kind0 - PY0</v>
      </c>
      <c r="P485" s="75">
        <f>VLOOKUP(D485,'FY-Quarter lookup'!$D$2:$J$25,7,FALSE)</f>
        <v>0</v>
      </c>
      <c r="Q485" s="75">
        <f ca="1">IFERROR(INDEX('Budget by FY'!$I$2:$I$506,MATCH('Budget by qtr'!O485,'Budget by FY'!$F$2:$F$506,0)),0)</f>
        <v>0</v>
      </c>
      <c r="R485" s="75">
        <f>VLOOKUP(D485,'FY-Quarter lookup'!$D$2:$K$25,8,FALSE)</f>
        <v>0</v>
      </c>
      <c r="S485" s="75">
        <f>VLOOKUP(D485,'FY-Quarter lookup'!$D$2:$G$25,4,FALSE)</f>
        <v>0</v>
      </c>
      <c r="T485" s="75">
        <f t="shared" ca="1" si="72"/>
        <v>0</v>
      </c>
    </row>
    <row r="486" spans="1:20">
      <c r="A486">
        <v>1</v>
      </c>
      <c r="B486">
        <v>2024</v>
      </c>
      <c r="C486" s="2">
        <v>45108</v>
      </c>
      <c r="D486" s="2">
        <v>45199</v>
      </c>
      <c r="J486">
        <f>VLOOKUP(D486,'FY-Quarter lookup'!$D$2:$I$25,6,FALSE)</f>
        <v>0</v>
      </c>
      <c r="K486">
        <f t="shared" si="73"/>
        <v>102</v>
      </c>
      <c r="L486" s="75" t="str">
        <f t="shared" ca="1" si="67"/>
        <v>3100: Salary In-kind</v>
      </c>
      <c r="M486" s="75">
        <f t="shared" ca="1" si="70"/>
        <v>0</v>
      </c>
      <c r="N486" s="75" t="str">
        <f t="shared" ca="1" si="71"/>
        <v xml:space="preserve"> - </v>
      </c>
      <c r="O486" s="75" t="str">
        <f t="shared" ca="1" si="68"/>
        <v>3100: Salary In-kind0 - PY0</v>
      </c>
      <c r="P486" s="75">
        <f>VLOOKUP(D486,'FY-Quarter lookup'!$D$2:$J$25,7,FALSE)</f>
        <v>0</v>
      </c>
      <c r="Q486" s="75">
        <f ca="1">IFERROR(INDEX('Budget by FY'!$I$2:$I$506,MATCH('Budget by qtr'!O486,'Budget by FY'!$F$2:$F$506,0)),0)</f>
        <v>0</v>
      </c>
      <c r="R486" s="75">
        <f>VLOOKUP(D486,'FY-Quarter lookup'!$D$2:$K$25,8,FALSE)</f>
        <v>0</v>
      </c>
      <c r="S486" s="75">
        <f>VLOOKUP(D486,'FY-Quarter lookup'!$D$2:$G$25,4,FALSE)</f>
        <v>0</v>
      </c>
      <c r="T486" s="75">
        <f t="shared" ca="1" si="72"/>
        <v>0</v>
      </c>
    </row>
    <row r="487" spans="1:20">
      <c r="A487">
        <v>2</v>
      </c>
      <c r="B487">
        <v>2024</v>
      </c>
      <c r="C487" s="2">
        <v>45200</v>
      </c>
      <c r="D487" s="2">
        <v>45291</v>
      </c>
      <c r="J487">
        <f>VLOOKUP(D487,'FY-Quarter lookup'!$D$2:$I$25,6,FALSE)</f>
        <v>0</v>
      </c>
      <c r="K487">
        <f t="shared" si="73"/>
        <v>102</v>
      </c>
      <c r="L487" s="75" t="str">
        <f t="shared" ca="1" si="67"/>
        <v>3100: Salary In-kind</v>
      </c>
      <c r="M487" s="75">
        <f t="shared" ca="1" si="70"/>
        <v>0</v>
      </c>
      <c r="N487" s="75" t="str">
        <f t="shared" ca="1" si="71"/>
        <v xml:space="preserve"> - </v>
      </c>
      <c r="O487" s="75" t="str">
        <f t="shared" ca="1" si="68"/>
        <v>3100: Salary In-kind0 - PY0</v>
      </c>
      <c r="P487" s="75">
        <f>VLOOKUP(D487,'FY-Quarter lookup'!$D$2:$J$25,7,FALSE)</f>
        <v>0</v>
      </c>
      <c r="Q487" s="75">
        <f ca="1">IFERROR(INDEX('Budget by FY'!$I$2:$I$506,MATCH('Budget by qtr'!O487,'Budget by FY'!$F$2:$F$506,0)),0)</f>
        <v>0</v>
      </c>
      <c r="R487" s="75">
        <f>VLOOKUP(D487,'FY-Quarter lookup'!$D$2:$K$25,8,FALSE)</f>
        <v>0</v>
      </c>
      <c r="S487" s="75">
        <f>VLOOKUP(D487,'FY-Quarter lookup'!$D$2:$G$25,4,FALSE)</f>
        <v>0</v>
      </c>
      <c r="T487" s="75">
        <f t="shared" ca="1" si="72"/>
        <v>0</v>
      </c>
    </row>
    <row r="488" spans="1:20">
      <c r="A488">
        <v>3</v>
      </c>
      <c r="B488">
        <v>2024</v>
      </c>
      <c r="C488" s="2">
        <v>45292</v>
      </c>
      <c r="D488" s="2">
        <v>45382</v>
      </c>
      <c r="J488">
        <f>VLOOKUP(D488,'FY-Quarter lookup'!$D$2:$I$25,6,FALSE)</f>
        <v>0</v>
      </c>
      <c r="K488">
        <f t="shared" si="73"/>
        <v>102</v>
      </c>
      <c r="L488" s="75" t="str">
        <f t="shared" ca="1" si="67"/>
        <v>3100: Salary In-kind</v>
      </c>
      <c r="M488" s="75">
        <f t="shared" ca="1" si="70"/>
        <v>0</v>
      </c>
      <c r="N488" s="75" t="str">
        <f t="shared" ca="1" si="71"/>
        <v xml:space="preserve"> - </v>
      </c>
      <c r="O488" s="75" t="str">
        <f t="shared" ca="1" si="68"/>
        <v>3100: Salary In-kind0 - PY0</v>
      </c>
      <c r="P488" s="75">
        <f>VLOOKUP(D488,'FY-Quarter lookup'!$D$2:$J$25,7,FALSE)</f>
        <v>0</v>
      </c>
      <c r="Q488" s="75">
        <f ca="1">IFERROR(INDEX('Budget by FY'!$I$2:$I$506,MATCH('Budget by qtr'!O488,'Budget by FY'!$F$2:$F$506,0)),0)</f>
        <v>0</v>
      </c>
      <c r="R488" s="75">
        <f>VLOOKUP(D488,'FY-Quarter lookup'!$D$2:$K$25,8,FALSE)</f>
        <v>0</v>
      </c>
      <c r="S488" s="75">
        <f>VLOOKUP(D488,'FY-Quarter lookup'!$D$2:$G$25,4,FALSE)</f>
        <v>0</v>
      </c>
      <c r="T488" s="75">
        <f t="shared" ca="1" si="72"/>
        <v>0</v>
      </c>
    </row>
    <row r="489" spans="1:20">
      <c r="A489">
        <v>4</v>
      </c>
      <c r="B489">
        <v>2024</v>
      </c>
      <c r="C489" s="2">
        <v>45383</v>
      </c>
      <c r="D489" s="2">
        <v>45473</v>
      </c>
      <c r="J489">
        <f>VLOOKUP(D489,'FY-Quarter lookup'!$D$2:$I$25,6,FALSE)</f>
        <v>0</v>
      </c>
      <c r="K489">
        <f t="shared" si="73"/>
        <v>102</v>
      </c>
      <c r="L489" s="75" t="str">
        <f t="shared" ca="1" si="67"/>
        <v>3100: Salary In-kind</v>
      </c>
      <c r="M489" s="75">
        <f t="shared" ca="1" si="70"/>
        <v>0</v>
      </c>
      <c r="N489" s="75" t="str">
        <f t="shared" ca="1" si="71"/>
        <v xml:space="preserve"> - </v>
      </c>
      <c r="O489" s="75" t="str">
        <f t="shared" ca="1" si="68"/>
        <v>3100: Salary In-kind0 - PY0</v>
      </c>
      <c r="P489" s="75">
        <f>VLOOKUP(D489,'FY-Quarter lookup'!$D$2:$J$25,7,FALSE)</f>
        <v>0</v>
      </c>
      <c r="Q489" s="75">
        <f ca="1">IFERROR(INDEX('Budget by FY'!$I$2:$I$506,MATCH('Budget by qtr'!O489,'Budget by FY'!$F$2:$F$506,0)),0)</f>
        <v>0</v>
      </c>
      <c r="R489" s="75">
        <f>VLOOKUP(D489,'FY-Quarter lookup'!$D$2:$K$25,8,FALSE)</f>
        <v>0</v>
      </c>
      <c r="S489" s="75">
        <f>VLOOKUP(D489,'FY-Quarter lookup'!$D$2:$G$25,4,FALSE)</f>
        <v>0</v>
      </c>
      <c r="T489" s="75">
        <f t="shared" ca="1" si="72"/>
        <v>0</v>
      </c>
    </row>
    <row r="490" spans="1:20">
      <c r="A490">
        <v>1</v>
      </c>
      <c r="B490">
        <v>2025</v>
      </c>
      <c r="C490" s="2">
        <v>45474</v>
      </c>
      <c r="D490" s="2">
        <v>45565</v>
      </c>
      <c r="J490">
        <f>VLOOKUP(D490,'FY-Quarter lookup'!$D$2:$I$25,6,FALSE)</f>
        <v>0</v>
      </c>
      <c r="K490">
        <f t="shared" si="73"/>
        <v>102</v>
      </c>
      <c r="L490" s="75" t="str">
        <f t="shared" ca="1" si="67"/>
        <v>3100: Salary In-kind</v>
      </c>
      <c r="M490" s="75">
        <f t="shared" ca="1" si="70"/>
        <v>0</v>
      </c>
      <c r="N490" s="75" t="str">
        <f t="shared" ca="1" si="71"/>
        <v xml:space="preserve"> - </v>
      </c>
      <c r="O490" s="75" t="str">
        <f t="shared" ca="1" si="68"/>
        <v>3100: Salary In-kind0 - PY0</v>
      </c>
      <c r="P490" s="75">
        <f>VLOOKUP(D490,'FY-Quarter lookup'!$D$2:$J$25,7,FALSE)</f>
        <v>0</v>
      </c>
      <c r="Q490" s="75">
        <f ca="1">IFERROR(INDEX('Budget by FY'!$I$2:$I$506,MATCH('Budget by qtr'!O490,'Budget by FY'!$F$2:$F$506,0)),0)</f>
        <v>0</v>
      </c>
      <c r="R490" s="75">
        <f>VLOOKUP(D490,'FY-Quarter lookup'!$D$2:$K$25,8,FALSE)</f>
        <v>0</v>
      </c>
      <c r="S490" s="75">
        <f>VLOOKUP(D490,'FY-Quarter lookup'!$D$2:$G$25,4,FALSE)</f>
        <v>0</v>
      </c>
      <c r="T490" s="75">
        <f t="shared" ca="1" si="72"/>
        <v>0</v>
      </c>
    </row>
    <row r="491" spans="1:20">
      <c r="A491">
        <v>2</v>
      </c>
      <c r="B491">
        <v>2025</v>
      </c>
      <c r="C491" s="2">
        <v>45566</v>
      </c>
      <c r="D491" s="2">
        <v>45657</v>
      </c>
      <c r="J491">
        <f>VLOOKUP(D491,'FY-Quarter lookup'!$D$2:$I$25,6,FALSE)</f>
        <v>0</v>
      </c>
      <c r="K491">
        <f t="shared" si="73"/>
        <v>102</v>
      </c>
      <c r="L491" s="75" t="str">
        <f t="shared" ca="1" si="67"/>
        <v>3100: Salary In-kind</v>
      </c>
      <c r="M491" s="75">
        <f t="shared" ca="1" si="70"/>
        <v>0</v>
      </c>
      <c r="N491" s="75" t="str">
        <f t="shared" ca="1" si="71"/>
        <v xml:space="preserve"> - </v>
      </c>
      <c r="O491" s="75" t="str">
        <f t="shared" ca="1" si="68"/>
        <v>3100: Salary In-kind0 - PY0</v>
      </c>
      <c r="P491" s="75">
        <f>VLOOKUP(D491,'FY-Quarter lookup'!$D$2:$J$25,7,FALSE)</f>
        <v>0</v>
      </c>
      <c r="Q491" s="75">
        <f ca="1">IFERROR(INDEX('Budget by FY'!$I$2:$I$506,MATCH('Budget by qtr'!O491,'Budget by FY'!$F$2:$F$506,0)),0)</f>
        <v>0</v>
      </c>
      <c r="R491" s="75">
        <f>VLOOKUP(D491,'FY-Quarter lookup'!$D$2:$K$25,8,FALSE)</f>
        <v>0</v>
      </c>
      <c r="S491" s="75">
        <f>VLOOKUP(D491,'FY-Quarter lookup'!$D$2:$G$25,4,FALSE)</f>
        <v>0</v>
      </c>
      <c r="T491" s="75">
        <f t="shared" ca="1" si="72"/>
        <v>0</v>
      </c>
    </row>
    <row r="492" spans="1:20">
      <c r="A492">
        <v>3</v>
      </c>
      <c r="B492">
        <v>2025</v>
      </c>
      <c r="C492" s="2">
        <v>45658</v>
      </c>
      <c r="D492" s="2">
        <v>45747</v>
      </c>
      <c r="J492">
        <f>VLOOKUP(D492,'FY-Quarter lookup'!$D$2:$I$25,6,FALSE)</f>
        <v>0</v>
      </c>
      <c r="K492">
        <f t="shared" si="73"/>
        <v>102</v>
      </c>
      <c r="L492" s="75" t="str">
        <f t="shared" ca="1" si="67"/>
        <v>3100: Salary In-kind</v>
      </c>
      <c r="M492" s="75">
        <f t="shared" ca="1" si="70"/>
        <v>0</v>
      </c>
      <c r="N492" s="75" t="str">
        <f t="shared" ca="1" si="71"/>
        <v xml:space="preserve"> - </v>
      </c>
      <c r="O492" s="75" t="str">
        <f t="shared" ca="1" si="68"/>
        <v>3100: Salary In-kind0 - PY0</v>
      </c>
      <c r="P492" s="75">
        <f>VLOOKUP(D492,'FY-Quarter lookup'!$D$2:$J$25,7,FALSE)</f>
        <v>0</v>
      </c>
      <c r="Q492" s="75">
        <f ca="1">IFERROR(INDEX('Budget by FY'!$I$2:$I$506,MATCH('Budget by qtr'!O492,'Budget by FY'!$F$2:$F$506,0)),0)</f>
        <v>0</v>
      </c>
      <c r="R492" s="75">
        <f>VLOOKUP(D492,'FY-Quarter lookup'!$D$2:$K$25,8,FALSE)</f>
        <v>0</v>
      </c>
      <c r="S492" s="75">
        <f>VLOOKUP(D492,'FY-Quarter lookup'!$D$2:$G$25,4,FALSE)</f>
        <v>0</v>
      </c>
      <c r="T492" s="75">
        <f t="shared" ca="1" si="72"/>
        <v>0</v>
      </c>
    </row>
    <row r="493" spans="1:20">
      <c r="A493">
        <v>4</v>
      </c>
      <c r="B493">
        <v>2025</v>
      </c>
      <c r="C493" s="2">
        <v>45748</v>
      </c>
      <c r="D493" s="2">
        <v>45838</v>
      </c>
      <c r="J493">
        <f>VLOOKUP(D493,'FY-Quarter lookup'!$D$2:$I$25,6,FALSE)</f>
        <v>0</v>
      </c>
      <c r="K493">
        <f t="shared" si="73"/>
        <v>102</v>
      </c>
      <c r="L493" s="75" t="str">
        <f t="shared" ca="1" si="67"/>
        <v>3100: Salary In-kind</v>
      </c>
      <c r="M493" s="75">
        <f t="shared" ca="1" si="70"/>
        <v>0</v>
      </c>
      <c r="N493" s="75" t="str">
        <f t="shared" ca="1" si="71"/>
        <v xml:space="preserve"> - </v>
      </c>
      <c r="O493" s="75" t="str">
        <f t="shared" ca="1" si="68"/>
        <v>3100: Salary In-kind0 - PY0</v>
      </c>
      <c r="P493" s="75">
        <f>VLOOKUP(D493,'FY-Quarter lookup'!$D$2:$J$25,7,FALSE)</f>
        <v>0</v>
      </c>
      <c r="Q493" s="75">
        <f ca="1">IFERROR(INDEX('Budget by FY'!$I$2:$I$506,MATCH('Budget by qtr'!O493,'Budget by FY'!$F$2:$F$506,0)),0)</f>
        <v>0</v>
      </c>
      <c r="R493" s="75">
        <f>VLOOKUP(D493,'FY-Quarter lookup'!$D$2:$K$25,8,FALSE)</f>
        <v>0</v>
      </c>
      <c r="S493" s="75">
        <f>VLOOKUP(D493,'FY-Quarter lookup'!$D$2:$G$25,4,FALSE)</f>
        <v>0</v>
      </c>
      <c r="T493" s="75">
        <f t="shared" ca="1" si="72"/>
        <v>0</v>
      </c>
    </row>
    <row r="494" spans="1:20">
      <c r="A494">
        <v>1</v>
      </c>
      <c r="B494">
        <v>2026</v>
      </c>
      <c r="C494" s="2">
        <v>45839</v>
      </c>
      <c r="D494" s="2">
        <v>45930</v>
      </c>
      <c r="J494">
        <f>VLOOKUP(D494,'FY-Quarter lookup'!$D$2:$I$25,6,FALSE)</f>
        <v>0</v>
      </c>
      <c r="K494">
        <f t="shared" si="73"/>
        <v>102</v>
      </c>
      <c r="L494" s="75" t="str">
        <f t="shared" ca="1" si="67"/>
        <v>3100: Salary In-kind</v>
      </c>
      <c r="M494" s="75">
        <f t="shared" ca="1" si="70"/>
        <v>0</v>
      </c>
      <c r="N494" s="75" t="str">
        <f t="shared" ca="1" si="71"/>
        <v xml:space="preserve"> - </v>
      </c>
      <c r="O494" s="75" t="str">
        <f t="shared" ca="1" si="68"/>
        <v>3100: Salary In-kind0 - PY0</v>
      </c>
      <c r="P494" s="75">
        <f>VLOOKUP(D494,'FY-Quarter lookup'!$D$2:$J$25,7,FALSE)</f>
        <v>0</v>
      </c>
      <c r="Q494" s="75">
        <f ca="1">IFERROR(INDEX('Budget by FY'!$I$2:$I$506,MATCH('Budget by qtr'!O494,'Budget by FY'!$F$2:$F$506,0)),0)</f>
        <v>0</v>
      </c>
      <c r="R494" s="75">
        <f>VLOOKUP(D494,'FY-Quarter lookup'!$D$2:$K$25,8,FALSE)</f>
        <v>0</v>
      </c>
      <c r="S494" s="75">
        <f>VLOOKUP(D494,'FY-Quarter lookup'!$D$2:$G$25,4,FALSE)</f>
        <v>0</v>
      </c>
      <c r="T494" s="75">
        <f t="shared" ca="1" si="72"/>
        <v>0</v>
      </c>
    </row>
    <row r="495" spans="1:20">
      <c r="A495">
        <v>2</v>
      </c>
      <c r="B495">
        <v>2026</v>
      </c>
      <c r="C495" s="2">
        <v>45931</v>
      </c>
      <c r="D495" s="2">
        <v>46022</v>
      </c>
      <c r="J495">
        <f>VLOOKUP(D495,'FY-Quarter lookup'!$D$2:$I$25,6,FALSE)</f>
        <v>0</v>
      </c>
      <c r="K495">
        <f t="shared" si="73"/>
        <v>102</v>
      </c>
      <c r="L495" s="75" t="str">
        <f t="shared" ca="1" si="67"/>
        <v>3100: Salary In-kind</v>
      </c>
      <c r="M495" s="75">
        <f t="shared" ca="1" si="70"/>
        <v>0</v>
      </c>
      <c r="N495" s="75" t="str">
        <f t="shared" ca="1" si="71"/>
        <v xml:space="preserve"> - </v>
      </c>
      <c r="O495" s="75" t="str">
        <f t="shared" ca="1" si="68"/>
        <v>3100: Salary In-kind0 - PY0</v>
      </c>
      <c r="P495" s="75">
        <f>VLOOKUP(D495,'FY-Quarter lookup'!$D$2:$J$25,7,FALSE)</f>
        <v>0</v>
      </c>
      <c r="Q495" s="75">
        <f ca="1">IFERROR(INDEX('Budget by FY'!$I$2:$I$506,MATCH('Budget by qtr'!O495,'Budget by FY'!$F$2:$F$506,0)),0)</f>
        <v>0</v>
      </c>
      <c r="R495" s="75">
        <f>VLOOKUP(D495,'FY-Quarter lookup'!$D$2:$K$25,8,FALSE)</f>
        <v>0</v>
      </c>
      <c r="S495" s="75">
        <f>VLOOKUP(D495,'FY-Quarter lookup'!$D$2:$G$25,4,FALSE)</f>
        <v>0</v>
      </c>
      <c r="T495" s="75">
        <f t="shared" ca="1" si="72"/>
        <v>0</v>
      </c>
    </row>
    <row r="496" spans="1:20">
      <c r="A496">
        <v>3</v>
      </c>
      <c r="B496">
        <v>2026</v>
      </c>
      <c r="C496" s="2">
        <v>46023</v>
      </c>
      <c r="D496" s="2">
        <v>46112</v>
      </c>
      <c r="J496">
        <f>VLOOKUP(D496,'FY-Quarter lookup'!$D$2:$I$25,6,FALSE)</f>
        <v>0</v>
      </c>
      <c r="K496">
        <f t="shared" si="73"/>
        <v>102</v>
      </c>
      <c r="L496" s="75" t="str">
        <f t="shared" ca="1" si="67"/>
        <v>3100: Salary In-kind</v>
      </c>
      <c r="M496" s="75">
        <f t="shared" ca="1" si="70"/>
        <v>0</v>
      </c>
      <c r="N496" s="75" t="str">
        <f t="shared" ca="1" si="71"/>
        <v xml:space="preserve"> - </v>
      </c>
      <c r="O496" s="75" t="str">
        <f t="shared" ca="1" si="68"/>
        <v>3100: Salary In-kind0 - PY0</v>
      </c>
      <c r="P496" s="75">
        <f>VLOOKUP(D496,'FY-Quarter lookup'!$D$2:$J$25,7,FALSE)</f>
        <v>0</v>
      </c>
      <c r="Q496" s="75">
        <f ca="1">IFERROR(INDEX('Budget by FY'!$I$2:$I$506,MATCH('Budget by qtr'!O496,'Budget by FY'!$F$2:$F$506,0)),0)</f>
        <v>0</v>
      </c>
      <c r="R496" s="75">
        <f>VLOOKUP(D496,'FY-Quarter lookup'!$D$2:$K$25,8,FALSE)</f>
        <v>0</v>
      </c>
      <c r="S496" s="75">
        <f>VLOOKUP(D496,'FY-Quarter lookup'!$D$2:$G$25,4,FALSE)</f>
        <v>0</v>
      </c>
      <c r="T496" s="75">
        <f t="shared" ca="1" si="72"/>
        <v>0</v>
      </c>
    </row>
    <row r="497" spans="1:20">
      <c r="A497">
        <v>4</v>
      </c>
      <c r="B497">
        <v>2026</v>
      </c>
      <c r="C497" s="2">
        <v>46113</v>
      </c>
      <c r="D497" s="2">
        <v>46203</v>
      </c>
      <c r="J497">
        <f>VLOOKUP(D497,'FY-Quarter lookup'!$D$2:$I$25,6,FALSE)</f>
        <v>0</v>
      </c>
      <c r="K497">
        <f t="shared" si="73"/>
        <v>102</v>
      </c>
      <c r="L497" s="75" t="str">
        <f t="shared" ca="1" si="67"/>
        <v>3100: Salary In-kind</v>
      </c>
      <c r="M497" s="75">
        <f t="shared" ca="1" si="70"/>
        <v>0</v>
      </c>
      <c r="N497" s="75" t="str">
        <f t="shared" ca="1" si="71"/>
        <v xml:space="preserve"> - </v>
      </c>
      <c r="O497" s="75" t="str">
        <f t="shared" ca="1" si="68"/>
        <v>3100: Salary In-kind0 - PY0</v>
      </c>
      <c r="P497" s="75">
        <f>VLOOKUP(D497,'FY-Quarter lookup'!$D$2:$J$25,7,FALSE)</f>
        <v>0</v>
      </c>
      <c r="Q497" s="75">
        <f ca="1">IFERROR(INDEX('Budget by FY'!$I$2:$I$506,MATCH('Budget by qtr'!O497,'Budget by FY'!$F$2:$F$506,0)),0)</f>
        <v>0</v>
      </c>
      <c r="R497" s="75">
        <f>VLOOKUP(D497,'FY-Quarter lookup'!$D$2:$K$25,8,FALSE)</f>
        <v>0</v>
      </c>
      <c r="S497" s="75">
        <f>VLOOKUP(D497,'FY-Quarter lookup'!$D$2:$G$25,4,FALSE)</f>
        <v>0</v>
      </c>
      <c r="T497" s="75">
        <f t="shared" ca="1" si="72"/>
        <v>0</v>
      </c>
    </row>
    <row r="498" spans="1:20">
      <c r="A498">
        <v>1</v>
      </c>
      <c r="B498">
        <v>2027</v>
      </c>
      <c r="C498" s="2">
        <v>46204</v>
      </c>
      <c r="D498" s="2">
        <v>46295</v>
      </c>
      <c r="J498">
        <f>VLOOKUP(D498,'FY-Quarter lookup'!$D$2:$I$25,6,FALSE)</f>
        <v>0</v>
      </c>
      <c r="K498">
        <f t="shared" si="73"/>
        <v>102</v>
      </c>
      <c r="L498" s="75" t="str">
        <f t="shared" ca="1" si="67"/>
        <v>3100: Salary In-kind</v>
      </c>
      <c r="M498" s="75">
        <f t="shared" ca="1" si="70"/>
        <v>0</v>
      </c>
      <c r="N498" s="75" t="str">
        <f t="shared" ca="1" si="71"/>
        <v xml:space="preserve"> - </v>
      </c>
      <c r="O498" s="75" t="str">
        <f t="shared" ca="1" si="68"/>
        <v>3100: Salary In-kind0 - PY0</v>
      </c>
      <c r="P498" s="75">
        <f>VLOOKUP(D498,'FY-Quarter lookup'!$D$2:$J$25,7,FALSE)</f>
        <v>0</v>
      </c>
      <c r="Q498" s="75">
        <f ca="1">IFERROR(INDEX('Budget by FY'!$I$2:$I$506,MATCH('Budget by qtr'!O498,'Budget by FY'!$F$2:$F$506,0)),0)</f>
        <v>0</v>
      </c>
      <c r="R498" s="75">
        <f>VLOOKUP(D498,'FY-Quarter lookup'!$D$2:$K$25,8,FALSE)</f>
        <v>0</v>
      </c>
      <c r="S498" s="75">
        <f>VLOOKUP(D498,'FY-Quarter lookup'!$D$2:$G$25,4,FALSE)</f>
        <v>0</v>
      </c>
      <c r="T498" s="75">
        <f t="shared" ca="1" si="72"/>
        <v>0</v>
      </c>
    </row>
    <row r="499" spans="1:20">
      <c r="A499">
        <v>2</v>
      </c>
      <c r="B499">
        <v>2027</v>
      </c>
      <c r="C499" s="2">
        <v>46296</v>
      </c>
      <c r="D499" s="2">
        <v>46387</v>
      </c>
      <c r="J499">
        <f>VLOOKUP(D499,'FY-Quarter lookup'!$D$2:$I$25,6,FALSE)</f>
        <v>0</v>
      </c>
      <c r="K499">
        <f t="shared" si="73"/>
        <v>102</v>
      </c>
      <c r="L499" s="75" t="str">
        <f t="shared" ca="1" si="67"/>
        <v>3100: Salary In-kind</v>
      </c>
      <c r="M499" s="75">
        <f t="shared" ca="1" si="70"/>
        <v>0</v>
      </c>
      <c r="N499" s="75" t="str">
        <f t="shared" ca="1" si="71"/>
        <v xml:space="preserve"> - </v>
      </c>
      <c r="O499" s="75" t="str">
        <f t="shared" ca="1" si="68"/>
        <v>3100: Salary In-kind0 - PY0</v>
      </c>
      <c r="P499" s="75">
        <f>VLOOKUP(D499,'FY-Quarter lookup'!$D$2:$J$25,7,FALSE)</f>
        <v>0</v>
      </c>
      <c r="Q499" s="75">
        <f ca="1">IFERROR(INDEX('Budget by FY'!$I$2:$I$506,MATCH('Budget by qtr'!O499,'Budget by FY'!$F$2:$F$506,0)),0)</f>
        <v>0</v>
      </c>
      <c r="R499" s="75">
        <f>VLOOKUP(D499,'FY-Quarter lookup'!$D$2:$K$25,8,FALSE)</f>
        <v>0</v>
      </c>
      <c r="S499" s="75">
        <f>VLOOKUP(D499,'FY-Quarter lookup'!$D$2:$G$25,4,FALSE)</f>
        <v>0</v>
      </c>
      <c r="T499" s="75">
        <f t="shared" ca="1" si="72"/>
        <v>0</v>
      </c>
    </row>
    <row r="500" spans="1:20">
      <c r="A500">
        <v>3</v>
      </c>
      <c r="B500">
        <v>2027</v>
      </c>
      <c r="C500" s="2">
        <v>46388</v>
      </c>
      <c r="D500" s="2">
        <v>46477</v>
      </c>
      <c r="J500">
        <f>VLOOKUP(D500,'FY-Quarter lookup'!$D$2:$I$25,6,FALSE)</f>
        <v>0</v>
      </c>
      <c r="K500">
        <f t="shared" si="73"/>
        <v>102</v>
      </c>
      <c r="L500" s="75" t="str">
        <f t="shared" ca="1" si="67"/>
        <v>3100: Salary In-kind</v>
      </c>
      <c r="M500" s="75">
        <f t="shared" ca="1" si="70"/>
        <v>0</v>
      </c>
      <c r="N500" s="75" t="str">
        <f t="shared" ca="1" si="71"/>
        <v xml:space="preserve"> - </v>
      </c>
      <c r="O500" s="75" t="str">
        <f t="shared" ca="1" si="68"/>
        <v>3100: Salary In-kind0 - PY0</v>
      </c>
      <c r="P500" s="75">
        <f>VLOOKUP(D500,'FY-Quarter lookup'!$D$2:$J$25,7,FALSE)</f>
        <v>0</v>
      </c>
      <c r="Q500" s="75">
        <f ca="1">IFERROR(INDEX('Budget by FY'!$I$2:$I$506,MATCH('Budget by qtr'!O500,'Budget by FY'!$F$2:$F$506,0)),0)</f>
        <v>0</v>
      </c>
      <c r="R500" s="75">
        <f>VLOOKUP(D500,'FY-Quarter lookup'!$D$2:$K$25,8,FALSE)</f>
        <v>0</v>
      </c>
      <c r="S500" s="75">
        <f>VLOOKUP(D500,'FY-Quarter lookup'!$D$2:$G$25,4,FALSE)</f>
        <v>0</v>
      </c>
      <c r="T500" s="75">
        <f t="shared" ca="1" si="72"/>
        <v>0</v>
      </c>
    </row>
    <row r="501" spans="1:20">
      <c r="A501">
        <v>4</v>
      </c>
      <c r="B501">
        <v>2027</v>
      </c>
      <c r="C501" s="2">
        <v>46478</v>
      </c>
      <c r="D501" s="2">
        <v>46568</v>
      </c>
      <c r="J501">
        <f>VLOOKUP(D501,'FY-Quarter lookup'!$D$2:$I$25,6,FALSE)</f>
        <v>0</v>
      </c>
      <c r="K501">
        <f t="shared" si="73"/>
        <v>102</v>
      </c>
      <c r="L501" s="75" t="str">
        <f t="shared" ca="1" si="67"/>
        <v>3100: Salary In-kind</v>
      </c>
      <c r="M501" s="75">
        <f t="shared" ca="1" si="70"/>
        <v>0</v>
      </c>
      <c r="N501" s="75" t="str">
        <f t="shared" ca="1" si="71"/>
        <v xml:space="preserve"> - </v>
      </c>
      <c r="O501" s="75" t="str">
        <f t="shared" ca="1" si="68"/>
        <v>3100: Salary In-kind0 - PY0</v>
      </c>
      <c r="P501" s="75">
        <f>VLOOKUP(D501,'FY-Quarter lookup'!$D$2:$J$25,7,FALSE)</f>
        <v>0</v>
      </c>
      <c r="Q501" s="75">
        <f ca="1">IFERROR(INDEX('Budget by FY'!$I$2:$I$506,MATCH('Budget by qtr'!O501,'Budget by FY'!$F$2:$F$506,0)),0)</f>
        <v>0</v>
      </c>
      <c r="R501" s="75">
        <f>VLOOKUP(D501,'FY-Quarter lookup'!$D$2:$K$25,8,FALSE)</f>
        <v>0</v>
      </c>
      <c r="S501" s="75">
        <f>VLOOKUP(D501,'FY-Quarter lookup'!$D$2:$G$25,4,FALSE)</f>
        <v>0</v>
      </c>
      <c r="T501" s="75">
        <f t="shared" ca="1" si="72"/>
        <v>0</v>
      </c>
    </row>
    <row r="502" spans="1:20">
      <c r="A502">
        <v>1</v>
      </c>
      <c r="B502">
        <v>2028</v>
      </c>
      <c r="C502" s="2">
        <v>46569</v>
      </c>
      <c r="D502" s="2">
        <v>46660</v>
      </c>
      <c r="J502">
        <f>VLOOKUP(D502,'FY-Quarter lookup'!$D$2:$I$25,6,FALSE)</f>
        <v>0</v>
      </c>
      <c r="K502">
        <f t="shared" si="73"/>
        <v>102</v>
      </c>
      <c r="L502" s="75" t="str">
        <f t="shared" ca="1" si="67"/>
        <v>3100: Salary In-kind</v>
      </c>
      <c r="M502" s="75">
        <f t="shared" ca="1" si="70"/>
        <v>0</v>
      </c>
      <c r="N502" s="75" t="str">
        <f t="shared" ca="1" si="71"/>
        <v xml:space="preserve"> - </v>
      </c>
      <c r="O502" s="75" t="str">
        <f t="shared" ca="1" si="68"/>
        <v>3100: Salary In-kind0 - PY0</v>
      </c>
      <c r="P502" s="75">
        <f>VLOOKUP(D502,'FY-Quarter lookup'!$D$2:$J$25,7,FALSE)</f>
        <v>0</v>
      </c>
      <c r="Q502" s="75">
        <f ca="1">IFERROR(INDEX('Budget by FY'!$I$2:$I$506,MATCH('Budget by qtr'!O502,'Budget by FY'!$F$2:$F$506,0)),0)</f>
        <v>0</v>
      </c>
      <c r="R502" s="75">
        <f>VLOOKUP(D502,'FY-Quarter lookup'!$D$2:$K$25,8,FALSE)</f>
        <v>0</v>
      </c>
      <c r="S502" s="75">
        <f>VLOOKUP(D502,'FY-Quarter lookup'!$D$2:$G$25,4,FALSE)</f>
        <v>0</v>
      </c>
      <c r="T502" s="75">
        <f t="shared" ca="1" si="72"/>
        <v>0</v>
      </c>
    </row>
    <row r="503" spans="1:20">
      <c r="A503">
        <v>2</v>
      </c>
      <c r="B503">
        <v>2028</v>
      </c>
      <c r="C503" s="2">
        <v>46661</v>
      </c>
      <c r="D503" s="2">
        <v>46752</v>
      </c>
      <c r="J503">
        <f>VLOOKUP(D503,'FY-Quarter lookup'!$D$2:$I$25,6,FALSE)</f>
        <v>0</v>
      </c>
      <c r="K503">
        <f t="shared" si="73"/>
        <v>102</v>
      </c>
      <c r="L503" s="75" t="str">
        <f t="shared" ca="1" si="67"/>
        <v>3100: Salary In-kind</v>
      </c>
      <c r="M503" s="75">
        <f t="shared" ca="1" si="70"/>
        <v>0</v>
      </c>
      <c r="N503" s="75" t="str">
        <f t="shared" ca="1" si="71"/>
        <v xml:space="preserve"> - </v>
      </c>
      <c r="O503" s="75" t="str">
        <f t="shared" ca="1" si="68"/>
        <v>3100: Salary In-kind0 - PY0</v>
      </c>
      <c r="P503" s="75">
        <f>VLOOKUP(D503,'FY-Quarter lookup'!$D$2:$J$25,7,FALSE)</f>
        <v>0</v>
      </c>
      <c r="Q503" s="75">
        <f ca="1">IFERROR(INDEX('Budget by FY'!$I$2:$I$506,MATCH('Budget by qtr'!O503,'Budget by FY'!$F$2:$F$506,0)),0)</f>
        <v>0</v>
      </c>
      <c r="R503" s="75">
        <f>VLOOKUP(D503,'FY-Quarter lookup'!$D$2:$K$25,8,FALSE)</f>
        <v>0</v>
      </c>
      <c r="S503" s="75">
        <f>VLOOKUP(D503,'FY-Quarter lookup'!$D$2:$G$25,4,FALSE)</f>
        <v>0</v>
      </c>
      <c r="T503" s="75">
        <f t="shared" ca="1" si="72"/>
        <v>0</v>
      </c>
    </row>
    <row r="504" spans="1:20">
      <c r="A504">
        <v>3</v>
      </c>
      <c r="B504">
        <v>2028</v>
      </c>
      <c r="C504" s="2">
        <v>46753</v>
      </c>
      <c r="D504" s="2">
        <v>46843</v>
      </c>
      <c r="J504">
        <f>VLOOKUP(D504,'FY-Quarter lookup'!$D$2:$I$25,6,FALSE)</f>
        <v>0</v>
      </c>
      <c r="K504">
        <f t="shared" si="73"/>
        <v>102</v>
      </c>
      <c r="L504" s="75" t="str">
        <f t="shared" ca="1" si="67"/>
        <v>3100: Salary In-kind</v>
      </c>
      <c r="M504" s="75">
        <f t="shared" ca="1" si="70"/>
        <v>0</v>
      </c>
      <c r="N504" s="75" t="str">
        <f t="shared" ca="1" si="71"/>
        <v xml:space="preserve"> - </v>
      </c>
      <c r="O504" s="75" t="str">
        <f t="shared" ca="1" si="68"/>
        <v>3100: Salary In-kind0 - PY0</v>
      </c>
      <c r="P504" s="75">
        <f>VLOOKUP(D504,'FY-Quarter lookup'!$D$2:$J$25,7,FALSE)</f>
        <v>0</v>
      </c>
      <c r="Q504" s="75">
        <f ca="1">IFERROR(INDEX('Budget by FY'!$I$2:$I$506,MATCH('Budget by qtr'!O504,'Budget by FY'!$F$2:$F$506,0)),0)</f>
        <v>0</v>
      </c>
      <c r="R504" s="75">
        <f>VLOOKUP(D504,'FY-Quarter lookup'!$D$2:$K$25,8,FALSE)</f>
        <v>0</v>
      </c>
      <c r="S504" s="75">
        <f>VLOOKUP(D504,'FY-Quarter lookup'!$D$2:$G$25,4,FALSE)</f>
        <v>0</v>
      </c>
      <c r="T504" s="75">
        <f t="shared" ca="1" si="72"/>
        <v>0</v>
      </c>
    </row>
    <row r="505" spans="1:20">
      <c r="A505">
        <v>4</v>
      </c>
      <c r="B505">
        <v>2028</v>
      </c>
      <c r="C505" s="2">
        <v>46844</v>
      </c>
      <c r="D505" s="2">
        <v>46934</v>
      </c>
      <c r="J505">
        <f>VLOOKUP(D505,'FY-Quarter lookup'!$D$2:$I$25,6,FALSE)</f>
        <v>0</v>
      </c>
      <c r="K505">
        <f t="shared" si="73"/>
        <v>102</v>
      </c>
      <c r="L505" s="75" t="str">
        <f t="shared" ca="1" si="67"/>
        <v>3100: Salary In-kind</v>
      </c>
      <c r="M505" s="75">
        <f t="shared" ca="1" si="70"/>
        <v>0</v>
      </c>
      <c r="N505" s="75" t="str">
        <f t="shared" ca="1" si="71"/>
        <v xml:space="preserve"> - </v>
      </c>
      <c r="O505" s="75" t="str">
        <f t="shared" ca="1" si="68"/>
        <v>3100: Salary In-kind0 - PY0</v>
      </c>
      <c r="P505" s="75">
        <f>VLOOKUP(D505,'FY-Quarter lookup'!$D$2:$J$25,7,FALSE)</f>
        <v>0</v>
      </c>
      <c r="Q505" s="75">
        <f ca="1">IFERROR(INDEX('Budget by FY'!$I$2:$I$506,MATCH('Budget by qtr'!O505,'Budget by FY'!$F$2:$F$506,0)),0)</f>
        <v>0</v>
      </c>
      <c r="R505" s="75">
        <f>VLOOKUP(D505,'FY-Quarter lookup'!$D$2:$K$25,8,FALSE)</f>
        <v>0</v>
      </c>
      <c r="S505" s="75">
        <f>VLOOKUP(D505,'FY-Quarter lookup'!$D$2:$G$25,4,FALSE)</f>
        <v>0</v>
      </c>
      <c r="T505" s="75">
        <f t="shared" ca="1" si="72"/>
        <v>0</v>
      </c>
    </row>
    <row r="506" spans="1:20">
      <c r="A506">
        <v>1</v>
      </c>
      <c r="B506">
        <v>2023</v>
      </c>
      <c r="C506" s="2">
        <v>44743</v>
      </c>
      <c r="D506" s="2">
        <v>44834</v>
      </c>
      <c r="J506">
        <f>VLOOKUP(D506,'FY-Quarter lookup'!$D$2:$I$25,6,FALSE)</f>
        <v>0</v>
      </c>
      <c r="K506">
        <f>K505+5</f>
        <v>107</v>
      </c>
      <c r="L506" s="75" t="str">
        <f t="shared" ca="1" si="67"/>
        <v>3100: Salary In-kind</v>
      </c>
      <c r="M506" s="75">
        <f t="shared" ca="1" si="70"/>
        <v>0</v>
      </c>
      <c r="N506" s="75" t="str">
        <f t="shared" ca="1" si="71"/>
        <v xml:space="preserve"> - </v>
      </c>
      <c r="O506" s="75" t="str">
        <f t="shared" ca="1" si="68"/>
        <v>3100: Salary In-kind0 - PY0</v>
      </c>
      <c r="P506" s="75">
        <f>VLOOKUP(D506,'FY-Quarter lookup'!$D$2:$J$25,7,FALSE)</f>
        <v>0</v>
      </c>
      <c r="Q506" s="75">
        <f ca="1">IFERROR(INDEX('Budget by FY'!$I$2:$I$506,MATCH('Budget by qtr'!O506,'Budget by FY'!$F$2:$F$506,0)),0)</f>
        <v>0</v>
      </c>
      <c r="R506" s="75">
        <f>VLOOKUP(D506,'FY-Quarter lookup'!$D$2:$K$25,8,FALSE)</f>
        <v>0</v>
      </c>
      <c r="S506" s="75">
        <f>VLOOKUP(D506,'FY-Quarter lookup'!$D$2:$G$25,4,FALSE)</f>
        <v>0</v>
      </c>
      <c r="T506" s="75">
        <f t="shared" ca="1" si="72"/>
        <v>0</v>
      </c>
    </row>
    <row r="507" spans="1:20">
      <c r="A507">
        <v>2</v>
      </c>
      <c r="B507">
        <v>2023</v>
      </c>
      <c r="C507" s="2">
        <v>44835</v>
      </c>
      <c r="D507" s="2">
        <v>44926</v>
      </c>
      <c r="J507">
        <f>VLOOKUP(D507,'FY-Quarter lookup'!$D$2:$I$25,6,FALSE)</f>
        <v>0</v>
      </c>
      <c r="K507">
        <f>K506</f>
        <v>107</v>
      </c>
      <c r="L507" s="75" t="str">
        <f t="shared" ca="1" si="67"/>
        <v>3100: Salary In-kind</v>
      </c>
      <c r="M507" s="75">
        <f t="shared" ca="1" si="70"/>
        <v>0</v>
      </c>
      <c r="N507" s="75" t="str">
        <f t="shared" ca="1" si="71"/>
        <v xml:space="preserve"> - </v>
      </c>
      <c r="O507" s="75" t="str">
        <f t="shared" ca="1" si="68"/>
        <v>3100: Salary In-kind0 - PY0</v>
      </c>
      <c r="P507" s="75">
        <f>VLOOKUP(D507,'FY-Quarter lookup'!$D$2:$J$25,7,FALSE)</f>
        <v>0</v>
      </c>
      <c r="Q507" s="75">
        <f ca="1">IFERROR(INDEX('Budget by FY'!$I$2:$I$506,MATCH('Budget by qtr'!O507,'Budget by FY'!$F$2:$F$506,0)),0)</f>
        <v>0</v>
      </c>
      <c r="R507" s="75">
        <f>VLOOKUP(D507,'FY-Quarter lookup'!$D$2:$K$25,8,FALSE)</f>
        <v>0</v>
      </c>
      <c r="S507" s="75">
        <f>VLOOKUP(D507,'FY-Quarter lookup'!$D$2:$G$25,4,FALSE)</f>
        <v>0</v>
      </c>
      <c r="T507" s="75">
        <f t="shared" ca="1" si="72"/>
        <v>0</v>
      </c>
    </row>
    <row r="508" spans="1:20">
      <c r="A508">
        <v>3</v>
      </c>
      <c r="B508">
        <v>2023</v>
      </c>
      <c r="C508" s="2">
        <v>44927</v>
      </c>
      <c r="D508" s="2">
        <v>45016</v>
      </c>
      <c r="J508">
        <f>VLOOKUP(D508,'FY-Quarter lookup'!$D$2:$I$25,6,FALSE)</f>
        <v>0</v>
      </c>
      <c r="K508">
        <f t="shared" ref="K508:K529" si="74">K507</f>
        <v>107</v>
      </c>
      <c r="L508" s="75" t="str">
        <f t="shared" ca="1" si="67"/>
        <v>3100: Salary In-kind</v>
      </c>
      <c r="M508" s="75">
        <f t="shared" ca="1" si="70"/>
        <v>0</v>
      </c>
      <c r="N508" s="75" t="str">
        <f t="shared" ca="1" si="71"/>
        <v xml:space="preserve"> - </v>
      </c>
      <c r="O508" s="75" t="str">
        <f t="shared" ca="1" si="68"/>
        <v>3100: Salary In-kind0 - PY0</v>
      </c>
      <c r="P508" s="75">
        <f>VLOOKUP(D508,'FY-Quarter lookup'!$D$2:$J$25,7,FALSE)</f>
        <v>0</v>
      </c>
      <c r="Q508" s="75">
        <f ca="1">IFERROR(INDEX('Budget by FY'!$I$2:$I$506,MATCH('Budget by qtr'!O508,'Budget by FY'!$F$2:$F$506,0)),0)</f>
        <v>0</v>
      </c>
      <c r="R508" s="75">
        <f>VLOOKUP(D508,'FY-Quarter lookup'!$D$2:$K$25,8,FALSE)</f>
        <v>0</v>
      </c>
      <c r="S508" s="75">
        <f>VLOOKUP(D508,'FY-Quarter lookup'!$D$2:$G$25,4,FALSE)</f>
        <v>0</v>
      </c>
      <c r="T508" s="75">
        <f t="shared" ca="1" si="72"/>
        <v>0</v>
      </c>
    </row>
    <row r="509" spans="1:20">
      <c r="A509">
        <v>4</v>
      </c>
      <c r="B509">
        <v>2023</v>
      </c>
      <c r="C509" s="2">
        <v>45017</v>
      </c>
      <c r="D509" s="2">
        <v>45107</v>
      </c>
      <c r="J509">
        <f>VLOOKUP(D509,'FY-Quarter lookup'!$D$2:$I$25,6,FALSE)</f>
        <v>0</v>
      </c>
      <c r="K509">
        <f t="shared" si="74"/>
        <v>107</v>
      </c>
      <c r="L509" s="75" t="str">
        <f t="shared" ca="1" si="67"/>
        <v>3100: Salary In-kind</v>
      </c>
      <c r="M509" s="75">
        <f t="shared" ca="1" si="70"/>
        <v>0</v>
      </c>
      <c r="N509" s="75" t="str">
        <f t="shared" ca="1" si="71"/>
        <v xml:space="preserve"> - </v>
      </c>
      <c r="O509" s="75" t="str">
        <f t="shared" ca="1" si="68"/>
        <v>3100: Salary In-kind0 - PY0</v>
      </c>
      <c r="P509" s="75">
        <f>VLOOKUP(D509,'FY-Quarter lookup'!$D$2:$J$25,7,FALSE)</f>
        <v>0</v>
      </c>
      <c r="Q509" s="75">
        <f ca="1">IFERROR(INDEX('Budget by FY'!$I$2:$I$506,MATCH('Budget by qtr'!O509,'Budget by FY'!$F$2:$F$506,0)),0)</f>
        <v>0</v>
      </c>
      <c r="R509" s="75">
        <f>VLOOKUP(D509,'FY-Quarter lookup'!$D$2:$K$25,8,FALSE)</f>
        <v>0</v>
      </c>
      <c r="S509" s="75">
        <f>VLOOKUP(D509,'FY-Quarter lookup'!$D$2:$G$25,4,FALSE)</f>
        <v>0</v>
      </c>
      <c r="T509" s="75">
        <f t="shared" ca="1" si="72"/>
        <v>0</v>
      </c>
    </row>
    <row r="510" spans="1:20">
      <c r="A510">
        <v>1</v>
      </c>
      <c r="B510">
        <v>2024</v>
      </c>
      <c r="C510" s="2">
        <v>45108</v>
      </c>
      <c r="D510" s="2">
        <v>45199</v>
      </c>
      <c r="J510">
        <f>VLOOKUP(D510,'FY-Quarter lookup'!$D$2:$I$25,6,FALSE)</f>
        <v>0</v>
      </c>
      <c r="K510">
        <f t="shared" si="74"/>
        <v>107</v>
      </c>
      <c r="L510" s="75" t="str">
        <f t="shared" ca="1" si="67"/>
        <v>3100: Salary In-kind</v>
      </c>
      <c r="M510" s="75">
        <f t="shared" ca="1" si="70"/>
        <v>0</v>
      </c>
      <c r="N510" s="75" t="str">
        <f t="shared" ca="1" si="71"/>
        <v xml:space="preserve"> - </v>
      </c>
      <c r="O510" s="75" t="str">
        <f t="shared" ca="1" si="68"/>
        <v>3100: Salary In-kind0 - PY0</v>
      </c>
      <c r="P510" s="75">
        <f>VLOOKUP(D510,'FY-Quarter lookup'!$D$2:$J$25,7,FALSE)</f>
        <v>0</v>
      </c>
      <c r="Q510" s="75">
        <f ca="1">IFERROR(INDEX('Budget by FY'!$I$2:$I$506,MATCH('Budget by qtr'!O510,'Budget by FY'!$F$2:$F$506,0)),0)</f>
        <v>0</v>
      </c>
      <c r="R510" s="75">
        <f>VLOOKUP(D510,'FY-Quarter lookup'!$D$2:$K$25,8,FALSE)</f>
        <v>0</v>
      </c>
      <c r="S510" s="75">
        <f>VLOOKUP(D510,'FY-Quarter lookup'!$D$2:$G$25,4,FALSE)</f>
        <v>0</v>
      </c>
      <c r="T510" s="75">
        <f t="shared" ca="1" si="72"/>
        <v>0</v>
      </c>
    </row>
    <row r="511" spans="1:20">
      <c r="A511">
        <v>2</v>
      </c>
      <c r="B511">
        <v>2024</v>
      </c>
      <c r="C511" s="2">
        <v>45200</v>
      </c>
      <c r="D511" s="2">
        <v>45291</v>
      </c>
      <c r="J511">
        <f>VLOOKUP(D511,'FY-Quarter lookup'!$D$2:$I$25,6,FALSE)</f>
        <v>0</v>
      </c>
      <c r="K511">
        <f t="shared" si="74"/>
        <v>107</v>
      </c>
      <c r="L511" s="75" t="str">
        <f t="shared" ca="1" si="67"/>
        <v>3100: Salary In-kind</v>
      </c>
      <c r="M511" s="75">
        <f t="shared" ca="1" si="70"/>
        <v>0</v>
      </c>
      <c r="N511" s="75" t="str">
        <f t="shared" ca="1" si="71"/>
        <v xml:space="preserve"> - </v>
      </c>
      <c r="O511" s="75" t="str">
        <f t="shared" ca="1" si="68"/>
        <v>3100: Salary In-kind0 - PY0</v>
      </c>
      <c r="P511" s="75">
        <f>VLOOKUP(D511,'FY-Quarter lookup'!$D$2:$J$25,7,FALSE)</f>
        <v>0</v>
      </c>
      <c r="Q511" s="75">
        <f ca="1">IFERROR(INDEX('Budget by FY'!$I$2:$I$506,MATCH('Budget by qtr'!O511,'Budget by FY'!$F$2:$F$506,0)),0)</f>
        <v>0</v>
      </c>
      <c r="R511" s="75">
        <f>VLOOKUP(D511,'FY-Quarter lookup'!$D$2:$K$25,8,FALSE)</f>
        <v>0</v>
      </c>
      <c r="S511" s="75">
        <f>VLOOKUP(D511,'FY-Quarter lookup'!$D$2:$G$25,4,FALSE)</f>
        <v>0</v>
      </c>
      <c r="T511" s="75">
        <f t="shared" ca="1" si="72"/>
        <v>0</v>
      </c>
    </row>
    <row r="512" spans="1:20">
      <c r="A512">
        <v>3</v>
      </c>
      <c r="B512">
        <v>2024</v>
      </c>
      <c r="C512" s="2">
        <v>45292</v>
      </c>
      <c r="D512" s="2">
        <v>45382</v>
      </c>
      <c r="J512">
        <f>VLOOKUP(D512,'FY-Quarter lookup'!$D$2:$I$25,6,FALSE)</f>
        <v>0</v>
      </c>
      <c r="K512">
        <f t="shared" si="74"/>
        <v>107</v>
      </c>
      <c r="L512" s="75" t="str">
        <f t="shared" ca="1" si="67"/>
        <v>3100: Salary In-kind</v>
      </c>
      <c r="M512" s="75">
        <f t="shared" ca="1" si="70"/>
        <v>0</v>
      </c>
      <c r="N512" s="75" t="str">
        <f t="shared" ca="1" si="71"/>
        <v xml:space="preserve"> - </v>
      </c>
      <c r="O512" s="75" t="str">
        <f t="shared" ca="1" si="68"/>
        <v>3100: Salary In-kind0 - PY0</v>
      </c>
      <c r="P512" s="75">
        <f>VLOOKUP(D512,'FY-Quarter lookup'!$D$2:$J$25,7,FALSE)</f>
        <v>0</v>
      </c>
      <c r="Q512" s="75">
        <f ca="1">IFERROR(INDEX('Budget by FY'!$I$2:$I$506,MATCH('Budget by qtr'!O512,'Budget by FY'!$F$2:$F$506,0)),0)</f>
        <v>0</v>
      </c>
      <c r="R512" s="75">
        <f>VLOOKUP(D512,'FY-Quarter lookup'!$D$2:$K$25,8,FALSE)</f>
        <v>0</v>
      </c>
      <c r="S512" s="75">
        <f>VLOOKUP(D512,'FY-Quarter lookup'!$D$2:$G$25,4,FALSE)</f>
        <v>0</v>
      </c>
      <c r="T512" s="75">
        <f t="shared" ca="1" si="72"/>
        <v>0</v>
      </c>
    </row>
    <row r="513" spans="1:20">
      <c r="A513">
        <v>4</v>
      </c>
      <c r="B513">
        <v>2024</v>
      </c>
      <c r="C513" s="2">
        <v>45383</v>
      </c>
      <c r="D513" s="2">
        <v>45473</v>
      </c>
      <c r="J513">
        <f>VLOOKUP(D513,'FY-Quarter lookup'!$D$2:$I$25,6,FALSE)</f>
        <v>0</v>
      </c>
      <c r="K513">
        <f t="shared" si="74"/>
        <v>107</v>
      </c>
      <c r="L513" s="75" t="str">
        <f t="shared" ca="1" si="67"/>
        <v>3100: Salary In-kind</v>
      </c>
      <c r="M513" s="75">
        <f t="shared" ca="1" si="70"/>
        <v>0</v>
      </c>
      <c r="N513" s="75" t="str">
        <f t="shared" ca="1" si="71"/>
        <v xml:space="preserve"> - </v>
      </c>
      <c r="O513" s="75" t="str">
        <f t="shared" ca="1" si="68"/>
        <v>3100: Salary In-kind0 - PY0</v>
      </c>
      <c r="P513" s="75">
        <f>VLOOKUP(D513,'FY-Quarter lookup'!$D$2:$J$25,7,FALSE)</f>
        <v>0</v>
      </c>
      <c r="Q513" s="75">
        <f ca="1">IFERROR(INDEX('Budget by FY'!$I$2:$I$506,MATCH('Budget by qtr'!O513,'Budget by FY'!$F$2:$F$506,0)),0)</f>
        <v>0</v>
      </c>
      <c r="R513" s="75">
        <f>VLOOKUP(D513,'FY-Quarter lookup'!$D$2:$K$25,8,FALSE)</f>
        <v>0</v>
      </c>
      <c r="S513" s="75">
        <f>VLOOKUP(D513,'FY-Quarter lookup'!$D$2:$G$25,4,FALSE)</f>
        <v>0</v>
      </c>
      <c r="T513" s="75">
        <f t="shared" ca="1" si="72"/>
        <v>0</v>
      </c>
    </row>
    <row r="514" spans="1:20">
      <c r="A514">
        <v>1</v>
      </c>
      <c r="B514">
        <v>2025</v>
      </c>
      <c r="C514" s="2">
        <v>45474</v>
      </c>
      <c r="D514" s="2">
        <v>45565</v>
      </c>
      <c r="J514">
        <f>VLOOKUP(D514,'FY-Quarter lookup'!$D$2:$I$25,6,FALSE)</f>
        <v>0</v>
      </c>
      <c r="K514">
        <f t="shared" si="74"/>
        <v>107</v>
      </c>
      <c r="L514" s="75" t="str">
        <f t="shared" ca="1" si="67"/>
        <v>3100: Salary In-kind</v>
      </c>
      <c r="M514" s="75">
        <f t="shared" ca="1" si="70"/>
        <v>0</v>
      </c>
      <c r="N514" s="75" t="str">
        <f t="shared" ca="1" si="71"/>
        <v xml:space="preserve"> - </v>
      </c>
      <c r="O514" s="75" t="str">
        <f t="shared" ca="1" si="68"/>
        <v>3100: Salary In-kind0 - PY0</v>
      </c>
      <c r="P514" s="75">
        <f>VLOOKUP(D514,'FY-Quarter lookup'!$D$2:$J$25,7,FALSE)</f>
        <v>0</v>
      </c>
      <c r="Q514" s="75">
        <f ca="1">IFERROR(INDEX('Budget by FY'!$I$2:$I$506,MATCH('Budget by qtr'!O514,'Budget by FY'!$F$2:$F$506,0)),0)</f>
        <v>0</v>
      </c>
      <c r="R514" s="75">
        <f>VLOOKUP(D514,'FY-Quarter lookup'!$D$2:$K$25,8,FALSE)</f>
        <v>0</v>
      </c>
      <c r="S514" s="75">
        <f>VLOOKUP(D514,'FY-Quarter lookup'!$D$2:$G$25,4,FALSE)</f>
        <v>0</v>
      </c>
      <c r="T514" s="75">
        <f t="shared" ca="1" si="72"/>
        <v>0</v>
      </c>
    </row>
    <row r="515" spans="1:20">
      <c r="A515">
        <v>2</v>
      </c>
      <c r="B515">
        <v>2025</v>
      </c>
      <c r="C515" s="2">
        <v>45566</v>
      </c>
      <c r="D515" s="2">
        <v>45657</v>
      </c>
      <c r="J515">
        <f>VLOOKUP(D515,'FY-Quarter lookup'!$D$2:$I$25,6,FALSE)</f>
        <v>0</v>
      </c>
      <c r="K515">
        <f t="shared" si="74"/>
        <v>107</v>
      </c>
      <c r="L515" s="75" t="str">
        <f t="shared" ref="L515:L578" ca="1" si="75">INDIRECT(_xlfn.CONCAT("'Budget by FY'!C",K515))</f>
        <v>3100: Salary In-kind</v>
      </c>
      <c r="M515" s="75">
        <f t="shared" ca="1" si="70"/>
        <v>0</v>
      </c>
      <c r="N515" s="75" t="str">
        <f t="shared" ca="1" si="71"/>
        <v xml:space="preserve"> - </v>
      </c>
      <c r="O515" s="75" t="str">
        <f t="shared" ref="O515:O578" ca="1" si="76">_xlfn.CONCAT(L515,M515,N515,"PY",P515)</f>
        <v>3100: Salary In-kind0 - PY0</v>
      </c>
      <c r="P515" s="75">
        <f>VLOOKUP(D515,'FY-Quarter lookup'!$D$2:$J$25,7,FALSE)</f>
        <v>0</v>
      </c>
      <c r="Q515" s="75">
        <f ca="1">IFERROR(INDEX('Budget by FY'!$I$2:$I$506,MATCH('Budget by qtr'!O515,'Budget by FY'!$F$2:$F$506,0)),0)</f>
        <v>0</v>
      </c>
      <c r="R515" s="75">
        <f>VLOOKUP(D515,'FY-Quarter lookup'!$D$2:$K$25,8,FALSE)</f>
        <v>0</v>
      </c>
      <c r="S515" s="75">
        <f>VLOOKUP(D515,'FY-Quarter lookup'!$D$2:$G$25,4,FALSE)</f>
        <v>0</v>
      </c>
      <c r="T515" s="75">
        <f t="shared" ca="1" si="72"/>
        <v>0</v>
      </c>
    </row>
    <row r="516" spans="1:20">
      <c r="A516">
        <v>3</v>
      </c>
      <c r="B516">
        <v>2025</v>
      </c>
      <c r="C516" s="2">
        <v>45658</v>
      </c>
      <c r="D516" s="2">
        <v>45747</v>
      </c>
      <c r="J516">
        <f>VLOOKUP(D516,'FY-Quarter lookup'!$D$2:$I$25,6,FALSE)</f>
        <v>0</v>
      </c>
      <c r="K516">
        <f t="shared" si="74"/>
        <v>107</v>
      </c>
      <c r="L516" s="75" t="str">
        <f t="shared" ca="1" si="75"/>
        <v>3100: Salary In-kind</v>
      </c>
      <c r="M516" s="75">
        <f t="shared" ca="1" si="70"/>
        <v>0</v>
      </c>
      <c r="N516" s="75" t="str">
        <f t="shared" ca="1" si="71"/>
        <v xml:space="preserve"> - </v>
      </c>
      <c r="O516" s="75" t="str">
        <f t="shared" ca="1" si="76"/>
        <v>3100: Salary In-kind0 - PY0</v>
      </c>
      <c r="P516" s="75">
        <f>VLOOKUP(D516,'FY-Quarter lookup'!$D$2:$J$25,7,FALSE)</f>
        <v>0</v>
      </c>
      <c r="Q516" s="75">
        <f ca="1">IFERROR(INDEX('Budget by FY'!$I$2:$I$506,MATCH('Budget by qtr'!O516,'Budget by FY'!$F$2:$F$506,0)),0)</f>
        <v>0</v>
      </c>
      <c r="R516" s="75">
        <f>VLOOKUP(D516,'FY-Quarter lookup'!$D$2:$K$25,8,FALSE)</f>
        <v>0</v>
      </c>
      <c r="S516" s="75">
        <f>VLOOKUP(D516,'FY-Quarter lookup'!$D$2:$G$25,4,FALSE)</f>
        <v>0</v>
      </c>
      <c r="T516" s="75">
        <f t="shared" ca="1" si="72"/>
        <v>0</v>
      </c>
    </row>
    <row r="517" spans="1:20">
      <c r="A517">
        <v>4</v>
      </c>
      <c r="B517">
        <v>2025</v>
      </c>
      <c r="C517" s="2">
        <v>45748</v>
      </c>
      <c r="D517" s="2">
        <v>45838</v>
      </c>
      <c r="J517">
        <f>VLOOKUP(D517,'FY-Quarter lookup'!$D$2:$I$25,6,FALSE)</f>
        <v>0</v>
      </c>
      <c r="K517">
        <f t="shared" si="74"/>
        <v>107</v>
      </c>
      <c r="L517" s="75" t="str">
        <f t="shared" ca="1" si="75"/>
        <v>3100: Salary In-kind</v>
      </c>
      <c r="M517" s="75">
        <f t="shared" ca="1" si="70"/>
        <v>0</v>
      </c>
      <c r="N517" s="75" t="str">
        <f t="shared" ca="1" si="71"/>
        <v xml:space="preserve"> - </v>
      </c>
      <c r="O517" s="75" t="str">
        <f t="shared" ca="1" si="76"/>
        <v>3100: Salary In-kind0 - PY0</v>
      </c>
      <c r="P517" s="75">
        <f>VLOOKUP(D517,'FY-Quarter lookup'!$D$2:$J$25,7,FALSE)</f>
        <v>0</v>
      </c>
      <c r="Q517" s="75">
        <f ca="1">IFERROR(INDEX('Budget by FY'!$I$2:$I$506,MATCH('Budget by qtr'!O517,'Budget by FY'!$F$2:$F$506,0)),0)</f>
        <v>0</v>
      </c>
      <c r="R517" s="75">
        <f>VLOOKUP(D517,'FY-Quarter lookup'!$D$2:$K$25,8,FALSE)</f>
        <v>0</v>
      </c>
      <c r="S517" s="75">
        <f>VLOOKUP(D517,'FY-Quarter lookup'!$D$2:$G$25,4,FALSE)</f>
        <v>0</v>
      </c>
      <c r="T517" s="75">
        <f t="shared" ca="1" si="72"/>
        <v>0</v>
      </c>
    </row>
    <row r="518" spans="1:20">
      <c r="A518">
        <v>1</v>
      </c>
      <c r="B518">
        <v>2026</v>
      </c>
      <c r="C518" s="2">
        <v>45839</v>
      </c>
      <c r="D518" s="2">
        <v>45930</v>
      </c>
      <c r="J518">
        <f>VLOOKUP(D518,'FY-Quarter lookup'!$D$2:$I$25,6,FALSE)</f>
        <v>0</v>
      </c>
      <c r="K518">
        <f t="shared" si="74"/>
        <v>107</v>
      </c>
      <c r="L518" s="75" t="str">
        <f t="shared" ca="1" si="75"/>
        <v>3100: Salary In-kind</v>
      </c>
      <c r="M518" s="75">
        <f t="shared" ca="1" si="70"/>
        <v>0</v>
      </c>
      <c r="N518" s="75" t="str">
        <f t="shared" ca="1" si="71"/>
        <v xml:space="preserve"> - </v>
      </c>
      <c r="O518" s="75" t="str">
        <f t="shared" ca="1" si="76"/>
        <v>3100: Salary In-kind0 - PY0</v>
      </c>
      <c r="P518" s="75">
        <f>VLOOKUP(D518,'FY-Quarter lookup'!$D$2:$J$25,7,FALSE)</f>
        <v>0</v>
      </c>
      <c r="Q518" s="75">
        <f ca="1">IFERROR(INDEX('Budget by FY'!$I$2:$I$506,MATCH('Budget by qtr'!O518,'Budget by FY'!$F$2:$F$506,0)),0)</f>
        <v>0</v>
      </c>
      <c r="R518" s="75">
        <f>VLOOKUP(D518,'FY-Quarter lookup'!$D$2:$K$25,8,FALSE)</f>
        <v>0</v>
      </c>
      <c r="S518" s="75">
        <f>VLOOKUP(D518,'FY-Quarter lookup'!$D$2:$G$25,4,FALSE)</f>
        <v>0</v>
      </c>
      <c r="T518" s="75">
        <f t="shared" ca="1" si="72"/>
        <v>0</v>
      </c>
    </row>
    <row r="519" spans="1:20">
      <c r="A519">
        <v>2</v>
      </c>
      <c r="B519">
        <v>2026</v>
      </c>
      <c r="C519" s="2">
        <v>45931</v>
      </c>
      <c r="D519" s="2">
        <v>46022</v>
      </c>
      <c r="J519">
        <f>VLOOKUP(D519,'FY-Quarter lookup'!$D$2:$I$25,6,FALSE)</f>
        <v>0</v>
      </c>
      <c r="K519">
        <f t="shared" si="74"/>
        <v>107</v>
      </c>
      <c r="L519" s="75" t="str">
        <f t="shared" ca="1" si="75"/>
        <v>3100: Salary In-kind</v>
      </c>
      <c r="M519" s="75">
        <f t="shared" ca="1" si="70"/>
        <v>0</v>
      </c>
      <c r="N519" s="75" t="str">
        <f t="shared" ca="1" si="71"/>
        <v xml:space="preserve"> - </v>
      </c>
      <c r="O519" s="75" t="str">
        <f t="shared" ca="1" si="76"/>
        <v>3100: Salary In-kind0 - PY0</v>
      </c>
      <c r="P519" s="75">
        <f>VLOOKUP(D519,'FY-Quarter lookup'!$D$2:$J$25,7,FALSE)</f>
        <v>0</v>
      </c>
      <c r="Q519" s="75">
        <f ca="1">IFERROR(INDEX('Budget by FY'!$I$2:$I$506,MATCH('Budget by qtr'!O519,'Budget by FY'!$F$2:$F$506,0)),0)</f>
        <v>0</v>
      </c>
      <c r="R519" s="75">
        <f>VLOOKUP(D519,'FY-Quarter lookup'!$D$2:$K$25,8,FALSE)</f>
        <v>0</v>
      </c>
      <c r="S519" s="75">
        <f>VLOOKUP(D519,'FY-Quarter lookup'!$D$2:$G$25,4,FALSE)</f>
        <v>0</v>
      </c>
      <c r="T519" s="75">
        <f t="shared" ca="1" si="72"/>
        <v>0</v>
      </c>
    </row>
    <row r="520" spans="1:20">
      <c r="A520">
        <v>3</v>
      </c>
      <c r="B520">
        <v>2026</v>
      </c>
      <c r="C520" s="2">
        <v>46023</v>
      </c>
      <c r="D520" s="2">
        <v>46112</v>
      </c>
      <c r="J520">
        <f>VLOOKUP(D520,'FY-Quarter lookup'!$D$2:$I$25,6,FALSE)</f>
        <v>0</v>
      </c>
      <c r="K520">
        <f t="shared" si="74"/>
        <v>107</v>
      </c>
      <c r="L520" s="75" t="str">
        <f t="shared" ca="1" si="75"/>
        <v>3100: Salary In-kind</v>
      </c>
      <c r="M520" s="75">
        <f t="shared" ca="1" si="70"/>
        <v>0</v>
      </c>
      <c r="N520" s="75" t="str">
        <f t="shared" ca="1" si="71"/>
        <v xml:space="preserve"> - </v>
      </c>
      <c r="O520" s="75" t="str">
        <f t="shared" ca="1" si="76"/>
        <v>3100: Salary In-kind0 - PY0</v>
      </c>
      <c r="P520" s="75">
        <f>VLOOKUP(D520,'FY-Quarter lookup'!$D$2:$J$25,7,FALSE)</f>
        <v>0</v>
      </c>
      <c r="Q520" s="75">
        <f ca="1">IFERROR(INDEX('Budget by FY'!$I$2:$I$506,MATCH('Budget by qtr'!O520,'Budget by FY'!$F$2:$F$506,0)),0)</f>
        <v>0</v>
      </c>
      <c r="R520" s="75">
        <f>VLOOKUP(D520,'FY-Quarter lookup'!$D$2:$K$25,8,FALSE)</f>
        <v>0</v>
      </c>
      <c r="S520" s="75">
        <f>VLOOKUP(D520,'FY-Quarter lookup'!$D$2:$G$25,4,FALSE)</f>
        <v>0</v>
      </c>
      <c r="T520" s="75">
        <f t="shared" ca="1" si="72"/>
        <v>0</v>
      </c>
    </row>
    <row r="521" spans="1:20">
      <c r="A521">
        <v>4</v>
      </c>
      <c r="B521">
        <v>2026</v>
      </c>
      <c r="C521" s="2">
        <v>46113</v>
      </c>
      <c r="D521" s="2">
        <v>46203</v>
      </c>
      <c r="J521">
        <f>VLOOKUP(D521,'FY-Quarter lookup'!$D$2:$I$25,6,FALSE)</f>
        <v>0</v>
      </c>
      <c r="K521">
        <f t="shared" si="74"/>
        <v>107</v>
      </c>
      <c r="L521" s="75" t="str">
        <f t="shared" ca="1" si="75"/>
        <v>3100: Salary In-kind</v>
      </c>
      <c r="M521" s="75">
        <f t="shared" ca="1" si="70"/>
        <v>0</v>
      </c>
      <c r="N521" s="75" t="str">
        <f t="shared" ca="1" si="71"/>
        <v xml:space="preserve"> - </v>
      </c>
      <c r="O521" s="75" t="str">
        <f t="shared" ca="1" si="76"/>
        <v>3100: Salary In-kind0 - PY0</v>
      </c>
      <c r="P521" s="75">
        <f>VLOOKUP(D521,'FY-Quarter lookup'!$D$2:$J$25,7,FALSE)</f>
        <v>0</v>
      </c>
      <c r="Q521" s="75">
        <f ca="1">IFERROR(INDEX('Budget by FY'!$I$2:$I$506,MATCH('Budget by qtr'!O521,'Budget by FY'!$F$2:$F$506,0)),0)</f>
        <v>0</v>
      </c>
      <c r="R521" s="75">
        <f>VLOOKUP(D521,'FY-Quarter lookup'!$D$2:$K$25,8,FALSE)</f>
        <v>0</v>
      </c>
      <c r="S521" s="75">
        <f>VLOOKUP(D521,'FY-Quarter lookup'!$D$2:$G$25,4,FALSE)</f>
        <v>0</v>
      </c>
      <c r="T521" s="75">
        <f t="shared" ca="1" si="72"/>
        <v>0</v>
      </c>
    </row>
    <row r="522" spans="1:20">
      <c r="A522">
        <v>1</v>
      </c>
      <c r="B522">
        <v>2027</v>
      </c>
      <c r="C522" s="2">
        <v>46204</v>
      </c>
      <c r="D522" s="2">
        <v>46295</v>
      </c>
      <c r="J522">
        <f>VLOOKUP(D522,'FY-Quarter lookup'!$D$2:$I$25,6,FALSE)</f>
        <v>0</v>
      </c>
      <c r="K522">
        <f t="shared" si="74"/>
        <v>107</v>
      </c>
      <c r="L522" s="75" t="str">
        <f t="shared" ca="1" si="75"/>
        <v>3100: Salary In-kind</v>
      </c>
      <c r="M522" s="75">
        <f t="shared" ca="1" si="70"/>
        <v>0</v>
      </c>
      <c r="N522" s="75" t="str">
        <f t="shared" ca="1" si="71"/>
        <v xml:space="preserve"> - </v>
      </c>
      <c r="O522" s="75" t="str">
        <f t="shared" ca="1" si="76"/>
        <v>3100: Salary In-kind0 - PY0</v>
      </c>
      <c r="P522" s="75">
        <f>VLOOKUP(D522,'FY-Quarter lookup'!$D$2:$J$25,7,FALSE)</f>
        <v>0</v>
      </c>
      <c r="Q522" s="75">
        <f ca="1">IFERROR(INDEX('Budget by FY'!$I$2:$I$506,MATCH('Budget by qtr'!O522,'Budget by FY'!$F$2:$F$506,0)),0)</f>
        <v>0</v>
      </c>
      <c r="R522" s="75">
        <f>VLOOKUP(D522,'FY-Quarter lookup'!$D$2:$K$25,8,FALSE)</f>
        <v>0</v>
      </c>
      <c r="S522" s="75">
        <f>VLOOKUP(D522,'FY-Quarter lookup'!$D$2:$G$25,4,FALSE)</f>
        <v>0</v>
      </c>
      <c r="T522" s="75">
        <f t="shared" ca="1" si="72"/>
        <v>0</v>
      </c>
    </row>
    <row r="523" spans="1:20">
      <c r="A523">
        <v>2</v>
      </c>
      <c r="B523">
        <v>2027</v>
      </c>
      <c r="C523" s="2">
        <v>46296</v>
      </c>
      <c r="D523" s="2">
        <v>46387</v>
      </c>
      <c r="J523">
        <f>VLOOKUP(D523,'FY-Quarter lookup'!$D$2:$I$25,6,FALSE)</f>
        <v>0</v>
      </c>
      <c r="K523">
        <f t="shared" si="74"/>
        <v>107</v>
      </c>
      <c r="L523" s="75" t="str">
        <f t="shared" ca="1" si="75"/>
        <v>3100: Salary In-kind</v>
      </c>
      <c r="M523" s="75">
        <f t="shared" ca="1" si="70"/>
        <v>0</v>
      </c>
      <c r="N523" s="75" t="str">
        <f t="shared" ca="1" si="71"/>
        <v xml:space="preserve"> - </v>
      </c>
      <c r="O523" s="75" t="str">
        <f t="shared" ca="1" si="76"/>
        <v>3100: Salary In-kind0 - PY0</v>
      </c>
      <c r="P523" s="75">
        <f>VLOOKUP(D523,'FY-Quarter lookup'!$D$2:$J$25,7,FALSE)</f>
        <v>0</v>
      </c>
      <c r="Q523" s="75">
        <f ca="1">IFERROR(INDEX('Budget by FY'!$I$2:$I$506,MATCH('Budget by qtr'!O523,'Budget by FY'!$F$2:$F$506,0)),0)</f>
        <v>0</v>
      </c>
      <c r="R523" s="75">
        <f>VLOOKUP(D523,'FY-Quarter lookup'!$D$2:$K$25,8,FALSE)</f>
        <v>0</v>
      </c>
      <c r="S523" s="75">
        <f>VLOOKUP(D523,'FY-Quarter lookup'!$D$2:$G$25,4,FALSE)</f>
        <v>0</v>
      </c>
      <c r="T523" s="75">
        <f t="shared" ca="1" si="72"/>
        <v>0</v>
      </c>
    </row>
    <row r="524" spans="1:20">
      <c r="A524">
        <v>3</v>
      </c>
      <c r="B524">
        <v>2027</v>
      </c>
      <c r="C524" s="2">
        <v>46388</v>
      </c>
      <c r="D524" s="2">
        <v>46477</v>
      </c>
      <c r="J524">
        <f>VLOOKUP(D524,'FY-Quarter lookup'!$D$2:$I$25,6,FALSE)</f>
        <v>0</v>
      </c>
      <c r="K524">
        <f t="shared" si="74"/>
        <v>107</v>
      </c>
      <c r="L524" s="75" t="str">
        <f t="shared" ca="1" si="75"/>
        <v>3100: Salary In-kind</v>
      </c>
      <c r="M524" s="75">
        <f t="shared" ca="1" si="70"/>
        <v>0</v>
      </c>
      <c r="N524" s="75" t="str">
        <f t="shared" ca="1" si="71"/>
        <v xml:space="preserve"> - </v>
      </c>
      <c r="O524" s="75" t="str">
        <f t="shared" ca="1" si="76"/>
        <v>3100: Salary In-kind0 - PY0</v>
      </c>
      <c r="P524" s="75">
        <f>VLOOKUP(D524,'FY-Quarter lookup'!$D$2:$J$25,7,FALSE)</f>
        <v>0</v>
      </c>
      <c r="Q524" s="75">
        <f ca="1">IFERROR(INDEX('Budget by FY'!$I$2:$I$506,MATCH('Budget by qtr'!O524,'Budget by FY'!$F$2:$F$506,0)),0)</f>
        <v>0</v>
      </c>
      <c r="R524" s="75">
        <f>VLOOKUP(D524,'FY-Quarter lookup'!$D$2:$K$25,8,FALSE)</f>
        <v>0</v>
      </c>
      <c r="S524" s="75">
        <f>VLOOKUP(D524,'FY-Quarter lookup'!$D$2:$G$25,4,FALSE)</f>
        <v>0</v>
      </c>
      <c r="T524" s="75">
        <f t="shared" ca="1" si="72"/>
        <v>0</v>
      </c>
    </row>
    <row r="525" spans="1:20">
      <c r="A525">
        <v>4</v>
      </c>
      <c r="B525">
        <v>2027</v>
      </c>
      <c r="C525" s="2">
        <v>46478</v>
      </c>
      <c r="D525" s="2">
        <v>46568</v>
      </c>
      <c r="J525">
        <f>VLOOKUP(D525,'FY-Quarter lookup'!$D$2:$I$25,6,FALSE)</f>
        <v>0</v>
      </c>
      <c r="K525">
        <f t="shared" si="74"/>
        <v>107</v>
      </c>
      <c r="L525" s="75" t="str">
        <f t="shared" ca="1" si="75"/>
        <v>3100: Salary In-kind</v>
      </c>
      <c r="M525" s="75">
        <f t="shared" ca="1" si="70"/>
        <v>0</v>
      </c>
      <c r="N525" s="75" t="str">
        <f t="shared" ca="1" si="71"/>
        <v xml:space="preserve"> - </v>
      </c>
      <c r="O525" s="75" t="str">
        <f t="shared" ca="1" si="76"/>
        <v>3100: Salary In-kind0 - PY0</v>
      </c>
      <c r="P525" s="75">
        <f>VLOOKUP(D525,'FY-Quarter lookup'!$D$2:$J$25,7,FALSE)</f>
        <v>0</v>
      </c>
      <c r="Q525" s="75">
        <f ca="1">IFERROR(INDEX('Budget by FY'!$I$2:$I$506,MATCH('Budget by qtr'!O525,'Budget by FY'!$F$2:$F$506,0)),0)</f>
        <v>0</v>
      </c>
      <c r="R525" s="75">
        <f>VLOOKUP(D525,'FY-Quarter lookup'!$D$2:$K$25,8,FALSE)</f>
        <v>0</v>
      </c>
      <c r="S525" s="75">
        <f>VLOOKUP(D525,'FY-Quarter lookup'!$D$2:$G$25,4,FALSE)</f>
        <v>0</v>
      </c>
      <c r="T525" s="75">
        <f t="shared" ca="1" si="72"/>
        <v>0</v>
      </c>
    </row>
    <row r="526" spans="1:20">
      <c r="A526">
        <v>1</v>
      </c>
      <c r="B526">
        <v>2028</v>
      </c>
      <c r="C526" s="2">
        <v>46569</v>
      </c>
      <c r="D526" s="2">
        <v>46660</v>
      </c>
      <c r="J526">
        <f>VLOOKUP(D526,'FY-Quarter lookup'!$D$2:$I$25,6,FALSE)</f>
        <v>0</v>
      </c>
      <c r="K526">
        <f t="shared" si="74"/>
        <v>107</v>
      </c>
      <c r="L526" s="75" t="str">
        <f t="shared" ca="1" si="75"/>
        <v>3100: Salary In-kind</v>
      </c>
      <c r="M526" s="75">
        <f t="shared" ca="1" si="70"/>
        <v>0</v>
      </c>
      <c r="N526" s="75" t="str">
        <f t="shared" ca="1" si="71"/>
        <v xml:space="preserve"> - </v>
      </c>
      <c r="O526" s="75" t="str">
        <f t="shared" ca="1" si="76"/>
        <v>3100: Salary In-kind0 - PY0</v>
      </c>
      <c r="P526" s="75">
        <f>VLOOKUP(D526,'FY-Quarter lookup'!$D$2:$J$25,7,FALSE)</f>
        <v>0</v>
      </c>
      <c r="Q526" s="75">
        <f ca="1">IFERROR(INDEX('Budget by FY'!$I$2:$I$506,MATCH('Budget by qtr'!O526,'Budget by FY'!$F$2:$F$506,0)),0)</f>
        <v>0</v>
      </c>
      <c r="R526" s="75">
        <f>VLOOKUP(D526,'FY-Quarter lookup'!$D$2:$K$25,8,FALSE)</f>
        <v>0</v>
      </c>
      <c r="S526" s="75">
        <f>VLOOKUP(D526,'FY-Quarter lookup'!$D$2:$G$25,4,FALSE)</f>
        <v>0</v>
      </c>
      <c r="T526" s="75">
        <f t="shared" ca="1" si="72"/>
        <v>0</v>
      </c>
    </row>
    <row r="527" spans="1:20">
      <c r="A527">
        <v>2</v>
      </c>
      <c r="B527">
        <v>2028</v>
      </c>
      <c r="C527" s="2">
        <v>46661</v>
      </c>
      <c r="D527" s="2">
        <v>46752</v>
      </c>
      <c r="J527">
        <f>VLOOKUP(D527,'FY-Quarter lookup'!$D$2:$I$25,6,FALSE)</f>
        <v>0</v>
      </c>
      <c r="K527">
        <f t="shared" si="74"/>
        <v>107</v>
      </c>
      <c r="L527" s="75" t="str">
        <f t="shared" ca="1" si="75"/>
        <v>3100: Salary In-kind</v>
      </c>
      <c r="M527" s="75">
        <f t="shared" ca="1" si="70"/>
        <v>0</v>
      </c>
      <c r="N527" s="75" t="str">
        <f t="shared" ca="1" si="71"/>
        <v xml:space="preserve"> - </v>
      </c>
      <c r="O527" s="75" t="str">
        <f t="shared" ca="1" si="76"/>
        <v>3100: Salary In-kind0 - PY0</v>
      </c>
      <c r="P527" s="75">
        <f>VLOOKUP(D527,'FY-Quarter lookup'!$D$2:$J$25,7,FALSE)</f>
        <v>0</v>
      </c>
      <c r="Q527" s="75">
        <f ca="1">IFERROR(INDEX('Budget by FY'!$I$2:$I$506,MATCH('Budget by qtr'!O527,'Budget by FY'!$F$2:$F$506,0)),0)</f>
        <v>0</v>
      </c>
      <c r="R527" s="75">
        <f>VLOOKUP(D527,'FY-Quarter lookup'!$D$2:$K$25,8,FALSE)</f>
        <v>0</v>
      </c>
      <c r="S527" s="75">
        <f>VLOOKUP(D527,'FY-Quarter lookup'!$D$2:$G$25,4,FALSE)</f>
        <v>0</v>
      </c>
      <c r="T527" s="75">
        <f t="shared" ca="1" si="72"/>
        <v>0</v>
      </c>
    </row>
    <row r="528" spans="1:20">
      <c r="A528">
        <v>3</v>
      </c>
      <c r="B528">
        <v>2028</v>
      </c>
      <c r="C528" s="2">
        <v>46753</v>
      </c>
      <c r="D528" s="2">
        <v>46843</v>
      </c>
      <c r="J528">
        <f>VLOOKUP(D528,'FY-Quarter lookup'!$D$2:$I$25,6,FALSE)</f>
        <v>0</v>
      </c>
      <c r="K528">
        <f t="shared" si="74"/>
        <v>107</v>
      </c>
      <c r="L528" s="75" t="str">
        <f t="shared" ca="1" si="75"/>
        <v>3100: Salary In-kind</v>
      </c>
      <c r="M528" s="75">
        <f t="shared" ca="1" si="70"/>
        <v>0</v>
      </c>
      <c r="N528" s="75" t="str">
        <f t="shared" ca="1" si="71"/>
        <v xml:space="preserve"> - </v>
      </c>
      <c r="O528" s="75" t="str">
        <f t="shared" ca="1" si="76"/>
        <v>3100: Salary In-kind0 - PY0</v>
      </c>
      <c r="P528" s="75">
        <f>VLOOKUP(D528,'FY-Quarter lookup'!$D$2:$J$25,7,FALSE)</f>
        <v>0</v>
      </c>
      <c r="Q528" s="75">
        <f ca="1">IFERROR(INDEX('Budget by FY'!$I$2:$I$506,MATCH('Budget by qtr'!O528,'Budget by FY'!$F$2:$F$506,0)),0)</f>
        <v>0</v>
      </c>
      <c r="R528" s="75">
        <f>VLOOKUP(D528,'FY-Quarter lookup'!$D$2:$K$25,8,FALSE)</f>
        <v>0</v>
      </c>
      <c r="S528" s="75">
        <f>VLOOKUP(D528,'FY-Quarter lookup'!$D$2:$G$25,4,FALSE)</f>
        <v>0</v>
      </c>
      <c r="T528" s="75">
        <f t="shared" ca="1" si="72"/>
        <v>0</v>
      </c>
    </row>
    <row r="529" spans="1:20">
      <c r="A529">
        <v>4</v>
      </c>
      <c r="B529">
        <v>2028</v>
      </c>
      <c r="C529" s="2">
        <v>46844</v>
      </c>
      <c r="D529" s="2">
        <v>46934</v>
      </c>
      <c r="J529">
        <f>VLOOKUP(D529,'FY-Quarter lookup'!$D$2:$I$25,6,FALSE)</f>
        <v>0</v>
      </c>
      <c r="K529">
        <f t="shared" si="74"/>
        <v>107</v>
      </c>
      <c r="L529" s="75" t="str">
        <f t="shared" ca="1" si="75"/>
        <v>3100: Salary In-kind</v>
      </c>
      <c r="M529" s="75">
        <f t="shared" ca="1" si="70"/>
        <v>0</v>
      </c>
      <c r="N529" s="75" t="str">
        <f t="shared" ca="1" si="71"/>
        <v xml:space="preserve"> - </v>
      </c>
      <c r="O529" s="75" t="str">
        <f t="shared" ca="1" si="76"/>
        <v>3100: Salary In-kind0 - PY0</v>
      </c>
      <c r="P529" s="75">
        <f>VLOOKUP(D529,'FY-Quarter lookup'!$D$2:$J$25,7,FALSE)</f>
        <v>0</v>
      </c>
      <c r="Q529" s="75">
        <f ca="1">IFERROR(INDEX('Budget by FY'!$I$2:$I$506,MATCH('Budget by qtr'!O529,'Budget by FY'!$F$2:$F$506,0)),0)</f>
        <v>0</v>
      </c>
      <c r="R529" s="75">
        <f>VLOOKUP(D529,'FY-Quarter lookup'!$D$2:$K$25,8,FALSE)</f>
        <v>0</v>
      </c>
      <c r="S529" s="75">
        <f>VLOOKUP(D529,'FY-Quarter lookup'!$D$2:$G$25,4,FALSE)</f>
        <v>0</v>
      </c>
      <c r="T529" s="75">
        <f t="shared" ca="1" si="72"/>
        <v>0</v>
      </c>
    </row>
    <row r="530" spans="1:20">
      <c r="A530">
        <v>1</v>
      </c>
      <c r="B530">
        <v>2023</v>
      </c>
      <c r="C530" s="2">
        <v>44743</v>
      </c>
      <c r="D530" s="2">
        <v>44834</v>
      </c>
      <c r="J530">
        <f>VLOOKUP(D530,'FY-Quarter lookup'!$D$2:$I$25,6,FALSE)</f>
        <v>0</v>
      </c>
      <c r="K530">
        <f>K529+5</f>
        <v>112</v>
      </c>
      <c r="L530" s="75" t="str">
        <f t="shared" ca="1" si="75"/>
        <v>3100: Salary In-kind</v>
      </c>
      <c r="M530" s="75">
        <f t="shared" ca="1" si="70"/>
        <v>0</v>
      </c>
      <c r="N530" s="75" t="str">
        <f t="shared" ca="1" si="71"/>
        <v xml:space="preserve"> - </v>
      </c>
      <c r="O530" s="75" t="str">
        <f t="shared" ca="1" si="76"/>
        <v>3100: Salary In-kind0 - PY0</v>
      </c>
      <c r="P530" s="75">
        <f>VLOOKUP(D530,'FY-Quarter lookup'!$D$2:$J$25,7,FALSE)</f>
        <v>0</v>
      </c>
      <c r="Q530" s="75">
        <f ca="1">IFERROR(INDEX('Budget by FY'!$I$2:$I$506,MATCH('Budget by qtr'!O530,'Budget by FY'!$F$2:$F$506,0)),0)</f>
        <v>0</v>
      </c>
      <c r="R530" s="75">
        <f>VLOOKUP(D530,'FY-Quarter lookup'!$D$2:$K$25,8,FALSE)</f>
        <v>0</v>
      </c>
      <c r="S530" s="75">
        <f>VLOOKUP(D530,'FY-Quarter lookup'!$D$2:$G$25,4,FALSE)</f>
        <v>0</v>
      </c>
      <c r="T530" s="75">
        <f t="shared" ca="1" si="72"/>
        <v>0</v>
      </c>
    </row>
    <row r="531" spans="1:20">
      <c r="A531">
        <v>2</v>
      </c>
      <c r="B531">
        <v>2023</v>
      </c>
      <c r="C531" s="2">
        <v>44835</v>
      </c>
      <c r="D531" s="2">
        <v>44926</v>
      </c>
      <c r="J531">
        <f>VLOOKUP(D531,'FY-Quarter lookup'!$D$2:$I$25,6,FALSE)</f>
        <v>0</v>
      </c>
      <c r="K531">
        <f>K530</f>
        <v>112</v>
      </c>
      <c r="L531" s="75" t="str">
        <f t="shared" ca="1" si="75"/>
        <v>3100: Salary In-kind</v>
      </c>
      <c r="M531" s="75">
        <f t="shared" ca="1" si="70"/>
        <v>0</v>
      </c>
      <c r="N531" s="75" t="str">
        <f t="shared" ca="1" si="71"/>
        <v xml:space="preserve"> - </v>
      </c>
      <c r="O531" s="75" t="str">
        <f t="shared" ca="1" si="76"/>
        <v>3100: Salary In-kind0 - PY0</v>
      </c>
      <c r="P531" s="75">
        <f>VLOOKUP(D531,'FY-Quarter lookup'!$D$2:$J$25,7,FALSE)</f>
        <v>0</v>
      </c>
      <c r="Q531" s="75">
        <f ca="1">IFERROR(INDEX('Budget by FY'!$I$2:$I$506,MATCH('Budget by qtr'!O531,'Budget by FY'!$F$2:$F$506,0)),0)</f>
        <v>0</v>
      </c>
      <c r="R531" s="75">
        <f>VLOOKUP(D531,'FY-Quarter lookup'!$D$2:$K$25,8,FALSE)</f>
        <v>0</v>
      </c>
      <c r="S531" s="75">
        <f>VLOOKUP(D531,'FY-Quarter lookup'!$D$2:$G$25,4,FALSE)</f>
        <v>0</v>
      </c>
      <c r="T531" s="75">
        <f t="shared" ca="1" si="72"/>
        <v>0</v>
      </c>
    </row>
    <row r="532" spans="1:20">
      <c r="A532">
        <v>3</v>
      </c>
      <c r="B532">
        <v>2023</v>
      </c>
      <c r="C532" s="2">
        <v>44927</v>
      </c>
      <c r="D532" s="2">
        <v>45016</v>
      </c>
      <c r="J532">
        <f>VLOOKUP(D532,'FY-Quarter lookup'!$D$2:$I$25,6,FALSE)</f>
        <v>0</v>
      </c>
      <c r="K532">
        <f t="shared" ref="K532:K553" si="77">K531</f>
        <v>112</v>
      </c>
      <c r="L532" s="75" t="str">
        <f t="shared" ca="1" si="75"/>
        <v>3100: Salary In-kind</v>
      </c>
      <c r="M532" s="75">
        <f t="shared" ca="1" si="70"/>
        <v>0</v>
      </c>
      <c r="N532" s="75" t="str">
        <f t="shared" ca="1" si="71"/>
        <v xml:space="preserve"> - </v>
      </c>
      <c r="O532" s="75" t="str">
        <f t="shared" ca="1" si="76"/>
        <v>3100: Salary In-kind0 - PY0</v>
      </c>
      <c r="P532" s="75">
        <f>VLOOKUP(D532,'FY-Quarter lookup'!$D$2:$J$25,7,FALSE)</f>
        <v>0</v>
      </c>
      <c r="Q532" s="75">
        <f ca="1">IFERROR(INDEX('Budget by FY'!$I$2:$I$506,MATCH('Budget by qtr'!O532,'Budget by FY'!$F$2:$F$506,0)),0)</f>
        <v>0</v>
      </c>
      <c r="R532" s="75">
        <f>VLOOKUP(D532,'FY-Quarter lookup'!$D$2:$K$25,8,FALSE)</f>
        <v>0</v>
      </c>
      <c r="S532" s="75">
        <f>VLOOKUP(D532,'FY-Quarter lookup'!$D$2:$G$25,4,FALSE)</f>
        <v>0</v>
      </c>
      <c r="T532" s="75">
        <f t="shared" ca="1" si="72"/>
        <v>0</v>
      </c>
    </row>
    <row r="533" spans="1:20">
      <c r="A533">
        <v>4</v>
      </c>
      <c r="B533">
        <v>2023</v>
      </c>
      <c r="C533" s="2">
        <v>45017</v>
      </c>
      <c r="D533" s="2">
        <v>45107</v>
      </c>
      <c r="J533">
        <f>VLOOKUP(D533,'FY-Quarter lookup'!$D$2:$I$25,6,FALSE)</f>
        <v>0</v>
      </c>
      <c r="K533">
        <f t="shared" si="77"/>
        <v>112</v>
      </c>
      <c r="L533" s="75" t="str">
        <f t="shared" ca="1" si="75"/>
        <v>3100: Salary In-kind</v>
      </c>
      <c r="M533" s="75">
        <f t="shared" ca="1" si="70"/>
        <v>0</v>
      </c>
      <c r="N533" s="75" t="str">
        <f t="shared" ca="1" si="71"/>
        <v xml:space="preserve"> - </v>
      </c>
      <c r="O533" s="75" t="str">
        <f t="shared" ca="1" si="76"/>
        <v>3100: Salary In-kind0 - PY0</v>
      </c>
      <c r="P533" s="75">
        <f>VLOOKUP(D533,'FY-Quarter lookup'!$D$2:$J$25,7,FALSE)</f>
        <v>0</v>
      </c>
      <c r="Q533" s="75">
        <f ca="1">IFERROR(INDEX('Budget by FY'!$I$2:$I$506,MATCH('Budget by qtr'!O533,'Budget by FY'!$F$2:$F$506,0)),0)</f>
        <v>0</v>
      </c>
      <c r="R533" s="75">
        <f>VLOOKUP(D533,'FY-Quarter lookup'!$D$2:$K$25,8,FALSE)</f>
        <v>0</v>
      </c>
      <c r="S533" s="75">
        <f>VLOOKUP(D533,'FY-Quarter lookup'!$D$2:$G$25,4,FALSE)</f>
        <v>0</v>
      </c>
      <c r="T533" s="75">
        <f t="shared" ca="1" si="72"/>
        <v>0</v>
      </c>
    </row>
    <row r="534" spans="1:20">
      <c r="A534">
        <v>1</v>
      </c>
      <c r="B534">
        <v>2024</v>
      </c>
      <c r="C534" s="2">
        <v>45108</v>
      </c>
      <c r="D534" s="2">
        <v>45199</v>
      </c>
      <c r="J534">
        <f>VLOOKUP(D534,'FY-Quarter lookup'!$D$2:$I$25,6,FALSE)</f>
        <v>0</v>
      </c>
      <c r="K534">
        <f t="shared" si="77"/>
        <v>112</v>
      </c>
      <c r="L534" s="75" t="str">
        <f t="shared" ca="1" si="75"/>
        <v>3100: Salary In-kind</v>
      </c>
      <c r="M534" s="75">
        <f t="shared" ca="1" si="70"/>
        <v>0</v>
      </c>
      <c r="N534" s="75" t="str">
        <f t="shared" ca="1" si="71"/>
        <v xml:space="preserve"> - </v>
      </c>
      <c r="O534" s="75" t="str">
        <f t="shared" ca="1" si="76"/>
        <v>3100: Salary In-kind0 - PY0</v>
      </c>
      <c r="P534" s="75">
        <f>VLOOKUP(D534,'FY-Quarter lookup'!$D$2:$J$25,7,FALSE)</f>
        <v>0</v>
      </c>
      <c r="Q534" s="75">
        <f ca="1">IFERROR(INDEX('Budget by FY'!$I$2:$I$506,MATCH('Budget by qtr'!O534,'Budget by FY'!$F$2:$F$506,0)),0)</f>
        <v>0</v>
      </c>
      <c r="R534" s="75">
        <f>VLOOKUP(D534,'FY-Quarter lookup'!$D$2:$K$25,8,FALSE)</f>
        <v>0</v>
      </c>
      <c r="S534" s="75">
        <f>VLOOKUP(D534,'FY-Quarter lookup'!$D$2:$G$25,4,FALSE)</f>
        <v>0</v>
      </c>
      <c r="T534" s="75">
        <f t="shared" ca="1" si="72"/>
        <v>0</v>
      </c>
    </row>
    <row r="535" spans="1:20">
      <c r="A535">
        <v>2</v>
      </c>
      <c r="B535">
        <v>2024</v>
      </c>
      <c r="C535" s="2">
        <v>45200</v>
      </c>
      <c r="D535" s="2">
        <v>45291</v>
      </c>
      <c r="J535">
        <f>VLOOKUP(D535,'FY-Quarter lookup'!$D$2:$I$25,6,FALSE)</f>
        <v>0</v>
      </c>
      <c r="K535">
        <f t="shared" si="77"/>
        <v>112</v>
      </c>
      <c r="L535" s="75" t="str">
        <f t="shared" ca="1" si="75"/>
        <v>3100: Salary In-kind</v>
      </c>
      <c r="M535" s="75">
        <f t="shared" ca="1" si="70"/>
        <v>0</v>
      </c>
      <c r="N535" s="75" t="str">
        <f t="shared" ca="1" si="71"/>
        <v xml:space="preserve"> - </v>
      </c>
      <c r="O535" s="75" t="str">
        <f t="shared" ca="1" si="76"/>
        <v>3100: Salary In-kind0 - PY0</v>
      </c>
      <c r="P535" s="75">
        <f>VLOOKUP(D535,'FY-Quarter lookup'!$D$2:$J$25,7,FALSE)</f>
        <v>0</v>
      </c>
      <c r="Q535" s="75">
        <f ca="1">IFERROR(INDEX('Budget by FY'!$I$2:$I$506,MATCH('Budget by qtr'!O535,'Budget by FY'!$F$2:$F$506,0)),0)</f>
        <v>0</v>
      </c>
      <c r="R535" s="75">
        <f>VLOOKUP(D535,'FY-Quarter lookup'!$D$2:$K$25,8,FALSE)</f>
        <v>0</v>
      </c>
      <c r="S535" s="75">
        <f>VLOOKUP(D535,'FY-Quarter lookup'!$D$2:$G$25,4,FALSE)</f>
        <v>0</v>
      </c>
      <c r="T535" s="75">
        <f t="shared" ca="1" si="72"/>
        <v>0</v>
      </c>
    </row>
    <row r="536" spans="1:20">
      <c r="A536">
        <v>3</v>
      </c>
      <c r="B536">
        <v>2024</v>
      </c>
      <c r="C536" s="2">
        <v>45292</v>
      </c>
      <c r="D536" s="2">
        <v>45382</v>
      </c>
      <c r="J536">
        <f>VLOOKUP(D536,'FY-Quarter lookup'!$D$2:$I$25,6,FALSE)</f>
        <v>0</v>
      </c>
      <c r="K536">
        <f t="shared" si="77"/>
        <v>112</v>
      </c>
      <c r="L536" s="75" t="str">
        <f t="shared" ca="1" si="75"/>
        <v>3100: Salary In-kind</v>
      </c>
      <c r="M536" s="75">
        <f t="shared" ca="1" si="70"/>
        <v>0</v>
      </c>
      <c r="N536" s="75" t="str">
        <f t="shared" ca="1" si="71"/>
        <v xml:space="preserve"> - </v>
      </c>
      <c r="O536" s="75" t="str">
        <f t="shared" ca="1" si="76"/>
        <v>3100: Salary In-kind0 - PY0</v>
      </c>
      <c r="P536" s="75">
        <f>VLOOKUP(D536,'FY-Quarter lookup'!$D$2:$J$25,7,FALSE)</f>
        <v>0</v>
      </c>
      <c r="Q536" s="75">
        <f ca="1">IFERROR(INDEX('Budget by FY'!$I$2:$I$506,MATCH('Budget by qtr'!O536,'Budget by FY'!$F$2:$F$506,0)),0)</f>
        <v>0</v>
      </c>
      <c r="R536" s="75">
        <f>VLOOKUP(D536,'FY-Quarter lookup'!$D$2:$K$25,8,FALSE)</f>
        <v>0</v>
      </c>
      <c r="S536" s="75">
        <f>VLOOKUP(D536,'FY-Quarter lookup'!$D$2:$G$25,4,FALSE)</f>
        <v>0</v>
      </c>
      <c r="T536" s="75">
        <f t="shared" ca="1" si="72"/>
        <v>0</v>
      </c>
    </row>
    <row r="537" spans="1:20">
      <c r="A537">
        <v>4</v>
      </c>
      <c r="B537">
        <v>2024</v>
      </c>
      <c r="C537" s="2">
        <v>45383</v>
      </c>
      <c r="D537" s="2">
        <v>45473</v>
      </c>
      <c r="J537">
        <f>VLOOKUP(D537,'FY-Quarter lookup'!$D$2:$I$25,6,FALSE)</f>
        <v>0</v>
      </c>
      <c r="K537">
        <f t="shared" si="77"/>
        <v>112</v>
      </c>
      <c r="L537" s="75" t="str">
        <f t="shared" ca="1" si="75"/>
        <v>3100: Salary In-kind</v>
      </c>
      <c r="M537" s="75">
        <f t="shared" ca="1" si="70"/>
        <v>0</v>
      </c>
      <c r="N537" s="75" t="str">
        <f t="shared" ca="1" si="71"/>
        <v xml:space="preserve"> - </v>
      </c>
      <c r="O537" s="75" t="str">
        <f t="shared" ca="1" si="76"/>
        <v>3100: Salary In-kind0 - PY0</v>
      </c>
      <c r="P537" s="75">
        <f>VLOOKUP(D537,'FY-Quarter lookup'!$D$2:$J$25,7,FALSE)</f>
        <v>0</v>
      </c>
      <c r="Q537" s="75">
        <f ca="1">IFERROR(INDEX('Budget by FY'!$I$2:$I$506,MATCH('Budget by qtr'!O537,'Budget by FY'!$F$2:$F$506,0)),0)</f>
        <v>0</v>
      </c>
      <c r="R537" s="75">
        <f>VLOOKUP(D537,'FY-Quarter lookup'!$D$2:$K$25,8,FALSE)</f>
        <v>0</v>
      </c>
      <c r="S537" s="75">
        <f>VLOOKUP(D537,'FY-Quarter lookup'!$D$2:$G$25,4,FALSE)</f>
        <v>0</v>
      </c>
      <c r="T537" s="75">
        <f t="shared" ca="1" si="72"/>
        <v>0</v>
      </c>
    </row>
    <row r="538" spans="1:20">
      <c r="A538">
        <v>1</v>
      </c>
      <c r="B538">
        <v>2025</v>
      </c>
      <c r="C538" s="2">
        <v>45474</v>
      </c>
      <c r="D538" s="2">
        <v>45565</v>
      </c>
      <c r="J538">
        <f>VLOOKUP(D538,'FY-Quarter lookup'!$D$2:$I$25,6,FALSE)</f>
        <v>0</v>
      </c>
      <c r="K538">
        <f t="shared" si="77"/>
        <v>112</v>
      </c>
      <c r="L538" s="75" t="str">
        <f t="shared" ca="1" si="75"/>
        <v>3100: Salary In-kind</v>
      </c>
      <c r="M538" s="75">
        <f t="shared" ref="M538:M601" ca="1" si="78">INDIRECT(_xlfn.CONCAT("'Budget by FY'!D",K538))</f>
        <v>0</v>
      </c>
      <c r="N538" s="75" t="str">
        <f t="shared" ref="N538:N601" ca="1" si="79">INDIRECT(_xlfn.CONCAT("'Budget by FY'!E",K538))</f>
        <v xml:space="preserve"> - </v>
      </c>
      <c r="O538" s="75" t="str">
        <f t="shared" ca="1" si="76"/>
        <v>3100: Salary In-kind0 - PY0</v>
      </c>
      <c r="P538" s="75">
        <f>VLOOKUP(D538,'FY-Quarter lookup'!$D$2:$J$25,7,FALSE)</f>
        <v>0</v>
      </c>
      <c r="Q538" s="75">
        <f ca="1">IFERROR(INDEX('Budget by FY'!$I$2:$I$506,MATCH('Budget by qtr'!O538,'Budget by FY'!$F$2:$F$506,0)),0)</f>
        <v>0</v>
      </c>
      <c r="R538" s="75">
        <f>VLOOKUP(D538,'FY-Quarter lookup'!$D$2:$K$25,8,FALSE)</f>
        <v>0</v>
      </c>
      <c r="S538" s="75">
        <f>VLOOKUP(D538,'FY-Quarter lookup'!$D$2:$G$25,4,FALSE)</f>
        <v>0</v>
      </c>
      <c r="T538" s="75">
        <f t="shared" ref="T538:T601" ca="1" si="80">IFERROR((Q538/R538)*S538,0)</f>
        <v>0</v>
      </c>
    </row>
    <row r="539" spans="1:20">
      <c r="A539">
        <v>2</v>
      </c>
      <c r="B539">
        <v>2025</v>
      </c>
      <c r="C539" s="2">
        <v>45566</v>
      </c>
      <c r="D539" s="2">
        <v>45657</v>
      </c>
      <c r="J539">
        <f>VLOOKUP(D539,'FY-Quarter lookup'!$D$2:$I$25,6,FALSE)</f>
        <v>0</v>
      </c>
      <c r="K539">
        <f t="shared" si="77"/>
        <v>112</v>
      </c>
      <c r="L539" s="75" t="str">
        <f t="shared" ca="1" si="75"/>
        <v>3100: Salary In-kind</v>
      </c>
      <c r="M539" s="75">
        <f t="shared" ca="1" si="78"/>
        <v>0</v>
      </c>
      <c r="N539" s="75" t="str">
        <f t="shared" ca="1" si="79"/>
        <v xml:space="preserve"> - </v>
      </c>
      <c r="O539" s="75" t="str">
        <f t="shared" ca="1" si="76"/>
        <v>3100: Salary In-kind0 - PY0</v>
      </c>
      <c r="P539" s="75">
        <f>VLOOKUP(D539,'FY-Quarter lookup'!$D$2:$J$25,7,FALSE)</f>
        <v>0</v>
      </c>
      <c r="Q539" s="75">
        <f ca="1">IFERROR(INDEX('Budget by FY'!$I$2:$I$506,MATCH('Budget by qtr'!O539,'Budget by FY'!$F$2:$F$506,0)),0)</f>
        <v>0</v>
      </c>
      <c r="R539" s="75">
        <f>VLOOKUP(D539,'FY-Quarter lookup'!$D$2:$K$25,8,FALSE)</f>
        <v>0</v>
      </c>
      <c r="S539" s="75">
        <f>VLOOKUP(D539,'FY-Quarter lookup'!$D$2:$G$25,4,FALSE)</f>
        <v>0</v>
      </c>
      <c r="T539" s="75">
        <f t="shared" ca="1" si="80"/>
        <v>0</v>
      </c>
    </row>
    <row r="540" spans="1:20">
      <c r="A540">
        <v>3</v>
      </c>
      <c r="B540">
        <v>2025</v>
      </c>
      <c r="C540" s="2">
        <v>45658</v>
      </c>
      <c r="D540" s="2">
        <v>45747</v>
      </c>
      <c r="J540">
        <f>VLOOKUP(D540,'FY-Quarter lookup'!$D$2:$I$25,6,FALSE)</f>
        <v>0</v>
      </c>
      <c r="K540">
        <f t="shared" si="77"/>
        <v>112</v>
      </c>
      <c r="L540" s="75" t="str">
        <f t="shared" ca="1" si="75"/>
        <v>3100: Salary In-kind</v>
      </c>
      <c r="M540" s="75">
        <f t="shared" ca="1" si="78"/>
        <v>0</v>
      </c>
      <c r="N540" s="75" t="str">
        <f t="shared" ca="1" si="79"/>
        <v xml:space="preserve"> - </v>
      </c>
      <c r="O540" s="75" t="str">
        <f t="shared" ca="1" si="76"/>
        <v>3100: Salary In-kind0 - PY0</v>
      </c>
      <c r="P540" s="75">
        <f>VLOOKUP(D540,'FY-Quarter lookup'!$D$2:$J$25,7,FALSE)</f>
        <v>0</v>
      </c>
      <c r="Q540" s="75">
        <f ca="1">IFERROR(INDEX('Budget by FY'!$I$2:$I$506,MATCH('Budget by qtr'!O540,'Budget by FY'!$F$2:$F$506,0)),0)</f>
        <v>0</v>
      </c>
      <c r="R540" s="75">
        <f>VLOOKUP(D540,'FY-Quarter lookup'!$D$2:$K$25,8,FALSE)</f>
        <v>0</v>
      </c>
      <c r="S540" s="75">
        <f>VLOOKUP(D540,'FY-Quarter lookup'!$D$2:$G$25,4,FALSE)</f>
        <v>0</v>
      </c>
      <c r="T540" s="75">
        <f t="shared" ca="1" si="80"/>
        <v>0</v>
      </c>
    </row>
    <row r="541" spans="1:20">
      <c r="A541">
        <v>4</v>
      </c>
      <c r="B541">
        <v>2025</v>
      </c>
      <c r="C541" s="2">
        <v>45748</v>
      </c>
      <c r="D541" s="2">
        <v>45838</v>
      </c>
      <c r="J541">
        <f>VLOOKUP(D541,'FY-Quarter lookup'!$D$2:$I$25,6,FALSE)</f>
        <v>0</v>
      </c>
      <c r="K541">
        <f t="shared" si="77"/>
        <v>112</v>
      </c>
      <c r="L541" s="75" t="str">
        <f t="shared" ca="1" si="75"/>
        <v>3100: Salary In-kind</v>
      </c>
      <c r="M541" s="75">
        <f t="shared" ca="1" si="78"/>
        <v>0</v>
      </c>
      <c r="N541" s="75" t="str">
        <f t="shared" ca="1" si="79"/>
        <v xml:space="preserve"> - </v>
      </c>
      <c r="O541" s="75" t="str">
        <f t="shared" ca="1" si="76"/>
        <v>3100: Salary In-kind0 - PY0</v>
      </c>
      <c r="P541" s="75">
        <f>VLOOKUP(D541,'FY-Quarter lookup'!$D$2:$J$25,7,FALSE)</f>
        <v>0</v>
      </c>
      <c r="Q541" s="75">
        <f ca="1">IFERROR(INDEX('Budget by FY'!$I$2:$I$506,MATCH('Budget by qtr'!O541,'Budget by FY'!$F$2:$F$506,0)),0)</f>
        <v>0</v>
      </c>
      <c r="R541" s="75">
        <f>VLOOKUP(D541,'FY-Quarter lookup'!$D$2:$K$25,8,FALSE)</f>
        <v>0</v>
      </c>
      <c r="S541" s="75">
        <f>VLOOKUP(D541,'FY-Quarter lookup'!$D$2:$G$25,4,FALSE)</f>
        <v>0</v>
      </c>
      <c r="T541" s="75">
        <f t="shared" ca="1" si="80"/>
        <v>0</v>
      </c>
    </row>
    <row r="542" spans="1:20">
      <c r="A542">
        <v>1</v>
      </c>
      <c r="B542">
        <v>2026</v>
      </c>
      <c r="C542" s="2">
        <v>45839</v>
      </c>
      <c r="D542" s="2">
        <v>45930</v>
      </c>
      <c r="J542">
        <f>VLOOKUP(D542,'FY-Quarter lookup'!$D$2:$I$25,6,FALSE)</f>
        <v>0</v>
      </c>
      <c r="K542">
        <f t="shared" si="77"/>
        <v>112</v>
      </c>
      <c r="L542" s="75" t="str">
        <f t="shared" ca="1" si="75"/>
        <v>3100: Salary In-kind</v>
      </c>
      <c r="M542" s="75">
        <f t="shared" ca="1" si="78"/>
        <v>0</v>
      </c>
      <c r="N542" s="75" t="str">
        <f t="shared" ca="1" si="79"/>
        <v xml:space="preserve"> - </v>
      </c>
      <c r="O542" s="75" t="str">
        <f t="shared" ca="1" si="76"/>
        <v>3100: Salary In-kind0 - PY0</v>
      </c>
      <c r="P542" s="75">
        <f>VLOOKUP(D542,'FY-Quarter lookup'!$D$2:$J$25,7,FALSE)</f>
        <v>0</v>
      </c>
      <c r="Q542" s="75">
        <f ca="1">IFERROR(INDEX('Budget by FY'!$I$2:$I$506,MATCH('Budget by qtr'!O542,'Budget by FY'!$F$2:$F$506,0)),0)</f>
        <v>0</v>
      </c>
      <c r="R542" s="75">
        <f>VLOOKUP(D542,'FY-Quarter lookup'!$D$2:$K$25,8,FALSE)</f>
        <v>0</v>
      </c>
      <c r="S542" s="75">
        <f>VLOOKUP(D542,'FY-Quarter lookup'!$D$2:$G$25,4,FALSE)</f>
        <v>0</v>
      </c>
      <c r="T542" s="75">
        <f t="shared" ca="1" si="80"/>
        <v>0</v>
      </c>
    </row>
    <row r="543" spans="1:20">
      <c r="A543">
        <v>2</v>
      </c>
      <c r="B543">
        <v>2026</v>
      </c>
      <c r="C543" s="2">
        <v>45931</v>
      </c>
      <c r="D543" s="2">
        <v>46022</v>
      </c>
      <c r="J543">
        <f>VLOOKUP(D543,'FY-Quarter lookup'!$D$2:$I$25,6,FALSE)</f>
        <v>0</v>
      </c>
      <c r="K543">
        <f t="shared" si="77"/>
        <v>112</v>
      </c>
      <c r="L543" s="75" t="str">
        <f t="shared" ca="1" si="75"/>
        <v>3100: Salary In-kind</v>
      </c>
      <c r="M543" s="75">
        <f t="shared" ca="1" si="78"/>
        <v>0</v>
      </c>
      <c r="N543" s="75" t="str">
        <f t="shared" ca="1" si="79"/>
        <v xml:space="preserve"> - </v>
      </c>
      <c r="O543" s="75" t="str">
        <f t="shared" ca="1" si="76"/>
        <v>3100: Salary In-kind0 - PY0</v>
      </c>
      <c r="P543" s="75">
        <f>VLOOKUP(D543,'FY-Quarter lookup'!$D$2:$J$25,7,FALSE)</f>
        <v>0</v>
      </c>
      <c r="Q543" s="75">
        <f ca="1">IFERROR(INDEX('Budget by FY'!$I$2:$I$506,MATCH('Budget by qtr'!O543,'Budget by FY'!$F$2:$F$506,0)),0)</f>
        <v>0</v>
      </c>
      <c r="R543" s="75">
        <f>VLOOKUP(D543,'FY-Quarter lookup'!$D$2:$K$25,8,FALSE)</f>
        <v>0</v>
      </c>
      <c r="S543" s="75">
        <f>VLOOKUP(D543,'FY-Quarter lookup'!$D$2:$G$25,4,FALSE)</f>
        <v>0</v>
      </c>
      <c r="T543" s="75">
        <f t="shared" ca="1" si="80"/>
        <v>0</v>
      </c>
    </row>
    <row r="544" spans="1:20">
      <c r="A544">
        <v>3</v>
      </c>
      <c r="B544">
        <v>2026</v>
      </c>
      <c r="C544" s="2">
        <v>46023</v>
      </c>
      <c r="D544" s="2">
        <v>46112</v>
      </c>
      <c r="J544">
        <f>VLOOKUP(D544,'FY-Quarter lookup'!$D$2:$I$25,6,FALSE)</f>
        <v>0</v>
      </c>
      <c r="K544">
        <f t="shared" si="77"/>
        <v>112</v>
      </c>
      <c r="L544" s="75" t="str">
        <f t="shared" ca="1" si="75"/>
        <v>3100: Salary In-kind</v>
      </c>
      <c r="M544" s="75">
        <f t="shared" ca="1" si="78"/>
        <v>0</v>
      </c>
      <c r="N544" s="75" t="str">
        <f t="shared" ca="1" si="79"/>
        <v xml:space="preserve"> - </v>
      </c>
      <c r="O544" s="75" t="str">
        <f t="shared" ca="1" si="76"/>
        <v>3100: Salary In-kind0 - PY0</v>
      </c>
      <c r="P544" s="75">
        <f>VLOOKUP(D544,'FY-Quarter lookup'!$D$2:$J$25,7,FALSE)</f>
        <v>0</v>
      </c>
      <c r="Q544" s="75">
        <f ca="1">IFERROR(INDEX('Budget by FY'!$I$2:$I$506,MATCH('Budget by qtr'!O544,'Budget by FY'!$F$2:$F$506,0)),0)</f>
        <v>0</v>
      </c>
      <c r="R544" s="75">
        <f>VLOOKUP(D544,'FY-Quarter lookup'!$D$2:$K$25,8,FALSE)</f>
        <v>0</v>
      </c>
      <c r="S544" s="75">
        <f>VLOOKUP(D544,'FY-Quarter lookup'!$D$2:$G$25,4,FALSE)</f>
        <v>0</v>
      </c>
      <c r="T544" s="75">
        <f t="shared" ca="1" si="80"/>
        <v>0</v>
      </c>
    </row>
    <row r="545" spans="1:20">
      <c r="A545">
        <v>4</v>
      </c>
      <c r="B545">
        <v>2026</v>
      </c>
      <c r="C545" s="2">
        <v>46113</v>
      </c>
      <c r="D545" s="2">
        <v>46203</v>
      </c>
      <c r="J545">
        <f>VLOOKUP(D545,'FY-Quarter lookup'!$D$2:$I$25,6,FALSE)</f>
        <v>0</v>
      </c>
      <c r="K545">
        <f t="shared" si="77"/>
        <v>112</v>
      </c>
      <c r="L545" s="75" t="str">
        <f t="shared" ca="1" si="75"/>
        <v>3100: Salary In-kind</v>
      </c>
      <c r="M545" s="75">
        <f t="shared" ca="1" si="78"/>
        <v>0</v>
      </c>
      <c r="N545" s="75" t="str">
        <f t="shared" ca="1" si="79"/>
        <v xml:space="preserve"> - </v>
      </c>
      <c r="O545" s="75" t="str">
        <f t="shared" ca="1" si="76"/>
        <v>3100: Salary In-kind0 - PY0</v>
      </c>
      <c r="P545" s="75">
        <f>VLOOKUP(D545,'FY-Quarter lookup'!$D$2:$J$25,7,FALSE)</f>
        <v>0</v>
      </c>
      <c r="Q545" s="75">
        <f ca="1">IFERROR(INDEX('Budget by FY'!$I$2:$I$506,MATCH('Budget by qtr'!O545,'Budget by FY'!$F$2:$F$506,0)),0)</f>
        <v>0</v>
      </c>
      <c r="R545" s="75">
        <f>VLOOKUP(D545,'FY-Quarter lookup'!$D$2:$K$25,8,FALSE)</f>
        <v>0</v>
      </c>
      <c r="S545" s="75">
        <f>VLOOKUP(D545,'FY-Quarter lookup'!$D$2:$G$25,4,FALSE)</f>
        <v>0</v>
      </c>
      <c r="T545" s="75">
        <f t="shared" ca="1" si="80"/>
        <v>0</v>
      </c>
    </row>
    <row r="546" spans="1:20">
      <c r="A546">
        <v>1</v>
      </c>
      <c r="B546">
        <v>2027</v>
      </c>
      <c r="C546" s="2">
        <v>46204</v>
      </c>
      <c r="D546" s="2">
        <v>46295</v>
      </c>
      <c r="J546">
        <f>VLOOKUP(D546,'FY-Quarter lookup'!$D$2:$I$25,6,FALSE)</f>
        <v>0</v>
      </c>
      <c r="K546">
        <f t="shared" si="77"/>
        <v>112</v>
      </c>
      <c r="L546" s="75" t="str">
        <f t="shared" ca="1" si="75"/>
        <v>3100: Salary In-kind</v>
      </c>
      <c r="M546" s="75">
        <f t="shared" ca="1" si="78"/>
        <v>0</v>
      </c>
      <c r="N546" s="75" t="str">
        <f t="shared" ca="1" si="79"/>
        <v xml:space="preserve"> - </v>
      </c>
      <c r="O546" s="75" t="str">
        <f t="shared" ca="1" si="76"/>
        <v>3100: Salary In-kind0 - PY0</v>
      </c>
      <c r="P546" s="75">
        <f>VLOOKUP(D546,'FY-Quarter lookup'!$D$2:$J$25,7,FALSE)</f>
        <v>0</v>
      </c>
      <c r="Q546" s="75">
        <f ca="1">IFERROR(INDEX('Budget by FY'!$I$2:$I$506,MATCH('Budget by qtr'!O546,'Budget by FY'!$F$2:$F$506,0)),0)</f>
        <v>0</v>
      </c>
      <c r="R546" s="75">
        <f>VLOOKUP(D546,'FY-Quarter lookup'!$D$2:$K$25,8,FALSE)</f>
        <v>0</v>
      </c>
      <c r="S546" s="75">
        <f>VLOOKUP(D546,'FY-Quarter lookup'!$D$2:$G$25,4,FALSE)</f>
        <v>0</v>
      </c>
      <c r="T546" s="75">
        <f t="shared" ca="1" si="80"/>
        <v>0</v>
      </c>
    </row>
    <row r="547" spans="1:20">
      <c r="A547">
        <v>2</v>
      </c>
      <c r="B547">
        <v>2027</v>
      </c>
      <c r="C547" s="2">
        <v>46296</v>
      </c>
      <c r="D547" s="2">
        <v>46387</v>
      </c>
      <c r="J547">
        <f>VLOOKUP(D547,'FY-Quarter lookup'!$D$2:$I$25,6,FALSE)</f>
        <v>0</v>
      </c>
      <c r="K547">
        <f t="shared" si="77"/>
        <v>112</v>
      </c>
      <c r="L547" s="75" t="str">
        <f t="shared" ca="1" si="75"/>
        <v>3100: Salary In-kind</v>
      </c>
      <c r="M547" s="75">
        <f t="shared" ca="1" si="78"/>
        <v>0</v>
      </c>
      <c r="N547" s="75" t="str">
        <f t="shared" ca="1" si="79"/>
        <v xml:space="preserve"> - </v>
      </c>
      <c r="O547" s="75" t="str">
        <f t="shared" ca="1" si="76"/>
        <v>3100: Salary In-kind0 - PY0</v>
      </c>
      <c r="P547" s="75">
        <f>VLOOKUP(D547,'FY-Quarter lookup'!$D$2:$J$25,7,FALSE)</f>
        <v>0</v>
      </c>
      <c r="Q547" s="75">
        <f ca="1">IFERROR(INDEX('Budget by FY'!$I$2:$I$506,MATCH('Budget by qtr'!O547,'Budget by FY'!$F$2:$F$506,0)),0)</f>
        <v>0</v>
      </c>
      <c r="R547" s="75">
        <f>VLOOKUP(D547,'FY-Quarter lookup'!$D$2:$K$25,8,FALSE)</f>
        <v>0</v>
      </c>
      <c r="S547" s="75">
        <f>VLOOKUP(D547,'FY-Quarter lookup'!$D$2:$G$25,4,FALSE)</f>
        <v>0</v>
      </c>
      <c r="T547" s="75">
        <f t="shared" ca="1" si="80"/>
        <v>0</v>
      </c>
    </row>
    <row r="548" spans="1:20">
      <c r="A548">
        <v>3</v>
      </c>
      <c r="B548">
        <v>2027</v>
      </c>
      <c r="C548" s="2">
        <v>46388</v>
      </c>
      <c r="D548" s="2">
        <v>46477</v>
      </c>
      <c r="J548">
        <f>VLOOKUP(D548,'FY-Quarter lookup'!$D$2:$I$25,6,FALSE)</f>
        <v>0</v>
      </c>
      <c r="K548">
        <f t="shared" si="77"/>
        <v>112</v>
      </c>
      <c r="L548" s="75" t="str">
        <f t="shared" ca="1" si="75"/>
        <v>3100: Salary In-kind</v>
      </c>
      <c r="M548" s="75">
        <f t="shared" ca="1" si="78"/>
        <v>0</v>
      </c>
      <c r="N548" s="75" t="str">
        <f t="shared" ca="1" si="79"/>
        <v xml:space="preserve"> - </v>
      </c>
      <c r="O548" s="75" t="str">
        <f t="shared" ca="1" si="76"/>
        <v>3100: Salary In-kind0 - PY0</v>
      </c>
      <c r="P548" s="75">
        <f>VLOOKUP(D548,'FY-Quarter lookup'!$D$2:$J$25,7,FALSE)</f>
        <v>0</v>
      </c>
      <c r="Q548" s="75">
        <f ca="1">IFERROR(INDEX('Budget by FY'!$I$2:$I$506,MATCH('Budget by qtr'!O548,'Budget by FY'!$F$2:$F$506,0)),0)</f>
        <v>0</v>
      </c>
      <c r="R548" s="75">
        <f>VLOOKUP(D548,'FY-Quarter lookup'!$D$2:$K$25,8,FALSE)</f>
        <v>0</v>
      </c>
      <c r="S548" s="75">
        <f>VLOOKUP(D548,'FY-Quarter lookup'!$D$2:$G$25,4,FALSE)</f>
        <v>0</v>
      </c>
      <c r="T548" s="75">
        <f t="shared" ca="1" si="80"/>
        <v>0</v>
      </c>
    </row>
    <row r="549" spans="1:20">
      <c r="A549">
        <v>4</v>
      </c>
      <c r="B549">
        <v>2027</v>
      </c>
      <c r="C549" s="2">
        <v>46478</v>
      </c>
      <c r="D549" s="2">
        <v>46568</v>
      </c>
      <c r="J549">
        <f>VLOOKUP(D549,'FY-Quarter lookup'!$D$2:$I$25,6,FALSE)</f>
        <v>0</v>
      </c>
      <c r="K549">
        <f t="shared" si="77"/>
        <v>112</v>
      </c>
      <c r="L549" s="75" t="str">
        <f t="shared" ca="1" si="75"/>
        <v>3100: Salary In-kind</v>
      </c>
      <c r="M549" s="75">
        <f t="shared" ca="1" si="78"/>
        <v>0</v>
      </c>
      <c r="N549" s="75" t="str">
        <f t="shared" ca="1" si="79"/>
        <v xml:space="preserve"> - </v>
      </c>
      <c r="O549" s="75" t="str">
        <f t="shared" ca="1" si="76"/>
        <v>3100: Salary In-kind0 - PY0</v>
      </c>
      <c r="P549" s="75">
        <f>VLOOKUP(D549,'FY-Quarter lookup'!$D$2:$J$25,7,FALSE)</f>
        <v>0</v>
      </c>
      <c r="Q549" s="75">
        <f ca="1">IFERROR(INDEX('Budget by FY'!$I$2:$I$506,MATCH('Budget by qtr'!O549,'Budget by FY'!$F$2:$F$506,0)),0)</f>
        <v>0</v>
      </c>
      <c r="R549" s="75">
        <f>VLOOKUP(D549,'FY-Quarter lookup'!$D$2:$K$25,8,FALSE)</f>
        <v>0</v>
      </c>
      <c r="S549" s="75">
        <f>VLOOKUP(D549,'FY-Quarter lookup'!$D$2:$G$25,4,FALSE)</f>
        <v>0</v>
      </c>
      <c r="T549" s="75">
        <f t="shared" ca="1" si="80"/>
        <v>0</v>
      </c>
    </row>
    <row r="550" spans="1:20">
      <c r="A550">
        <v>1</v>
      </c>
      <c r="B550">
        <v>2028</v>
      </c>
      <c r="C550" s="2">
        <v>46569</v>
      </c>
      <c r="D550" s="2">
        <v>46660</v>
      </c>
      <c r="J550">
        <f>VLOOKUP(D550,'FY-Quarter lookup'!$D$2:$I$25,6,FALSE)</f>
        <v>0</v>
      </c>
      <c r="K550">
        <f t="shared" si="77"/>
        <v>112</v>
      </c>
      <c r="L550" s="75" t="str">
        <f t="shared" ca="1" si="75"/>
        <v>3100: Salary In-kind</v>
      </c>
      <c r="M550" s="75">
        <f t="shared" ca="1" si="78"/>
        <v>0</v>
      </c>
      <c r="N550" s="75" t="str">
        <f t="shared" ca="1" si="79"/>
        <v xml:space="preserve"> - </v>
      </c>
      <c r="O550" s="75" t="str">
        <f t="shared" ca="1" si="76"/>
        <v>3100: Salary In-kind0 - PY0</v>
      </c>
      <c r="P550" s="75">
        <f>VLOOKUP(D550,'FY-Quarter lookup'!$D$2:$J$25,7,FALSE)</f>
        <v>0</v>
      </c>
      <c r="Q550" s="75">
        <f ca="1">IFERROR(INDEX('Budget by FY'!$I$2:$I$506,MATCH('Budget by qtr'!O550,'Budget by FY'!$F$2:$F$506,0)),0)</f>
        <v>0</v>
      </c>
      <c r="R550" s="75">
        <f>VLOOKUP(D550,'FY-Quarter lookup'!$D$2:$K$25,8,FALSE)</f>
        <v>0</v>
      </c>
      <c r="S550" s="75">
        <f>VLOOKUP(D550,'FY-Quarter lookup'!$D$2:$G$25,4,FALSE)</f>
        <v>0</v>
      </c>
      <c r="T550" s="75">
        <f t="shared" ca="1" si="80"/>
        <v>0</v>
      </c>
    </row>
    <row r="551" spans="1:20">
      <c r="A551">
        <v>2</v>
      </c>
      <c r="B551">
        <v>2028</v>
      </c>
      <c r="C551" s="2">
        <v>46661</v>
      </c>
      <c r="D551" s="2">
        <v>46752</v>
      </c>
      <c r="J551">
        <f>VLOOKUP(D551,'FY-Quarter lookup'!$D$2:$I$25,6,FALSE)</f>
        <v>0</v>
      </c>
      <c r="K551">
        <f t="shared" si="77"/>
        <v>112</v>
      </c>
      <c r="L551" s="75" t="str">
        <f t="shared" ca="1" si="75"/>
        <v>3100: Salary In-kind</v>
      </c>
      <c r="M551" s="75">
        <f t="shared" ca="1" si="78"/>
        <v>0</v>
      </c>
      <c r="N551" s="75" t="str">
        <f t="shared" ca="1" si="79"/>
        <v xml:space="preserve"> - </v>
      </c>
      <c r="O551" s="75" t="str">
        <f t="shared" ca="1" si="76"/>
        <v>3100: Salary In-kind0 - PY0</v>
      </c>
      <c r="P551" s="75">
        <f>VLOOKUP(D551,'FY-Quarter lookup'!$D$2:$J$25,7,FALSE)</f>
        <v>0</v>
      </c>
      <c r="Q551" s="75">
        <f ca="1">IFERROR(INDEX('Budget by FY'!$I$2:$I$506,MATCH('Budget by qtr'!O551,'Budget by FY'!$F$2:$F$506,0)),0)</f>
        <v>0</v>
      </c>
      <c r="R551" s="75">
        <f>VLOOKUP(D551,'FY-Quarter lookup'!$D$2:$K$25,8,FALSE)</f>
        <v>0</v>
      </c>
      <c r="S551" s="75">
        <f>VLOOKUP(D551,'FY-Quarter lookup'!$D$2:$G$25,4,FALSE)</f>
        <v>0</v>
      </c>
      <c r="T551" s="75">
        <f t="shared" ca="1" si="80"/>
        <v>0</v>
      </c>
    </row>
    <row r="552" spans="1:20">
      <c r="A552">
        <v>3</v>
      </c>
      <c r="B552">
        <v>2028</v>
      </c>
      <c r="C552" s="2">
        <v>46753</v>
      </c>
      <c r="D552" s="2">
        <v>46843</v>
      </c>
      <c r="J552">
        <f>VLOOKUP(D552,'FY-Quarter lookup'!$D$2:$I$25,6,FALSE)</f>
        <v>0</v>
      </c>
      <c r="K552">
        <f t="shared" si="77"/>
        <v>112</v>
      </c>
      <c r="L552" s="75" t="str">
        <f t="shared" ca="1" si="75"/>
        <v>3100: Salary In-kind</v>
      </c>
      <c r="M552" s="75">
        <f t="shared" ca="1" si="78"/>
        <v>0</v>
      </c>
      <c r="N552" s="75" t="str">
        <f t="shared" ca="1" si="79"/>
        <v xml:space="preserve"> - </v>
      </c>
      <c r="O552" s="75" t="str">
        <f t="shared" ca="1" si="76"/>
        <v>3100: Salary In-kind0 - PY0</v>
      </c>
      <c r="P552" s="75">
        <f>VLOOKUP(D552,'FY-Quarter lookup'!$D$2:$J$25,7,FALSE)</f>
        <v>0</v>
      </c>
      <c r="Q552" s="75">
        <f ca="1">IFERROR(INDEX('Budget by FY'!$I$2:$I$506,MATCH('Budget by qtr'!O552,'Budget by FY'!$F$2:$F$506,0)),0)</f>
        <v>0</v>
      </c>
      <c r="R552" s="75">
        <f>VLOOKUP(D552,'FY-Quarter lookup'!$D$2:$K$25,8,FALSE)</f>
        <v>0</v>
      </c>
      <c r="S552" s="75">
        <f>VLOOKUP(D552,'FY-Quarter lookup'!$D$2:$G$25,4,FALSE)</f>
        <v>0</v>
      </c>
      <c r="T552" s="75">
        <f t="shared" ca="1" si="80"/>
        <v>0</v>
      </c>
    </row>
    <row r="553" spans="1:20">
      <c r="A553">
        <v>4</v>
      </c>
      <c r="B553">
        <v>2028</v>
      </c>
      <c r="C553" s="2">
        <v>46844</v>
      </c>
      <c r="D553" s="2">
        <v>46934</v>
      </c>
      <c r="J553">
        <f>VLOOKUP(D553,'FY-Quarter lookup'!$D$2:$I$25,6,FALSE)</f>
        <v>0</v>
      </c>
      <c r="K553">
        <f t="shared" si="77"/>
        <v>112</v>
      </c>
      <c r="L553" s="75" t="str">
        <f t="shared" ca="1" si="75"/>
        <v>3100: Salary In-kind</v>
      </c>
      <c r="M553" s="75">
        <f t="shared" ca="1" si="78"/>
        <v>0</v>
      </c>
      <c r="N553" s="75" t="str">
        <f t="shared" ca="1" si="79"/>
        <v xml:space="preserve"> - </v>
      </c>
      <c r="O553" s="75" t="str">
        <f t="shared" ca="1" si="76"/>
        <v>3100: Salary In-kind0 - PY0</v>
      </c>
      <c r="P553" s="75">
        <f>VLOOKUP(D553,'FY-Quarter lookup'!$D$2:$J$25,7,FALSE)</f>
        <v>0</v>
      </c>
      <c r="Q553" s="75">
        <f ca="1">IFERROR(INDEX('Budget by FY'!$I$2:$I$506,MATCH('Budget by qtr'!O553,'Budget by FY'!$F$2:$F$506,0)),0)</f>
        <v>0</v>
      </c>
      <c r="R553" s="75">
        <f>VLOOKUP(D553,'FY-Quarter lookup'!$D$2:$K$25,8,FALSE)</f>
        <v>0</v>
      </c>
      <c r="S553" s="75">
        <f>VLOOKUP(D553,'FY-Quarter lookup'!$D$2:$G$25,4,FALSE)</f>
        <v>0</v>
      </c>
      <c r="T553" s="75">
        <f t="shared" ca="1" si="80"/>
        <v>0</v>
      </c>
    </row>
    <row r="554" spans="1:20">
      <c r="A554">
        <v>1</v>
      </c>
      <c r="B554">
        <v>2023</v>
      </c>
      <c r="C554" s="2">
        <v>44743</v>
      </c>
      <c r="D554" s="2">
        <v>44834</v>
      </c>
      <c r="J554">
        <f>VLOOKUP(D554,'FY-Quarter lookup'!$D$2:$I$25,6,FALSE)</f>
        <v>0</v>
      </c>
      <c r="K554">
        <f>K553+5</f>
        <v>117</v>
      </c>
      <c r="L554" s="75" t="str">
        <f t="shared" ca="1" si="75"/>
        <v>3100: Salary In-kind</v>
      </c>
      <c r="M554" s="75">
        <f t="shared" ca="1" si="78"/>
        <v>0</v>
      </c>
      <c r="N554" s="75" t="str">
        <f t="shared" ca="1" si="79"/>
        <v xml:space="preserve"> - </v>
      </c>
      <c r="O554" s="75" t="str">
        <f t="shared" ca="1" si="76"/>
        <v>3100: Salary In-kind0 - PY0</v>
      </c>
      <c r="P554" s="75">
        <f>VLOOKUP(D554,'FY-Quarter lookup'!$D$2:$J$25,7,FALSE)</f>
        <v>0</v>
      </c>
      <c r="Q554" s="75">
        <f ca="1">IFERROR(INDEX('Budget by FY'!$I$2:$I$506,MATCH('Budget by qtr'!O554,'Budget by FY'!$F$2:$F$506,0)),0)</f>
        <v>0</v>
      </c>
      <c r="R554" s="75">
        <f>VLOOKUP(D554,'FY-Quarter lookup'!$D$2:$K$25,8,FALSE)</f>
        <v>0</v>
      </c>
      <c r="S554" s="75">
        <f>VLOOKUP(D554,'FY-Quarter lookup'!$D$2:$G$25,4,FALSE)</f>
        <v>0</v>
      </c>
      <c r="T554" s="75">
        <f t="shared" ca="1" si="80"/>
        <v>0</v>
      </c>
    </row>
    <row r="555" spans="1:20">
      <c r="A555">
        <v>2</v>
      </c>
      <c r="B555">
        <v>2023</v>
      </c>
      <c r="C555" s="2">
        <v>44835</v>
      </c>
      <c r="D555" s="2">
        <v>44926</v>
      </c>
      <c r="J555">
        <f>VLOOKUP(D555,'FY-Quarter lookup'!$D$2:$I$25,6,FALSE)</f>
        <v>0</v>
      </c>
      <c r="K555">
        <f>K554</f>
        <v>117</v>
      </c>
      <c r="L555" s="75" t="str">
        <f t="shared" ca="1" si="75"/>
        <v>3100: Salary In-kind</v>
      </c>
      <c r="M555" s="75">
        <f t="shared" ca="1" si="78"/>
        <v>0</v>
      </c>
      <c r="N555" s="75" t="str">
        <f t="shared" ca="1" si="79"/>
        <v xml:space="preserve"> - </v>
      </c>
      <c r="O555" s="75" t="str">
        <f t="shared" ca="1" si="76"/>
        <v>3100: Salary In-kind0 - PY0</v>
      </c>
      <c r="P555" s="75">
        <f>VLOOKUP(D555,'FY-Quarter lookup'!$D$2:$J$25,7,FALSE)</f>
        <v>0</v>
      </c>
      <c r="Q555" s="75">
        <f ca="1">IFERROR(INDEX('Budget by FY'!$I$2:$I$506,MATCH('Budget by qtr'!O555,'Budget by FY'!$F$2:$F$506,0)),0)</f>
        <v>0</v>
      </c>
      <c r="R555" s="75">
        <f>VLOOKUP(D555,'FY-Quarter lookup'!$D$2:$K$25,8,FALSE)</f>
        <v>0</v>
      </c>
      <c r="S555" s="75">
        <f>VLOOKUP(D555,'FY-Quarter lookup'!$D$2:$G$25,4,FALSE)</f>
        <v>0</v>
      </c>
      <c r="T555" s="75">
        <f t="shared" ca="1" si="80"/>
        <v>0</v>
      </c>
    </row>
    <row r="556" spans="1:20">
      <c r="A556">
        <v>3</v>
      </c>
      <c r="B556">
        <v>2023</v>
      </c>
      <c r="C556" s="2">
        <v>44927</v>
      </c>
      <c r="D556" s="2">
        <v>45016</v>
      </c>
      <c r="J556">
        <f>VLOOKUP(D556,'FY-Quarter lookup'!$D$2:$I$25,6,FALSE)</f>
        <v>0</v>
      </c>
      <c r="K556">
        <f t="shared" ref="K556:K577" si="81">K555</f>
        <v>117</v>
      </c>
      <c r="L556" s="75" t="str">
        <f t="shared" ca="1" si="75"/>
        <v>3100: Salary In-kind</v>
      </c>
      <c r="M556" s="75">
        <f t="shared" ca="1" si="78"/>
        <v>0</v>
      </c>
      <c r="N556" s="75" t="str">
        <f t="shared" ca="1" si="79"/>
        <v xml:space="preserve"> - </v>
      </c>
      <c r="O556" s="75" t="str">
        <f t="shared" ca="1" si="76"/>
        <v>3100: Salary In-kind0 - PY0</v>
      </c>
      <c r="P556" s="75">
        <f>VLOOKUP(D556,'FY-Quarter lookup'!$D$2:$J$25,7,FALSE)</f>
        <v>0</v>
      </c>
      <c r="Q556" s="75">
        <f ca="1">IFERROR(INDEX('Budget by FY'!$I$2:$I$506,MATCH('Budget by qtr'!O556,'Budget by FY'!$F$2:$F$506,0)),0)</f>
        <v>0</v>
      </c>
      <c r="R556" s="75">
        <f>VLOOKUP(D556,'FY-Quarter lookup'!$D$2:$K$25,8,FALSE)</f>
        <v>0</v>
      </c>
      <c r="S556" s="75">
        <f>VLOOKUP(D556,'FY-Quarter lookup'!$D$2:$G$25,4,FALSE)</f>
        <v>0</v>
      </c>
      <c r="T556" s="75">
        <f t="shared" ca="1" si="80"/>
        <v>0</v>
      </c>
    </row>
    <row r="557" spans="1:20">
      <c r="A557">
        <v>4</v>
      </c>
      <c r="B557">
        <v>2023</v>
      </c>
      <c r="C557" s="2">
        <v>45017</v>
      </c>
      <c r="D557" s="2">
        <v>45107</v>
      </c>
      <c r="J557">
        <f>VLOOKUP(D557,'FY-Quarter lookup'!$D$2:$I$25,6,FALSE)</f>
        <v>0</v>
      </c>
      <c r="K557">
        <f t="shared" si="81"/>
        <v>117</v>
      </c>
      <c r="L557" s="75" t="str">
        <f t="shared" ca="1" si="75"/>
        <v>3100: Salary In-kind</v>
      </c>
      <c r="M557" s="75">
        <f t="shared" ca="1" si="78"/>
        <v>0</v>
      </c>
      <c r="N557" s="75" t="str">
        <f t="shared" ca="1" si="79"/>
        <v xml:space="preserve"> - </v>
      </c>
      <c r="O557" s="75" t="str">
        <f t="shared" ca="1" si="76"/>
        <v>3100: Salary In-kind0 - PY0</v>
      </c>
      <c r="P557" s="75">
        <f>VLOOKUP(D557,'FY-Quarter lookup'!$D$2:$J$25,7,FALSE)</f>
        <v>0</v>
      </c>
      <c r="Q557" s="75">
        <f ca="1">IFERROR(INDEX('Budget by FY'!$I$2:$I$506,MATCH('Budget by qtr'!O557,'Budget by FY'!$F$2:$F$506,0)),0)</f>
        <v>0</v>
      </c>
      <c r="R557" s="75">
        <f>VLOOKUP(D557,'FY-Quarter lookup'!$D$2:$K$25,8,FALSE)</f>
        <v>0</v>
      </c>
      <c r="S557" s="75">
        <f>VLOOKUP(D557,'FY-Quarter lookup'!$D$2:$G$25,4,FALSE)</f>
        <v>0</v>
      </c>
      <c r="T557" s="75">
        <f t="shared" ca="1" si="80"/>
        <v>0</v>
      </c>
    </row>
    <row r="558" spans="1:20">
      <c r="A558">
        <v>1</v>
      </c>
      <c r="B558">
        <v>2024</v>
      </c>
      <c r="C558" s="2">
        <v>45108</v>
      </c>
      <c r="D558" s="2">
        <v>45199</v>
      </c>
      <c r="J558">
        <f>VLOOKUP(D558,'FY-Quarter lookup'!$D$2:$I$25,6,FALSE)</f>
        <v>0</v>
      </c>
      <c r="K558">
        <f t="shared" si="81"/>
        <v>117</v>
      </c>
      <c r="L558" s="75" t="str">
        <f t="shared" ca="1" si="75"/>
        <v>3100: Salary In-kind</v>
      </c>
      <c r="M558" s="75">
        <f t="shared" ca="1" si="78"/>
        <v>0</v>
      </c>
      <c r="N558" s="75" t="str">
        <f t="shared" ca="1" si="79"/>
        <v xml:space="preserve"> - </v>
      </c>
      <c r="O558" s="75" t="str">
        <f t="shared" ca="1" si="76"/>
        <v>3100: Salary In-kind0 - PY0</v>
      </c>
      <c r="P558" s="75">
        <f>VLOOKUP(D558,'FY-Quarter lookup'!$D$2:$J$25,7,FALSE)</f>
        <v>0</v>
      </c>
      <c r="Q558" s="75">
        <f ca="1">IFERROR(INDEX('Budget by FY'!$I$2:$I$506,MATCH('Budget by qtr'!O558,'Budget by FY'!$F$2:$F$506,0)),0)</f>
        <v>0</v>
      </c>
      <c r="R558" s="75">
        <f>VLOOKUP(D558,'FY-Quarter lookup'!$D$2:$K$25,8,FALSE)</f>
        <v>0</v>
      </c>
      <c r="S558" s="75">
        <f>VLOOKUP(D558,'FY-Quarter lookup'!$D$2:$G$25,4,FALSE)</f>
        <v>0</v>
      </c>
      <c r="T558" s="75">
        <f t="shared" ca="1" si="80"/>
        <v>0</v>
      </c>
    </row>
    <row r="559" spans="1:20">
      <c r="A559">
        <v>2</v>
      </c>
      <c r="B559">
        <v>2024</v>
      </c>
      <c r="C559" s="2">
        <v>45200</v>
      </c>
      <c r="D559" s="2">
        <v>45291</v>
      </c>
      <c r="J559">
        <f>VLOOKUP(D559,'FY-Quarter lookup'!$D$2:$I$25,6,FALSE)</f>
        <v>0</v>
      </c>
      <c r="K559">
        <f t="shared" si="81"/>
        <v>117</v>
      </c>
      <c r="L559" s="75" t="str">
        <f t="shared" ca="1" si="75"/>
        <v>3100: Salary In-kind</v>
      </c>
      <c r="M559" s="75">
        <f t="shared" ca="1" si="78"/>
        <v>0</v>
      </c>
      <c r="N559" s="75" t="str">
        <f t="shared" ca="1" si="79"/>
        <v xml:space="preserve"> - </v>
      </c>
      <c r="O559" s="75" t="str">
        <f t="shared" ca="1" si="76"/>
        <v>3100: Salary In-kind0 - PY0</v>
      </c>
      <c r="P559" s="75">
        <f>VLOOKUP(D559,'FY-Quarter lookup'!$D$2:$J$25,7,FALSE)</f>
        <v>0</v>
      </c>
      <c r="Q559" s="75">
        <f ca="1">IFERROR(INDEX('Budget by FY'!$I$2:$I$506,MATCH('Budget by qtr'!O559,'Budget by FY'!$F$2:$F$506,0)),0)</f>
        <v>0</v>
      </c>
      <c r="R559" s="75">
        <f>VLOOKUP(D559,'FY-Quarter lookup'!$D$2:$K$25,8,FALSE)</f>
        <v>0</v>
      </c>
      <c r="S559" s="75">
        <f>VLOOKUP(D559,'FY-Quarter lookup'!$D$2:$G$25,4,FALSE)</f>
        <v>0</v>
      </c>
      <c r="T559" s="75">
        <f t="shared" ca="1" si="80"/>
        <v>0</v>
      </c>
    </row>
    <row r="560" spans="1:20">
      <c r="A560">
        <v>3</v>
      </c>
      <c r="B560">
        <v>2024</v>
      </c>
      <c r="C560" s="2">
        <v>45292</v>
      </c>
      <c r="D560" s="2">
        <v>45382</v>
      </c>
      <c r="J560">
        <f>VLOOKUP(D560,'FY-Quarter lookup'!$D$2:$I$25,6,FALSE)</f>
        <v>0</v>
      </c>
      <c r="K560">
        <f t="shared" si="81"/>
        <v>117</v>
      </c>
      <c r="L560" s="75" t="str">
        <f t="shared" ca="1" si="75"/>
        <v>3100: Salary In-kind</v>
      </c>
      <c r="M560" s="75">
        <f t="shared" ca="1" si="78"/>
        <v>0</v>
      </c>
      <c r="N560" s="75" t="str">
        <f t="shared" ca="1" si="79"/>
        <v xml:space="preserve"> - </v>
      </c>
      <c r="O560" s="75" t="str">
        <f t="shared" ca="1" si="76"/>
        <v>3100: Salary In-kind0 - PY0</v>
      </c>
      <c r="P560" s="75">
        <f>VLOOKUP(D560,'FY-Quarter lookup'!$D$2:$J$25,7,FALSE)</f>
        <v>0</v>
      </c>
      <c r="Q560" s="75">
        <f ca="1">IFERROR(INDEX('Budget by FY'!$I$2:$I$506,MATCH('Budget by qtr'!O560,'Budget by FY'!$F$2:$F$506,0)),0)</f>
        <v>0</v>
      </c>
      <c r="R560" s="75">
        <f>VLOOKUP(D560,'FY-Quarter lookup'!$D$2:$K$25,8,FALSE)</f>
        <v>0</v>
      </c>
      <c r="S560" s="75">
        <f>VLOOKUP(D560,'FY-Quarter lookup'!$D$2:$G$25,4,FALSE)</f>
        <v>0</v>
      </c>
      <c r="T560" s="75">
        <f t="shared" ca="1" si="80"/>
        <v>0</v>
      </c>
    </row>
    <row r="561" spans="1:20">
      <c r="A561">
        <v>4</v>
      </c>
      <c r="B561">
        <v>2024</v>
      </c>
      <c r="C561" s="2">
        <v>45383</v>
      </c>
      <c r="D561" s="2">
        <v>45473</v>
      </c>
      <c r="J561">
        <f>VLOOKUP(D561,'FY-Quarter lookup'!$D$2:$I$25,6,FALSE)</f>
        <v>0</v>
      </c>
      <c r="K561">
        <f t="shared" si="81"/>
        <v>117</v>
      </c>
      <c r="L561" s="75" t="str">
        <f t="shared" ca="1" si="75"/>
        <v>3100: Salary In-kind</v>
      </c>
      <c r="M561" s="75">
        <f t="shared" ca="1" si="78"/>
        <v>0</v>
      </c>
      <c r="N561" s="75" t="str">
        <f t="shared" ca="1" si="79"/>
        <v xml:space="preserve"> - </v>
      </c>
      <c r="O561" s="75" t="str">
        <f t="shared" ca="1" si="76"/>
        <v>3100: Salary In-kind0 - PY0</v>
      </c>
      <c r="P561" s="75">
        <f>VLOOKUP(D561,'FY-Quarter lookup'!$D$2:$J$25,7,FALSE)</f>
        <v>0</v>
      </c>
      <c r="Q561" s="75">
        <f ca="1">IFERROR(INDEX('Budget by FY'!$I$2:$I$506,MATCH('Budget by qtr'!O561,'Budget by FY'!$F$2:$F$506,0)),0)</f>
        <v>0</v>
      </c>
      <c r="R561" s="75">
        <f>VLOOKUP(D561,'FY-Quarter lookup'!$D$2:$K$25,8,FALSE)</f>
        <v>0</v>
      </c>
      <c r="S561" s="75">
        <f>VLOOKUP(D561,'FY-Quarter lookup'!$D$2:$G$25,4,FALSE)</f>
        <v>0</v>
      </c>
      <c r="T561" s="75">
        <f t="shared" ca="1" si="80"/>
        <v>0</v>
      </c>
    </row>
    <row r="562" spans="1:20">
      <c r="A562">
        <v>1</v>
      </c>
      <c r="B562">
        <v>2025</v>
      </c>
      <c r="C562" s="2">
        <v>45474</v>
      </c>
      <c r="D562" s="2">
        <v>45565</v>
      </c>
      <c r="J562">
        <f>VLOOKUP(D562,'FY-Quarter lookup'!$D$2:$I$25,6,FALSE)</f>
        <v>0</v>
      </c>
      <c r="K562">
        <f t="shared" si="81"/>
        <v>117</v>
      </c>
      <c r="L562" s="75" t="str">
        <f t="shared" ca="1" si="75"/>
        <v>3100: Salary In-kind</v>
      </c>
      <c r="M562" s="75">
        <f t="shared" ca="1" si="78"/>
        <v>0</v>
      </c>
      <c r="N562" s="75" t="str">
        <f t="shared" ca="1" si="79"/>
        <v xml:space="preserve"> - </v>
      </c>
      <c r="O562" s="75" t="str">
        <f t="shared" ca="1" si="76"/>
        <v>3100: Salary In-kind0 - PY0</v>
      </c>
      <c r="P562" s="75">
        <f>VLOOKUP(D562,'FY-Quarter lookup'!$D$2:$J$25,7,FALSE)</f>
        <v>0</v>
      </c>
      <c r="Q562" s="75">
        <f ca="1">IFERROR(INDEX('Budget by FY'!$I$2:$I$506,MATCH('Budget by qtr'!O562,'Budget by FY'!$F$2:$F$506,0)),0)</f>
        <v>0</v>
      </c>
      <c r="R562" s="75">
        <f>VLOOKUP(D562,'FY-Quarter lookup'!$D$2:$K$25,8,FALSE)</f>
        <v>0</v>
      </c>
      <c r="S562" s="75">
        <f>VLOOKUP(D562,'FY-Quarter lookup'!$D$2:$G$25,4,FALSE)</f>
        <v>0</v>
      </c>
      <c r="T562" s="75">
        <f t="shared" ca="1" si="80"/>
        <v>0</v>
      </c>
    </row>
    <row r="563" spans="1:20">
      <c r="A563">
        <v>2</v>
      </c>
      <c r="B563">
        <v>2025</v>
      </c>
      <c r="C563" s="2">
        <v>45566</v>
      </c>
      <c r="D563" s="2">
        <v>45657</v>
      </c>
      <c r="J563">
        <f>VLOOKUP(D563,'FY-Quarter lookup'!$D$2:$I$25,6,FALSE)</f>
        <v>0</v>
      </c>
      <c r="K563">
        <f t="shared" si="81"/>
        <v>117</v>
      </c>
      <c r="L563" s="75" t="str">
        <f t="shared" ca="1" si="75"/>
        <v>3100: Salary In-kind</v>
      </c>
      <c r="M563" s="75">
        <f t="shared" ca="1" si="78"/>
        <v>0</v>
      </c>
      <c r="N563" s="75" t="str">
        <f t="shared" ca="1" si="79"/>
        <v xml:space="preserve"> - </v>
      </c>
      <c r="O563" s="75" t="str">
        <f t="shared" ca="1" si="76"/>
        <v>3100: Salary In-kind0 - PY0</v>
      </c>
      <c r="P563" s="75">
        <f>VLOOKUP(D563,'FY-Quarter lookup'!$D$2:$J$25,7,FALSE)</f>
        <v>0</v>
      </c>
      <c r="Q563" s="75">
        <f ca="1">IFERROR(INDEX('Budget by FY'!$I$2:$I$506,MATCH('Budget by qtr'!O563,'Budget by FY'!$F$2:$F$506,0)),0)</f>
        <v>0</v>
      </c>
      <c r="R563" s="75">
        <f>VLOOKUP(D563,'FY-Quarter lookup'!$D$2:$K$25,8,FALSE)</f>
        <v>0</v>
      </c>
      <c r="S563" s="75">
        <f>VLOOKUP(D563,'FY-Quarter lookup'!$D$2:$G$25,4,FALSE)</f>
        <v>0</v>
      </c>
      <c r="T563" s="75">
        <f t="shared" ca="1" si="80"/>
        <v>0</v>
      </c>
    </row>
    <row r="564" spans="1:20">
      <c r="A564">
        <v>3</v>
      </c>
      <c r="B564">
        <v>2025</v>
      </c>
      <c r="C564" s="2">
        <v>45658</v>
      </c>
      <c r="D564" s="2">
        <v>45747</v>
      </c>
      <c r="J564">
        <f>VLOOKUP(D564,'FY-Quarter lookup'!$D$2:$I$25,6,FALSE)</f>
        <v>0</v>
      </c>
      <c r="K564">
        <f t="shared" si="81"/>
        <v>117</v>
      </c>
      <c r="L564" s="75" t="str">
        <f t="shared" ca="1" si="75"/>
        <v>3100: Salary In-kind</v>
      </c>
      <c r="M564" s="75">
        <f t="shared" ca="1" si="78"/>
        <v>0</v>
      </c>
      <c r="N564" s="75" t="str">
        <f t="shared" ca="1" si="79"/>
        <v xml:space="preserve"> - </v>
      </c>
      <c r="O564" s="75" t="str">
        <f t="shared" ca="1" si="76"/>
        <v>3100: Salary In-kind0 - PY0</v>
      </c>
      <c r="P564" s="75">
        <f>VLOOKUP(D564,'FY-Quarter lookup'!$D$2:$J$25,7,FALSE)</f>
        <v>0</v>
      </c>
      <c r="Q564" s="75">
        <f ca="1">IFERROR(INDEX('Budget by FY'!$I$2:$I$506,MATCH('Budget by qtr'!O564,'Budget by FY'!$F$2:$F$506,0)),0)</f>
        <v>0</v>
      </c>
      <c r="R564" s="75">
        <f>VLOOKUP(D564,'FY-Quarter lookup'!$D$2:$K$25,8,FALSE)</f>
        <v>0</v>
      </c>
      <c r="S564" s="75">
        <f>VLOOKUP(D564,'FY-Quarter lookup'!$D$2:$G$25,4,FALSE)</f>
        <v>0</v>
      </c>
      <c r="T564" s="75">
        <f t="shared" ca="1" si="80"/>
        <v>0</v>
      </c>
    </row>
    <row r="565" spans="1:20">
      <c r="A565">
        <v>4</v>
      </c>
      <c r="B565">
        <v>2025</v>
      </c>
      <c r="C565" s="2">
        <v>45748</v>
      </c>
      <c r="D565" s="2">
        <v>45838</v>
      </c>
      <c r="J565">
        <f>VLOOKUP(D565,'FY-Quarter lookup'!$D$2:$I$25,6,FALSE)</f>
        <v>0</v>
      </c>
      <c r="K565">
        <f t="shared" si="81"/>
        <v>117</v>
      </c>
      <c r="L565" s="75" t="str">
        <f t="shared" ca="1" si="75"/>
        <v>3100: Salary In-kind</v>
      </c>
      <c r="M565" s="75">
        <f t="shared" ca="1" si="78"/>
        <v>0</v>
      </c>
      <c r="N565" s="75" t="str">
        <f t="shared" ca="1" si="79"/>
        <v xml:space="preserve"> - </v>
      </c>
      <c r="O565" s="75" t="str">
        <f t="shared" ca="1" si="76"/>
        <v>3100: Salary In-kind0 - PY0</v>
      </c>
      <c r="P565" s="75">
        <f>VLOOKUP(D565,'FY-Quarter lookup'!$D$2:$J$25,7,FALSE)</f>
        <v>0</v>
      </c>
      <c r="Q565" s="75">
        <f ca="1">IFERROR(INDEX('Budget by FY'!$I$2:$I$506,MATCH('Budget by qtr'!O565,'Budget by FY'!$F$2:$F$506,0)),0)</f>
        <v>0</v>
      </c>
      <c r="R565" s="75">
        <f>VLOOKUP(D565,'FY-Quarter lookup'!$D$2:$K$25,8,FALSE)</f>
        <v>0</v>
      </c>
      <c r="S565" s="75">
        <f>VLOOKUP(D565,'FY-Quarter lookup'!$D$2:$G$25,4,FALSE)</f>
        <v>0</v>
      </c>
      <c r="T565" s="75">
        <f t="shared" ca="1" si="80"/>
        <v>0</v>
      </c>
    </row>
    <row r="566" spans="1:20">
      <c r="A566">
        <v>1</v>
      </c>
      <c r="B566">
        <v>2026</v>
      </c>
      <c r="C566" s="2">
        <v>45839</v>
      </c>
      <c r="D566" s="2">
        <v>45930</v>
      </c>
      <c r="J566">
        <f>VLOOKUP(D566,'FY-Quarter lookup'!$D$2:$I$25,6,FALSE)</f>
        <v>0</v>
      </c>
      <c r="K566">
        <f t="shared" si="81"/>
        <v>117</v>
      </c>
      <c r="L566" s="75" t="str">
        <f t="shared" ca="1" si="75"/>
        <v>3100: Salary In-kind</v>
      </c>
      <c r="M566" s="75">
        <f t="shared" ca="1" si="78"/>
        <v>0</v>
      </c>
      <c r="N566" s="75" t="str">
        <f t="shared" ca="1" si="79"/>
        <v xml:space="preserve"> - </v>
      </c>
      <c r="O566" s="75" t="str">
        <f t="shared" ca="1" si="76"/>
        <v>3100: Salary In-kind0 - PY0</v>
      </c>
      <c r="P566" s="75">
        <f>VLOOKUP(D566,'FY-Quarter lookup'!$D$2:$J$25,7,FALSE)</f>
        <v>0</v>
      </c>
      <c r="Q566" s="75">
        <f ca="1">IFERROR(INDEX('Budget by FY'!$I$2:$I$506,MATCH('Budget by qtr'!O566,'Budget by FY'!$F$2:$F$506,0)),0)</f>
        <v>0</v>
      </c>
      <c r="R566" s="75">
        <f>VLOOKUP(D566,'FY-Quarter lookup'!$D$2:$K$25,8,FALSE)</f>
        <v>0</v>
      </c>
      <c r="S566" s="75">
        <f>VLOOKUP(D566,'FY-Quarter lookup'!$D$2:$G$25,4,FALSE)</f>
        <v>0</v>
      </c>
      <c r="T566" s="75">
        <f t="shared" ca="1" si="80"/>
        <v>0</v>
      </c>
    </row>
    <row r="567" spans="1:20">
      <c r="A567">
        <v>2</v>
      </c>
      <c r="B567">
        <v>2026</v>
      </c>
      <c r="C567" s="2">
        <v>45931</v>
      </c>
      <c r="D567" s="2">
        <v>46022</v>
      </c>
      <c r="J567">
        <f>VLOOKUP(D567,'FY-Quarter lookup'!$D$2:$I$25,6,FALSE)</f>
        <v>0</v>
      </c>
      <c r="K567">
        <f t="shared" si="81"/>
        <v>117</v>
      </c>
      <c r="L567" s="75" t="str">
        <f t="shared" ca="1" si="75"/>
        <v>3100: Salary In-kind</v>
      </c>
      <c r="M567" s="75">
        <f t="shared" ca="1" si="78"/>
        <v>0</v>
      </c>
      <c r="N567" s="75" t="str">
        <f t="shared" ca="1" si="79"/>
        <v xml:space="preserve"> - </v>
      </c>
      <c r="O567" s="75" t="str">
        <f t="shared" ca="1" si="76"/>
        <v>3100: Salary In-kind0 - PY0</v>
      </c>
      <c r="P567" s="75">
        <f>VLOOKUP(D567,'FY-Quarter lookup'!$D$2:$J$25,7,FALSE)</f>
        <v>0</v>
      </c>
      <c r="Q567" s="75">
        <f ca="1">IFERROR(INDEX('Budget by FY'!$I$2:$I$506,MATCH('Budget by qtr'!O567,'Budget by FY'!$F$2:$F$506,0)),0)</f>
        <v>0</v>
      </c>
      <c r="R567" s="75">
        <f>VLOOKUP(D567,'FY-Quarter lookup'!$D$2:$K$25,8,FALSE)</f>
        <v>0</v>
      </c>
      <c r="S567" s="75">
        <f>VLOOKUP(D567,'FY-Quarter lookup'!$D$2:$G$25,4,FALSE)</f>
        <v>0</v>
      </c>
      <c r="T567" s="75">
        <f t="shared" ca="1" si="80"/>
        <v>0</v>
      </c>
    </row>
    <row r="568" spans="1:20">
      <c r="A568">
        <v>3</v>
      </c>
      <c r="B568">
        <v>2026</v>
      </c>
      <c r="C568" s="2">
        <v>46023</v>
      </c>
      <c r="D568" s="2">
        <v>46112</v>
      </c>
      <c r="J568">
        <f>VLOOKUP(D568,'FY-Quarter lookup'!$D$2:$I$25,6,FALSE)</f>
        <v>0</v>
      </c>
      <c r="K568">
        <f t="shared" si="81"/>
        <v>117</v>
      </c>
      <c r="L568" s="75" t="str">
        <f t="shared" ca="1" si="75"/>
        <v>3100: Salary In-kind</v>
      </c>
      <c r="M568" s="75">
        <f t="shared" ca="1" si="78"/>
        <v>0</v>
      </c>
      <c r="N568" s="75" t="str">
        <f t="shared" ca="1" si="79"/>
        <v xml:space="preserve"> - </v>
      </c>
      <c r="O568" s="75" t="str">
        <f t="shared" ca="1" si="76"/>
        <v>3100: Salary In-kind0 - PY0</v>
      </c>
      <c r="P568" s="75">
        <f>VLOOKUP(D568,'FY-Quarter lookup'!$D$2:$J$25,7,FALSE)</f>
        <v>0</v>
      </c>
      <c r="Q568" s="75">
        <f ca="1">IFERROR(INDEX('Budget by FY'!$I$2:$I$506,MATCH('Budget by qtr'!O568,'Budget by FY'!$F$2:$F$506,0)),0)</f>
        <v>0</v>
      </c>
      <c r="R568" s="75">
        <f>VLOOKUP(D568,'FY-Quarter lookup'!$D$2:$K$25,8,FALSE)</f>
        <v>0</v>
      </c>
      <c r="S568" s="75">
        <f>VLOOKUP(D568,'FY-Quarter lookup'!$D$2:$G$25,4,FALSE)</f>
        <v>0</v>
      </c>
      <c r="T568" s="75">
        <f t="shared" ca="1" si="80"/>
        <v>0</v>
      </c>
    </row>
    <row r="569" spans="1:20">
      <c r="A569">
        <v>4</v>
      </c>
      <c r="B569">
        <v>2026</v>
      </c>
      <c r="C569" s="2">
        <v>46113</v>
      </c>
      <c r="D569" s="2">
        <v>46203</v>
      </c>
      <c r="J569">
        <f>VLOOKUP(D569,'FY-Quarter lookup'!$D$2:$I$25,6,FALSE)</f>
        <v>0</v>
      </c>
      <c r="K569">
        <f t="shared" si="81"/>
        <v>117</v>
      </c>
      <c r="L569" s="75" t="str">
        <f t="shared" ca="1" si="75"/>
        <v>3100: Salary In-kind</v>
      </c>
      <c r="M569" s="75">
        <f t="shared" ca="1" si="78"/>
        <v>0</v>
      </c>
      <c r="N569" s="75" t="str">
        <f t="shared" ca="1" si="79"/>
        <v xml:space="preserve"> - </v>
      </c>
      <c r="O569" s="75" t="str">
        <f t="shared" ca="1" si="76"/>
        <v>3100: Salary In-kind0 - PY0</v>
      </c>
      <c r="P569" s="75">
        <f>VLOOKUP(D569,'FY-Quarter lookup'!$D$2:$J$25,7,FALSE)</f>
        <v>0</v>
      </c>
      <c r="Q569" s="75">
        <f ca="1">IFERROR(INDEX('Budget by FY'!$I$2:$I$506,MATCH('Budget by qtr'!O569,'Budget by FY'!$F$2:$F$506,0)),0)</f>
        <v>0</v>
      </c>
      <c r="R569" s="75">
        <f>VLOOKUP(D569,'FY-Quarter lookup'!$D$2:$K$25,8,FALSE)</f>
        <v>0</v>
      </c>
      <c r="S569" s="75">
        <f>VLOOKUP(D569,'FY-Quarter lookup'!$D$2:$G$25,4,FALSE)</f>
        <v>0</v>
      </c>
      <c r="T569" s="75">
        <f t="shared" ca="1" si="80"/>
        <v>0</v>
      </c>
    </row>
    <row r="570" spans="1:20">
      <c r="A570">
        <v>1</v>
      </c>
      <c r="B570">
        <v>2027</v>
      </c>
      <c r="C570" s="2">
        <v>46204</v>
      </c>
      <c r="D570" s="2">
        <v>46295</v>
      </c>
      <c r="J570">
        <f>VLOOKUP(D570,'FY-Quarter lookup'!$D$2:$I$25,6,FALSE)</f>
        <v>0</v>
      </c>
      <c r="K570">
        <f t="shared" si="81"/>
        <v>117</v>
      </c>
      <c r="L570" s="75" t="str">
        <f t="shared" ca="1" si="75"/>
        <v>3100: Salary In-kind</v>
      </c>
      <c r="M570" s="75">
        <f t="shared" ca="1" si="78"/>
        <v>0</v>
      </c>
      <c r="N570" s="75" t="str">
        <f t="shared" ca="1" si="79"/>
        <v xml:space="preserve"> - </v>
      </c>
      <c r="O570" s="75" t="str">
        <f t="shared" ca="1" si="76"/>
        <v>3100: Salary In-kind0 - PY0</v>
      </c>
      <c r="P570" s="75">
        <f>VLOOKUP(D570,'FY-Quarter lookup'!$D$2:$J$25,7,FALSE)</f>
        <v>0</v>
      </c>
      <c r="Q570" s="75">
        <f ca="1">IFERROR(INDEX('Budget by FY'!$I$2:$I$506,MATCH('Budget by qtr'!O570,'Budget by FY'!$F$2:$F$506,0)),0)</f>
        <v>0</v>
      </c>
      <c r="R570" s="75">
        <f>VLOOKUP(D570,'FY-Quarter lookup'!$D$2:$K$25,8,FALSE)</f>
        <v>0</v>
      </c>
      <c r="S570" s="75">
        <f>VLOOKUP(D570,'FY-Quarter lookup'!$D$2:$G$25,4,FALSE)</f>
        <v>0</v>
      </c>
      <c r="T570" s="75">
        <f t="shared" ca="1" si="80"/>
        <v>0</v>
      </c>
    </row>
    <row r="571" spans="1:20">
      <c r="A571">
        <v>2</v>
      </c>
      <c r="B571">
        <v>2027</v>
      </c>
      <c r="C571" s="2">
        <v>46296</v>
      </c>
      <c r="D571" s="2">
        <v>46387</v>
      </c>
      <c r="J571">
        <f>VLOOKUP(D571,'FY-Quarter lookup'!$D$2:$I$25,6,FALSE)</f>
        <v>0</v>
      </c>
      <c r="K571">
        <f t="shared" si="81"/>
        <v>117</v>
      </c>
      <c r="L571" s="75" t="str">
        <f t="shared" ca="1" si="75"/>
        <v>3100: Salary In-kind</v>
      </c>
      <c r="M571" s="75">
        <f t="shared" ca="1" si="78"/>
        <v>0</v>
      </c>
      <c r="N571" s="75" t="str">
        <f t="shared" ca="1" si="79"/>
        <v xml:space="preserve"> - </v>
      </c>
      <c r="O571" s="75" t="str">
        <f t="shared" ca="1" si="76"/>
        <v>3100: Salary In-kind0 - PY0</v>
      </c>
      <c r="P571" s="75">
        <f>VLOOKUP(D571,'FY-Quarter lookup'!$D$2:$J$25,7,FALSE)</f>
        <v>0</v>
      </c>
      <c r="Q571" s="75">
        <f ca="1">IFERROR(INDEX('Budget by FY'!$I$2:$I$506,MATCH('Budget by qtr'!O571,'Budget by FY'!$F$2:$F$506,0)),0)</f>
        <v>0</v>
      </c>
      <c r="R571" s="75">
        <f>VLOOKUP(D571,'FY-Quarter lookup'!$D$2:$K$25,8,FALSE)</f>
        <v>0</v>
      </c>
      <c r="S571" s="75">
        <f>VLOOKUP(D571,'FY-Quarter lookup'!$D$2:$G$25,4,FALSE)</f>
        <v>0</v>
      </c>
      <c r="T571" s="75">
        <f t="shared" ca="1" si="80"/>
        <v>0</v>
      </c>
    </row>
    <row r="572" spans="1:20">
      <c r="A572">
        <v>3</v>
      </c>
      <c r="B572">
        <v>2027</v>
      </c>
      <c r="C572" s="2">
        <v>46388</v>
      </c>
      <c r="D572" s="2">
        <v>46477</v>
      </c>
      <c r="J572">
        <f>VLOOKUP(D572,'FY-Quarter lookup'!$D$2:$I$25,6,FALSE)</f>
        <v>0</v>
      </c>
      <c r="K572">
        <f t="shared" si="81"/>
        <v>117</v>
      </c>
      <c r="L572" s="75" t="str">
        <f t="shared" ca="1" si="75"/>
        <v>3100: Salary In-kind</v>
      </c>
      <c r="M572" s="75">
        <f t="shared" ca="1" si="78"/>
        <v>0</v>
      </c>
      <c r="N572" s="75" t="str">
        <f t="shared" ca="1" si="79"/>
        <v xml:space="preserve"> - </v>
      </c>
      <c r="O572" s="75" t="str">
        <f t="shared" ca="1" si="76"/>
        <v>3100: Salary In-kind0 - PY0</v>
      </c>
      <c r="P572" s="75">
        <f>VLOOKUP(D572,'FY-Quarter lookup'!$D$2:$J$25,7,FALSE)</f>
        <v>0</v>
      </c>
      <c r="Q572" s="75">
        <f ca="1">IFERROR(INDEX('Budget by FY'!$I$2:$I$506,MATCH('Budget by qtr'!O572,'Budget by FY'!$F$2:$F$506,0)),0)</f>
        <v>0</v>
      </c>
      <c r="R572" s="75">
        <f>VLOOKUP(D572,'FY-Quarter lookup'!$D$2:$K$25,8,FALSE)</f>
        <v>0</v>
      </c>
      <c r="S572" s="75">
        <f>VLOOKUP(D572,'FY-Quarter lookup'!$D$2:$G$25,4,FALSE)</f>
        <v>0</v>
      </c>
      <c r="T572" s="75">
        <f t="shared" ca="1" si="80"/>
        <v>0</v>
      </c>
    </row>
    <row r="573" spans="1:20">
      <c r="A573">
        <v>4</v>
      </c>
      <c r="B573">
        <v>2027</v>
      </c>
      <c r="C573" s="2">
        <v>46478</v>
      </c>
      <c r="D573" s="2">
        <v>46568</v>
      </c>
      <c r="J573">
        <f>VLOOKUP(D573,'FY-Quarter lookup'!$D$2:$I$25,6,FALSE)</f>
        <v>0</v>
      </c>
      <c r="K573">
        <f t="shared" si="81"/>
        <v>117</v>
      </c>
      <c r="L573" s="75" t="str">
        <f t="shared" ca="1" si="75"/>
        <v>3100: Salary In-kind</v>
      </c>
      <c r="M573" s="75">
        <f t="shared" ca="1" si="78"/>
        <v>0</v>
      </c>
      <c r="N573" s="75" t="str">
        <f t="shared" ca="1" si="79"/>
        <v xml:space="preserve"> - </v>
      </c>
      <c r="O573" s="75" t="str">
        <f t="shared" ca="1" si="76"/>
        <v>3100: Salary In-kind0 - PY0</v>
      </c>
      <c r="P573" s="75">
        <f>VLOOKUP(D573,'FY-Quarter lookup'!$D$2:$J$25,7,FALSE)</f>
        <v>0</v>
      </c>
      <c r="Q573" s="75">
        <f ca="1">IFERROR(INDEX('Budget by FY'!$I$2:$I$506,MATCH('Budget by qtr'!O573,'Budget by FY'!$F$2:$F$506,0)),0)</f>
        <v>0</v>
      </c>
      <c r="R573" s="75">
        <f>VLOOKUP(D573,'FY-Quarter lookup'!$D$2:$K$25,8,FALSE)</f>
        <v>0</v>
      </c>
      <c r="S573" s="75">
        <f>VLOOKUP(D573,'FY-Quarter lookup'!$D$2:$G$25,4,FALSE)</f>
        <v>0</v>
      </c>
      <c r="T573" s="75">
        <f t="shared" ca="1" si="80"/>
        <v>0</v>
      </c>
    </row>
    <row r="574" spans="1:20">
      <c r="A574">
        <v>1</v>
      </c>
      <c r="B574">
        <v>2028</v>
      </c>
      <c r="C574" s="2">
        <v>46569</v>
      </c>
      <c r="D574" s="2">
        <v>46660</v>
      </c>
      <c r="J574">
        <f>VLOOKUP(D574,'FY-Quarter lookup'!$D$2:$I$25,6,FALSE)</f>
        <v>0</v>
      </c>
      <c r="K574">
        <f t="shared" si="81"/>
        <v>117</v>
      </c>
      <c r="L574" s="75" t="str">
        <f t="shared" ca="1" si="75"/>
        <v>3100: Salary In-kind</v>
      </c>
      <c r="M574" s="75">
        <f t="shared" ca="1" si="78"/>
        <v>0</v>
      </c>
      <c r="N574" s="75" t="str">
        <f t="shared" ca="1" si="79"/>
        <v xml:space="preserve"> - </v>
      </c>
      <c r="O574" s="75" t="str">
        <f t="shared" ca="1" si="76"/>
        <v>3100: Salary In-kind0 - PY0</v>
      </c>
      <c r="P574" s="75">
        <f>VLOOKUP(D574,'FY-Quarter lookup'!$D$2:$J$25,7,FALSE)</f>
        <v>0</v>
      </c>
      <c r="Q574" s="75">
        <f ca="1">IFERROR(INDEX('Budget by FY'!$I$2:$I$506,MATCH('Budget by qtr'!O574,'Budget by FY'!$F$2:$F$506,0)),0)</f>
        <v>0</v>
      </c>
      <c r="R574" s="75">
        <f>VLOOKUP(D574,'FY-Quarter lookup'!$D$2:$K$25,8,FALSE)</f>
        <v>0</v>
      </c>
      <c r="S574" s="75">
        <f>VLOOKUP(D574,'FY-Quarter lookup'!$D$2:$G$25,4,FALSE)</f>
        <v>0</v>
      </c>
      <c r="T574" s="75">
        <f t="shared" ca="1" si="80"/>
        <v>0</v>
      </c>
    </row>
    <row r="575" spans="1:20">
      <c r="A575">
        <v>2</v>
      </c>
      <c r="B575">
        <v>2028</v>
      </c>
      <c r="C575" s="2">
        <v>46661</v>
      </c>
      <c r="D575" s="2">
        <v>46752</v>
      </c>
      <c r="J575">
        <f>VLOOKUP(D575,'FY-Quarter lookup'!$D$2:$I$25,6,FALSE)</f>
        <v>0</v>
      </c>
      <c r="K575">
        <f t="shared" si="81"/>
        <v>117</v>
      </c>
      <c r="L575" s="75" t="str">
        <f t="shared" ca="1" si="75"/>
        <v>3100: Salary In-kind</v>
      </c>
      <c r="M575" s="75">
        <f t="shared" ca="1" si="78"/>
        <v>0</v>
      </c>
      <c r="N575" s="75" t="str">
        <f t="shared" ca="1" si="79"/>
        <v xml:space="preserve"> - </v>
      </c>
      <c r="O575" s="75" t="str">
        <f t="shared" ca="1" si="76"/>
        <v>3100: Salary In-kind0 - PY0</v>
      </c>
      <c r="P575" s="75">
        <f>VLOOKUP(D575,'FY-Quarter lookup'!$D$2:$J$25,7,FALSE)</f>
        <v>0</v>
      </c>
      <c r="Q575" s="75">
        <f ca="1">IFERROR(INDEX('Budget by FY'!$I$2:$I$506,MATCH('Budget by qtr'!O575,'Budget by FY'!$F$2:$F$506,0)),0)</f>
        <v>0</v>
      </c>
      <c r="R575" s="75">
        <f>VLOOKUP(D575,'FY-Quarter lookup'!$D$2:$K$25,8,FALSE)</f>
        <v>0</v>
      </c>
      <c r="S575" s="75">
        <f>VLOOKUP(D575,'FY-Quarter lookup'!$D$2:$G$25,4,FALSE)</f>
        <v>0</v>
      </c>
      <c r="T575" s="75">
        <f t="shared" ca="1" si="80"/>
        <v>0</v>
      </c>
    </row>
    <row r="576" spans="1:20">
      <c r="A576">
        <v>3</v>
      </c>
      <c r="B576">
        <v>2028</v>
      </c>
      <c r="C576" s="2">
        <v>46753</v>
      </c>
      <c r="D576" s="2">
        <v>46843</v>
      </c>
      <c r="J576">
        <f>VLOOKUP(D576,'FY-Quarter lookup'!$D$2:$I$25,6,FALSE)</f>
        <v>0</v>
      </c>
      <c r="K576">
        <f t="shared" si="81"/>
        <v>117</v>
      </c>
      <c r="L576" s="75" t="str">
        <f t="shared" ca="1" si="75"/>
        <v>3100: Salary In-kind</v>
      </c>
      <c r="M576" s="75">
        <f t="shared" ca="1" si="78"/>
        <v>0</v>
      </c>
      <c r="N576" s="75" t="str">
        <f t="shared" ca="1" si="79"/>
        <v xml:space="preserve"> - </v>
      </c>
      <c r="O576" s="75" t="str">
        <f t="shared" ca="1" si="76"/>
        <v>3100: Salary In-kind0 - PY0</v>
      </c>
      <c r="P576" s="75">
        <f>VLOOKUP(D576,'FY-Quarter lookup'!$D$2:$J$25,7,FALSE)</f>
        <v>0</v>
      </c>
      <c r="Q576" s="75">
        <f ca="1">IFERROR(INDEX('Budget by FY'!$I$2:$I$506,MATCH('Budget by qtr'!O576,'Budget by FY'!$F$2:$F$506,0)),0)</f>
        <v>0</v>
      </c>
      <c r="R576" s="75">
        <f>VLOOKUP(D576,'FY-Quarter lookup'!$D$2:$K$25,8,FALSE)</f>
        <v>0</v>
      </c>
      <c r="S576" s="75">
        <f>VLOOKUP(D576,'FY-Quarter lookup'!$D$2:$G$25,4,FALSE)</f>
        <v>0</v>
      </c>
      <c r="T576" s="75">
        <f t="shared" ca="1" si="80"/>
        <v>0</v>
      </c>
    </row>
    <row r="577" spans="1:20">
      <c r="A577">
        <v>4</v>
      </c>
      <c r="B577">
        <v>2028</v>
      </c>
      <c r="C577" s="2">
        <v>46844</v>
      </c>
      <c r="D577" s="2">
        <v>46934</v>
      </c>
      <c r="J577">
        <f>VLOOKUP(D577,'FY-Quarter lookup'!$D$2:$I$25,6,FALSE)</f>
        <v>0</v>
      </c>
      <c r="K577">
        <f t="shared" si="81"/>
        <v>117</v>
      </c>
      <c r="L577" s="75" t="str">
        <f t="shared" ca="1" si="75"/>
        <v>3100: Salary In-kind</v>
      </c>
      <c r="M577" s="75">
        <f t="shared" ca="1" si="78"/>
        <v>0</v>
      </c>
      <c r="N577" s="75" t="str">
        <f t="shared" ca="1" si="79"/>
        <v xml:space="preserve"> - </v>
      </c>
      <c r="O577" s="75" t="str">
        <f t="shared" ca="1" si="76"/>
        <v>3100: Salary In-kind0 - PY0</v>
      </c>
      <c r="P577" s="75">
        <f>VLOOKUP(D577,'FY-Quarter lookup'!$D$2:$J$25,7,FALSE)</f>
        <v>0</v>
      </c>
      <c r="Q577" s="75">
        <f ca="1">IFERROR(INDEX('Budget by FY'!$I$2:$I$506,MATCH('Budget by qtr'!O577,'Budget by FY'!$F$2:$F$506,0)),0)</f>
        <v>0</v>
      </c>
      <c r="R577" s="75">
        <f>VLOOKUP(D577,'FY-Quarter lookup'!$D$2:$K$25,8,FALSE)</f>
        <v>0</v>
      </c>
      <c r="S577" s="75">
        <f>VLOOKUP(D577,'FY-Quarter lookup'!$D$2:$G$25,4,FALSE)</f>
        <v>0</v>
      </c>
      <c r="T577" s="75">
        <f t="shared" ca="1" si="80"/>
        <v>0</v>
      </c>
    </row>
    <row r="578" spans="1:20">
      <c r="A578">
        <v>1</v>
      </c>
      <c r="B578">
        <v>2023</v>
      </c>
      <c r="C578" s="2">
        <v>44743</v>
      </c>
      <c r="D578" s="2">
        <v>44834</v>
      </c>
      <c r="J578">
        <f>VLOOKUP(D578,'FY-Quarter lookup'!$D$2:$I$25,6,FALSE)</f>
        <v>0</v>
      </c>
      <c r="K578">
        <f>K577+5</f>
        <v>122</v>
      </c>
      <c r="L578" s="75" t="str">
        <f t="shared" ca="1" si="75"/>
        <v>3100: Salary In-kind</v>
      </c>
      <c r="M578" s="75">
        <f t="shared" ca="1" si="78"/>
        <v>0</v>
      </c>
      <c r="N578" s="75" t="str">
        <f t="shared" ca="1" si="79"/>
        <v xml:space="preserve"> - </v>
      </c>
      <c r="O578" s="75" t="str">
        <f t="shared" ca="1" si="76"/>
        <v>3100: Salary In-kind0 - PY0</v>
      </c>
      <c r="P578" s="75">
        <f>VLOOKUP(D578,'FY-Quarter lookup'!$D$2:$J$25,7,FALSE)</f>
        <v>0</v>
      </c>
      <c r="Q578" s="75">
        <f ca="1">IFERROR(INDEX('Budget by FY'!$I$2:$I$506,MATCH('Budget by qtr'!O578,'Budget by FY'!$F$2:$F$506,0)),0)</f>
        <v>0</v>
      </c>
      <c r="R578" s="75">
        <f>VLOOKUP(D578,'FY-Quarter lookup'!$D$2:$K$25,8,FALSE)</f>
        <v>0</v>
      </c>
      <c r="S578" s="75">
        <f>VLOOKUP(D578,'FY-Quarter lookup'!$D$2:$G$25,4,FALSE)</f>
        <v>0</v>
      </c>
      <c r="T578" s="75">
        <f t="shared" ca="1" si="80"/>
        <v>0</v>
      </c>
    </row>
    <row r="579" spans="1:20">
      <c r="A579">
        <v>2</v>
      </c>
      <c r="B579">
        <v>2023</v>
      </c>
      <c r="C579" s="2">
        <v>44835</v>
      </c>
      <c r="D579" s="2">
        <v>44926</v>
      </c>
      <c r="J579">
        <f>VLOOKUP(D579,'FY-Quarter lookup'!$D$2:$I$25,6,FALSE)</f>
        <v>0</v>
      </c>
      <c r="K579">
        <f>K578</f>
        <v>122</v>
      </c>
      <c r="L579" s="75" t="str">
        <f t="shared" ref="L579:L642" ca="1" si="82">INDIRECT(_xlfn.CONCAT("'Budget by FY'!C",K579))</f>
        <v>3100: Salary In-kind</v>
      </c>
      <c r="M579" s="75">
        <f t="shared" ca="1" si="78"/>
        <v>0</v>
      </c>
      <c r="N579" s="75" t="str">
        <f t="shared" ca="1" si="79"/>
        <v xml:space="preserve"> - </v>
      </c>
      <c r="O579" s="75" t="str">
        <f t="shared" ref="O579:O642" ca="1" si="83">_xlfn.CONCAT(L579,M579,N579,"PY",P579)</f>
        <v>3100: Salary In-kind0 - PY0</v>
      </c>
      <c r="P579" s="75">
        <f>VLOOKUP(D579,'FY-Quarter lookup'!$D$2:$J$25,7,FALSE)</f>
        <v>0</v>
      </c>
      <c r="Q579" s="75">
        <f ca="1">IFERROR(INDEX('Budget by FY'!$I$2:$I$506,MATCH('Budget by qtr'!O579,'Budget by FY'!$F$2:$F$506,0)),0)</f>
        <v>0</v>
      </c>
      <c r="R579" s="75">
        <f>VLOOKUP(D579,'FY-Quarter lookup'!$D$2:$K$25,8,FALSE)</f>
        <v>0</v>
      </c>
      <c r="S579" s="75">
        <f>VLOOKUP(D579,'FY-Quarter lookup'!$D$2:$G$25,4,FALSE)</f>
        <v>0</v>
      </c>
      <c r="T579" s="75">
        <f t="shared" ca="1" si="80"/>
        <v>0</v>
      </c>
    </row>
    <row r="580" spans="1:20">
      <c r="A580">
        <v>3</v>
      </c>
      <c r="B580">
        <v>2023</v>
      </c>
      <c r="C580" s="2">
        <v>44927</v>
      </c>
      <c r="D580" s="2">
        <v>45016</v>
      </c>
      <c r="J580">
        <f>VLOOKUP(D580,'FY-Quarter lookup'!$D$2:$I$25,6,FALSE)</f>
        <v>0</v>
      </c>
      <c r="K580">
        <f t="shared" ref="K580:K601" si="84">K579</f>
        <v>122</v>
      </c>
      <c r="L580" s="75" t="str">
        <f t="shared" ca="1" si="82"/>
        <v>3100: Salary In-kind</v>
      </c>
      <c r="M580" s="75">
        <f t="shared" ca="1" si="78"/>
        <v>0</v>
      </c>
      <c r="N580" s="75" t="str">
        <f t="shared" ca="1" si="79"/>
        <v xml:space="preserve"> - </v>
      </c>
      <c r="O580" s="75" t="str">
        <f t="shared" ca="1" si="83"/>
        <v>3100: Salary In-kind0 - PY0</v>
      </c>
      <c r="P580" s="75">
        <f>VLOOKUP(D580,'FY-Quarter lookup'!$D$2:$J$25,7,FALSE)</f>
        <v>0</v>
      </c>
      <c r="Q580" s="75">
        <f ca="1">IFERROR(INDEX('Budget by FY'!$I$2:$I$506,MATCH('Budget by qtr'!O580,'Budget by FY'!$F$2:$F$506,0)),0)</f>
        <v>0</v>
      </c>
      <c r="R580" s="75">
        <f>VLOOKUP(D580,'FY-Quarter lookup'!$D$2:$K$25,8,FALSE)</f>
        <v>0</v>
      </c>
      <c r="S580" s="75">
        <f>VLOOKUP(D580,'FY-Quarter lookup'!$D$2:$G$25,4,FALSE)</f>
        <v>0</v>
      </c>
      <c r="T580" s="75">
        <f t="shared" ca="1" si="80"/>
        <v>0</v>
      </c>
    </row>
    <row r="581" spans="1:20">
      <c r="A581">
        <v>4</v>
      </c>
      <c r="B581">
        <v>2023</v>
      </c>
      <c r="C581" s="2">
        <v>45017</v>
      </c>
      <c r="D581" s="2">
        <v>45107</v>
      </c>
      <c r="J581">
        <f>VLOOKUP(D581,'FY-Quarter lookup'!$D$2:$I$25,6,FALSE)</f>
        <v>0</v>
      </c>
      <c r="K581">
        <f t="shared" si="84"/>
        <v>122</v>
      </c>
      <c r="L581" s="75" t="str">
        <f t="shared" ca="1" si="82"/>
        <v>3100: Salary In-kind</v>
      </c>
      <c r="M581" s="75">
        <f t="shared" ca="1" si="78"/>
        <v>0</v>
      </c>
      <c r="N581" s="75" t="str">
        <f t="shared" ca="1" si="79"/>
        <v xml:space="preserve"> - </v>
      </c>
      <c r="O581" s="75" t="str">
        <f t="shared" ca="1" si="83"/>
        <v>3100: Salary In-kind0 - PY0</v>
      </c>
      <c r="P581" s="75">
        <f>VLOOKUP(D581,'FY-Quarter lookup'!$D$2:$J$25,7,FALSE)</f>
        <v>0</v>
      </c>
      <c r="Q581" s="75">
        <f ca="1">IFERROR(INDEX('Budget by FY'!$I$2:$I$506,MATCH('Budget by qtr'!O581,'Budget by FY'!$F$2:$F$506,0)),0)</f>
        <v>0</v>
      </c>
      <c r="R581" s="75">
        <f>VLOOKUP(D581,'FY-Quarter lookup'!$D$2:$K$25,8,FALSE)</f>
        <v>0</v>
      </c>
      <c r="S581" s="75">
        <f>VLOOKUP(D581,'FY-Quarter lookup'!$D$2:$G$25,4,FALSE)</f>
        <v>0</v>
      </c>
      <c r="T581" s="75">
        <f t="shared" ca="1" si="80"/>
        <v>0</v>
      </c>
    </row>
    <row r="582" spans="1:20">
      <c r="A582">
        <v>1</v>
      </c>
      <c r="B582">
        <v>2024</v>
      </c>
      <c r="C582" s="2">
        <v>45108</v>
      </c>
      <c r="D582" s="2">
        <v>45199</v>
      </c>
      <c r="J582">
        <f>VLOOKUP(D582,'FY-Quarter lookup'!$D$2:$I$25,6,FALSE)</f>
        <v>0</v>
      </c>
      <c r="K582">
        <f t="shared" si="84"/>
        <v>122</v>
      </c>
      <c r="L582" s="75" t="str">
        <f t="shared" ca="1" si="82"/>
        <v>3100: Salary In-kind</v>
      </c>
      <c r="M582" s="75">
        <f t="shared" ca="1" si="78"/>
        <v>0</v>
      </c>
      <c r="N582" s="75" t="str">
        <f t="shared" ca="1" si="79"/>
        <v xml:space="preserve"> - </v>
      </c>
      <c r="O582" s="75" t="str">
        <f t="shared" ca="1" si="83"/>
        <v>3100: Salary In-kind0 - PY0</v>
      </c>
      <c r="P582" s="75">
        <f>VLOOKUP(D582,'FY-Quarter lookup'!$D$2:$J$25,7,FALSE)</f>
        <v>0</v>
      </c>
      <c r="Q582" s="75">
        <f ca="1">IFERROR(INDEX('Budget by FY'!$I$2:$I$506,MATCH('Budget by qtr'!O582,'Budget by FY'!$F$2:$F$506,0)),0)</f>
        <v>0</v>
      </c>
      <c r="R582" s="75">
        <f>VLOOKUP(D582,'FY-Quarter lookup'!$D$2:$K$25,8,FALSE)</f>
        <v>0</v>
      </c>
      <c r="S582" s="75">
        <f>VLOOKUP(D582,'FY-Quarter lookup'!$D$2:$G$25,4,FALSE)</f>
        <v>0</v>
      </c>
      <c r="T582" s="75">
        <f t="shared" ca="1" si="80"/>
        <v>0</v>
      </c>
    </row>
    <row r="583" spans="1:20">
      <c r="A583">
        <v>2</v>
      </c>
      <c r="B583">
        <v>2024</v>
      </c>
      <c r="C583" s="2">
        <v>45200</v>
      </c>
      <c r="D583" s="2">
        <v>45291</v>
      </c>
      <c r="J583">
        <f>VLOOKUP(D583,'FY-Quarter lookup'!$D$2:$I$25,6,FALSE)</f>
        <v>0</v>
      </c>
      <c r="K583">
        <f t="shared" si="84"/>
        <v>122</v>
      </c>
      <c r="L583" s="75" t="str">
        <f t="shared" ca="1" si="82"/>
        <v>3100: Salary In-kind</v>
      </c>
      <c r="M583" s="75">
        <f t="shared" ca="1" si="78"/>
        <v>0</v>
      </c>
      <c r="N583" s="75" t="str">
        <f t="shared" ca="1" si="79"/>
        <v xml:space="preserve"> - </v>
      </c>
      <c r="O583" s="75" t="str">
        <f t="shared" ca="1" si="83"/>
        <v>3100: Salary In-kind0 - PY0</v>
      </c>
      <c r="P583" s="75">
        <f>VLOOKUP(D583,'FY-Quarter lookup'!$D$2:$J$25,7,FALSE)</f>
        <v>0</v>
      </c>
      <c r="Q583" s="75">
        <f ca="1">IFERROR(INDEX('Budget by FY'!$I$2:$I$506,MATCH('Budget by qtr'!O583,'Budget by FY'!$F$2:$F$506,0)),0)</f>
        <v>0</v>
      </c>
      <c r="R583" s="75">
        <f>VLOOKUP(D583,'FY-Quarter lookup'!$D$2:$K$25,8,FALSE)</f>
        <v>0</v>
      </c>
      <c r="S583" s="75">
        <f>VLOOKUP(D583,'FY-Quarter lookup'!$D$2:$G$25,4,FALSE)</f>
        <v>0</v>
      </c>
      <c r="T583" s="75">
        <f t="shared" ca="1" si="80"/>
        <v>0</v>
      </c>
    </row>
    <row r="584" spans="1:20">
      <c r="A584">
        <v>3</v>
      </c>
      <c r="B584">
        <v>2024</v>
      </c>
      <c r="C584" s="2">
        <v>45292</v>
      </c>
      <c r="D584" s="2">
        <v>45382</v>
      </c>
      <c r="J584">
        <f>VLOOKUP(D584,'FY-Quarter lookup'!$D$2:$I$25,6,FALSE)</f>
        <v>0</v>
      </c>
      <c r="K584">
        <f t="shared" si="84"/>
        <v>122</v>
      </c>
      <c r="L584" s="75" t="str">
        <f t="shared" ca="1" si="82"/>
        <v>3100: Salary In-kind</v>
      </c>
      <c r="M584" s="75">
        <f t="shared" ca="1" si="78"/>
        <v>0</v>
      </c>
      <c r="N584" s="75" t="str">
        <f t="shared" ca="1" si="79"/>
        <v xml:space="preserve"> - </v>
      </c>
      <c r="O584" s="75" t="str">
        <f t="shared" ca="1" si="83"/>
        <v>3100: Salary In-kind0 - PY0</v>
      </c>
      <c r="P584" s="75">
        <f>VLOOKUP(D584,'FY-Quarter lookup'!$D$2:$J$25,7,FALSE)</f>
        <v>0</v>
      </c>
      <c r="Q584" s="75">
        <f ca="1">IFERROR(INDEX('Budget by FY'!$I$2:$I$506,MATCH('Budget by qtr'!O584,'Budget by FY'!$F$2:$F$506,0)),0)</f>
        <v>0</v>
      </c>
      <c r="R584" s="75">
        <f>VLOOKUP(D584,'FY-Quarter lookup'!$D$2:$K$25,8,FALSE)</f>
        <v>0</v>
      </c>
      <c r="S584" s="75">
        <f>VLOOKUP(D584,'FY-Quarter lookup'!$D$2:$G$25,4,FALSE)</f>
        <v>0</v>
      </c>
      <c r="T584" s="75">
        <f t="shared" ca="1" si="80"/>
        <v>0</v>
      </c>
    </row>
    <row r="585" spans="1:20">
      <c r="A585">
        <v>4</v>
      </c>
      <c r="B585">
        <v>2024</v>
      </c>
      <c r="C585" s="2">
        <v>45383</v>
      </c>
      <c r="D585" s="2">
        <v>45473</v>
      </c>
      <c r="J585">
        <f>VLOOKUP(D585,'FY-Quarter lookup'!$D$2:$I$25,6,FALSE)</f>
        <v>0</v>
      </c>
      <c r="K585">
        <f t="shared" si="84"/>
        <v>122</v>
      </c>
      <c r="L585" s="75" t="str">
        <f t="shared" ca="1" si="82"/>
        <v>3100: Salary In-kind</v>
      </c>
      <c r="M585" s="75">
        <f t="shared" ca="1" si="78"/>
        <v>0</v>
      </c>
      <c r="N585" s="75" t="str">
        <f t="shared" ca="1" si="79"/>
        <v xml:space="preserve"> - </v>
      </c>
      <c r="O585" s="75" t="str">
        <f t="shared" ca="1" si="83"/>
        <v>3100: Salary In-kind0 - PY0</v>
      </c>
      <c r="P585" s="75">
        <f>VLOOKUP(D585,'FY-Quarter lookup'!$D$2:$J$25,7,FALSE)</f>
        <v>0</v>
      </c>
      <c r="Q585" s="75">
        <f ca="1">IFERROR(INDEX('Budget by FY'!$I$2:$I$506,MATCH('Budget by qtr'!O585,'Budget by FY'!$F$2:$F$506,0)),0)</f>
        <v>0</v>
      </c>
      <c r="R585" s="75">
        <f>VLOOKUP(D585,'FY-Quarter lookup'!$D$2:$K$25,8,FALSE)</f>
        <v>0</v>
      </c>
      <c r="S585" s="75">
        <f>VLOOKUP(D585,'FY-Quarter lookup'!$D$2:$G$25,4,FALSE)</f>
        <v>0</v>
      </c>
      <c r="T585" s="75">
        <f t="shared" ca="1" si="80"/>
        <v>0</v>
      </c>
    </row>
    <row r="586" spans="1:20">
      <c r="A586">
        <v>1</v>
      </c>
      <c r="B586">
        <v>2025</v>
      </c>
      <c r="C586" s="2">
        <v>45474</v>
      </c>
      <c r="D586" s="2">
        <v>45565</v>
      </c>
      <c r="J586">
        <f>VLOOKUP(D586,'FY-Quarter lookup'!$D$2:$I$25,6,FALSE)</f>
        <v>0</v>
      </c>
      <c r="K586">
        <f t="shared" si="84"/>
        <v>122</v>
      </c>
      <c r="L586" s="75" t="str">
        <f t="shared" ca="1" si="82"/>
        <v>3100: Salary In-kind</v>
      </c>
      <c r="M586" s="75">
        <f t="shared" ca="1" si="78"/>
        <v>0</v>
      </c>
      <c r="N586" s="75" t="str">
        <f t="shared" ca="1" si="79"/>
        <v xml:space="preserve"> - </v>
      </c>
      <c r="O586" s="75" t="str">
        <f t="shared" ca="1" si="83"/>
        <v>3100: Salary In-kind0 - PY0</v>
      </c>
      <c r="P586" s="75">
        <f>VLOOKUP(D586,'FY-Quarter lookup'!$D$2:$J$25,7,FALSE)</f>
        <v>0</v>
      </c>
      <c r="Q586" s="75">
        <f ca="1">IFERROR(INDEX('Budget by FY'!$I$2:$I$506,MATCH('Budget by qtr'!O586,'Budget by FY'!$F$2:$F$506,0)),0)</f>
        <v>0</v>
      </c>
      <c r="R586" s="75">
        <f>VLOOKUP(D586,'FY-Quarter lookup'!$D$2:$K$25,8,FALSE)</f>
        <v>0</v>
      </c>
      <c r="S586" s="75">
        <f>VLOOKUP(D586,'FY-Quarter lookup'!$D$2:$G$25,4,FALSE)</f>
        <v>0</v>
      </c>
      <c r="T586" s="75">
        <f t="shared" ca="1" si="80"/>
        <v>0</v>
      </c>
    </row>
    <row r="587" spans="1:20">
      <c r="A587">
        <v>2</v>
      </c>
      <c r="B587">
        <v>2025</v>
      </c>
      <c r="C587" s="2">
        <v>45566</v>
      </c>
      <c r="D587" s="2">
        <v>45657</v>
      </c>
      <c r="J587">
        <f>VLOOKUP(D587,'FY-Quarter lookup'!$D$2:$I$25,6,FALSE)</f>
        <v>0</v>
      </c>
      <c r="K587">
        <f t="shared" si="84"/>
        <v>122</v>
      </c>
      <c r="L587" s="75" t="str">
        <f t="shared" ca="1" si="82"/>
        <v>3100: Salary In-kind</v>
      </c>
      <c r="M587" s="75">
        <f t="shared" ca="1" si="78"/>
        <v>0</v>
      </c>
      <c r="N587" s="75" t="str">
        <f t="shared" ca="1" si="79"/>
        <v xml:space="preserve"> - </v>
      </c>
      <c r="O587" s="75" t="str">
        <f t="shared" ca="1" si="83"/>
        <v>3100: Salary In-kind0 - PY0</v>
      </c>
      <c r="P587" s="75">
        <f>VLOOKUP(D587,'FY-Quarter lookup'!$D$2:$J$25,7,FALSE)</f>
        <v>0</v>
      </c>
      <c r="Q587" s="75">
        <f ca="1">IFERROR(INDEX('Budget by FY'!$I$2:$I$506,MATCH('Budget by qtr'!O587,'Budget by FY'!$F$2:$F$506,0)),0)</f>
        <v>0</v>
      </c>
      <c r="R587" s="75">
        <f>VLOOKUP(D587,'FY-Quarter lookup'!$D$2:$K$25,8,FALSE)</f>
        <v>0</v>
      </c>
      <c r="S587" s="75">
        <f>VLOOKUP(D587,'FY-Quarter lookup'!$D$2:$G$25,4,FALSE)</f>
        <v>0</v>
      </c>
      <c r="T587" s="75">
        <f t="shared" ca="1" si="80"/>
        <v>0</v>
      </c>
    </row>
    <row r="588" spans="1:20">
      <c r="A588">
        <v>3</v>
      </c>
      <c r="B588">
        <v>2025</v>
      </c>
      <c r="C588" s="2">
        <v>45658</v>
      </c>
      <c r="D588" s="2">
        <v>45747</v>
      </c>
      <c r="J588">
        <f>VLOOKUP(D588,'FY-Quarter lookup'!$D$2:$I$25,6,FALSE)</f>
        <v>0</v>
      </c>
      <c r="K588">
        <f t="shared" si="84"/>
        <v>122</v>
      </c>
      <c r="L588" s="75" t="str">
        <f t="shared" ca="1" si="82"/>
        <v>3100: Salary In-kind</v>
      </c>
      <c r="M588" s="75">
        <f t="shared" ca="1" si="78"/>
        <v>0</v>
      </c>
      <c r="N588" s="75" t="str">
        <f t="shared" ca="1" si="79"/>
        <v xml:space="preserve"> - </v>
      </c>
      <c r="O588" s="75" t="str">
        <f t="shared" ca="1" si="83"/>
        <v>3100: Salary In-kind0 - PY0</v>
      </c>
      <c r="P588" s="75">
        <f>VLOOKUP(D588,'FY-Quarter lookup'!$D$2:$J$25,7,FALSE)</f>
        <v>0</v>
      </c>
      <c r="Q588" s="75">
        <f ca="1">IFERROR(INDEX('Budget by FY'!$I$2:$I$506,MATCH('Budget by qtr'!O588,'Budget by FY'!$F$2:$F$506,0)),0)</f>
        <v>0</v>
      </c>
      <c r="R588" s="75">
        <f>VLOOKUP(D588,'FY-Quarter lookup'!$D$2:$K$25,8,FALSE)</f>
        <v>0</v>
      </c>
      <c r="S588" s="75">
        <f>VLOOKUP(D588,'FY-Quarter lookup'!$D$2:$G$25,4,FALSE)</f>
        <v>0</v>
      </c>
      <c r="T588" s="75">
        <f t="shared" ca="1" si="80"/>
        <v>0</v>
      </c>
    </row>
    <row r="589" spans="1:20">
      <c r="A589">
        <v>4</v>
      </c>
      <c r="B589">
        <v>2025</v>
      </c>
      <c r="C589" s="2">
        <v>45748</v>
      </c>
      <c r="D589" s="2">
        <v>45838</v>
      </c>
      <c r="J589">
        <f>VLOOKUP(D589,'FY-Quarter lookup'!$D$2:$I$25,6,FALSE)</f>
        <v>0</v>
      </c>
      <c r="K589">
        <f t="shared" si="84"/>
        <v>122</v>
      </c>
      <c r="L589" s="75" t="str">
        <f t="shared" ca="1" si="82"/>
        <v>3100: Salary In-kind</v>
      </c>
      <c r="M589" s="75">
        <f t="shared" ca="1" si="78"/>
        <v>0</v>
      </c>
      <c r="N589" s="75" t="str">
        <f t="shared" ca="1" si="79"/>
        <v xml:space="preserve"> - </v>
      </c>
      <c r="O589" s="75" t="str">
        <f t="shared" ca="1" si="83"/>
        <v>3100: Salary In-kind0 - PY0</v>
      </c>
      <c r="P589" s="75">
        <f>VLOOKUP(D589,'FY-Quarter lookup'!$D$2:$J$25,7,FALSE)</f>
        <v>0</v>
      </c>
      <c r="Q589" s="75">
        <f ca="1">IFERROR(INDEX('Budget by FY'!$I$2:$I$506,MATCH('Budget by qtr'!O589,'Budget by FY'!$F$2:$F$506,0)),0)</f>
        <v>0</v>
      </c>
      <c r="R589" s="75">
        <f>VLOOKUP(D589,'FY-Quarter lookup'!$D$2:$K$25,8,FALSE)</f>
        <v>0</v>
      </c>
      <c r="S589" s="75">
        <f>VLOOKUP(D589,'FY-Quarter lookup'!$D$2:$G$25,4,FALSE)</f>
        <v>0</v>
      </c>
      <c r="T589" s="75">
        <f t="shared" ca="1" si="80"/>
        <v>0</v>
      </c>
    </row>
    <row r="590" spans="1:20">
      <c r="A590">
        <v>1</v>
      </c>
      <c r="B590">
        <v>2026</v>
      </c>
      <c r="C590" s="2">
        <v>45839</v>
      </c>
      <c r="D590" s="2">
        <v>45930</v>
      </c>
      <c r="J590">
        <f>VLOOKUP(D590,'FY-Quarter lookup'!$D$2:$I$25,6,FALSE)</f>
        <v>0</v>
      </c>
      <c r="K590">
        <f t="shared" si="84"/>
        <v>122</v>
      </c>
      <c r="L590" s="75" t="str">
        <f t="shared" ca="1" si="82"/>
        <v>3100: Salary In-kind</v>
      </c>
      <c r="M590" s="75">
        <f t="shared" ca="1" si="78"/>
        <v>0</v>
      </c>
      <c r="N590" s="75" t="str">
        <f t="shared" ca="1" si="79"/>
        <v xml:space="preserve"> - </v>
      </c>
      <c r="O590" s="75" t="str">
        <f t="shared" ca="1" si="83"/>
        <v>3100: Salary In-kind0 - PY0</v>
      </c>
      <c r="P590" s="75">
        <f>VLOOKUP(D590,'FY-Quarter lookup'!$D$2:$J$25,7,FALSE)</f>
        <v>0</v>
      </c>
      <c r="Q590" s="75">
        <f ca="1">IFERROR(INDEX('Budget by FY'!$I$2:$I$506,MATCH('Budget by qtr'!O590,'Budget by FY'!$F$2:$F$506,0)),0)</f>
        <v>0</v>
      </c>
      <c r="R590" s="75">
        <f>VLOOKUP(D590,'FY-Quarter lookup'!$D$2:$K$25,8,FALSE)</f>
        <v>0</v>
      </c>
      <c r="S590" s="75">
        <f>VLOOKUP(D590,'FY-Quarter lookup'!$D$2:$G$25,4,FALSE)</f>
        <v>0</v>
      </c>
      <c r="T590" s="75">
        <f t="shared" ca="1" si="80"/>
        <v>0</v>
      </c>
    </row>
    <row r="591" spans="1:20">
      <c r="A591">
        <v>2</v>
      </c>
      <c r="B591">
        <v>2026</v>
      </c>
      <c r="C591" s="2">
        <v>45931</v>
      </c>
      <c r="D591" s="2">
        <v>46022</v>
      </c>
      <c r="J591">
        <f>VLOOKUP(D591,'FY-Quarter lookup'!$D$2:$I$25,6,FALSE)</f>
        <v>0</v>
      </c>
      <c r="K591">
        <f t="shared" si="84"/>
        <v>122</v>
      </c>
      <c r="L591" s="75" t="str">
        <f t="shared" ca="1" si="82"/>
        <v>3100: Salary In-kind</v>
      </c>
      <c r="M591" s="75">
        <f t="shared" ca="1" si="78"/>
        <v>0</v>
      </c>
      <c r="N591" s="75" t="str">
        <f t="shared" ca="1" si="79"/>
        <v xml:space="preserve"> - </v>
      </c>
      <c r="O591" s="75" t="str">
        <f t="shared" ca="1" si="83"/>
        <v>3100: Salary In-kind0 - PY0</v>
      </c>
      <c r="P591" s="75">
        <f>VLOOKUP(D591,'FY-Quarter lookup'!$D$2:$J$25,7,FALSE)</f>
        <v>0</v>
      </c>
      <c r="Q591" s="75">
        <f ca="1">IFERROR(INDEX('Budget by FY'!$I$2:$I$506,MATCH('Budget by qtr'!O591,'Budget by FY'!$F$2:$F$506,0)),0)</f>
        <v>0</v>
      </c>
      <c r="R591" s="75">
        <f>VLOOKUP(D591,'FY-Quarter lookup'!$D$2:$K$25,8,FALSE)</f>
        <v>0</v>
      </c>
      <c r="S591" s="75">
        <f>VLOOKUP(D591,'FY-Quarter lookup'!$D$2:$G$25,4,FALSE)</f>
        <v>0</v>
      </c>
      <c r="T591" s="75">
        <f t="shared" ca="1" si="80"/>
        <v>0</v>
      </c>
    </row>
    <row r="592" spans="1:20">
      <c r="A592">
        <v>3</v>
      </c>
      <c r="B592">
        <v>2026</v>
      </c>
      <c r="C592" s="2">
        <v>46023</v>
      </c>
      <c r="D592" s="2">
        <v>46112</v>
      </c>
      <c r="J592">
        <f>VLOOKUP(D592,'FY-Quarter lookup'!$D$2:$I$25,6,FALSE)</f>
        <v>0</v>
      </c>
      <c r="K592">
        <f t="shared" si="84"/>
        <v>122</v>
      </c>
      <c r="L592" s="75" t="str">
        <f t="shared" ca="1" si="82"/>
        <v>3100: Salary In-kind</v>
      </c>
      <c r="M592" s="75">
        <f t="shared" ca="1" si="78"/>
        <v>0</v>
      </c>
      <c r="N592" s="75" t="str">
        <f t="shared" ca="1" si="79"/>
        <v xml:space="preserve"> - </v>
      </c>
      <c r="O592" s="75" t="str">
        <f t="shared" ca="1" si="83"/>
        <v>3100: Salary In-kind0 - PY0</v>
      </c>
      <c r="P592" s="75">
        <f>VLOOKUP(D592,'FY-Quarter lookup'!$D$2:$J$25,7,FALSE)</f>
        <v>0</v>
      </c>
      <c r="Q592" s="75">
        <f ca="1">IFERROR(INDEX('Budget by FY'!$I$2:$I$506,MATCH('Budget by qtr'!O592,'Budget by FY'!$F$2:$F$506,0)),0)</f>
        <v>0</v>
      </c>
      <c r="R592" s="75">
        <f>VLOOKUP(D592,'FY-Quarter lookup'!$D$2:$K$25,8,FALSE)</f>
        <v>0</v>
      </c>
      <c r="S592" s="75">
        <f>VLOOKUP(D592,'FY-Quarter lookup'!$D$2:$G$25,4,FALSE)</f>
        <v>0</v>
      </c>
      <c r="T592" s="75">
        <f t="shared" ca="1" si="80"/>
        <v>0</v>
      </c>
    </row>
    <row r="593" spans="1:20">
      <c r="A593">
        <v>4</v>
      </c>
      <c r="B593">
        <v>2026</v>
      </c>
      <c r="C593" s="2">
        <v>46113</v>
      </c>
      <c r="D593" s="2">
        <v>46203</v>
      </c>
      <c r="J593">
        <f>VLOOKUP(D593,'FY-Quarter lookup'!$D$2:$I$25,6,FALSE)</f>
        <v>0</v>
      </c>
      <c r="K593">
        <f t="shared" si="84"/>
        <v>122</v>
      </c>
      <c r="L593" s="75" t="str">
        <f t="shared" ca="1" si="82"/>
        <v>3100: Salary In-kind</v>
      </c>
      <c r="M593" s="75">
        <f t="shared" ca="1" si="78"/>
        <v>0</v>
      </c>
      <c r="N593" s="75" t="str">
        <f t="shared" ca="1" si="79"/>
        <v xml:space="preserve"> - </v>
      </c>
      <c r="O593" s="75" t="str">
        <f t="shared" ca="1" si="83"/>
        <v>3100: Salary In-kind0 - PY0</v>
      </c>
      <c r="P593" s="75">
        <f>VLOOKUP(D593,'FY-Quarter lookup'!$D$2:$J$25,7,FALSE)</f>
        <v>0</v>
      </c>
      <c r="Q593" s="75">
        <f ca="1">IFERROR(INDEX('Budget by FY'!$I$2:$I$506,MATCH('Budget by qtr'!O593,'Budget by FY'!$F$2:$F$506,0)),0)</f>
        <v>0</v>
      </c>
      <c r="R593" s="75">
        <f>VLOOKUP(D593,'FY-Quarter lookup'!$D$2:$K$25,8,FALSE)</f>
        <v>0</v>
      </c>
      <c r="S593" s="75">
        <f>VLOOKUP(D593,'FY-Quarter lookup'!$D$2:$G$25,4,FALSE)</f>
        <v>0</v>
      </c>
      <c r="T593" s="75">
        <f t="shared" ca="1" si="80"/>
        <v>0</v>
      </c>
    </row>
    <row r="594" spans="1:20">
      <c r="A594">
        <v>1</v>
      </c>
      <c r="B594">
        <v>2027</v>
      </c>
      <c r="C594" s="2">
        <v>46204</v>
      </c>
      <c r="D594" s="2">
        <v>46295</v>
      </c>
      <c r="J594">
        <f>VLOOKUP(D594,'FY-Quarter lookup'!$D$2:$I$25,6,FALSE)</f>
        <v>0</v>
      </c>
      <c r="K594">
        <f t="shared" si="84"/>
        <v>122</v>
      </c>
      <c r="L594" s="75" t="str">
        <f t="shared" ca="1" si="82"/>
        <v>3100: Salary In-kind</v>
      </c>
      <c r="M594" s="75">
        <f t="shared" ca="1" si="78"/>
        <v>0</v>
      </c>
      <c r="N594" s="75" t="str">
        <f t="shared" ca="1" si="79"/>
        <v xml:space="preserve"> - </v>
      </c>
      <c r="O594" s="75" t="str">
        <f t="shared" ca="1" si="83"/>
        <v>3100: Salary In-kind0 - PY0</v>
      </c>
      <c r="P594" s="75">
        <f>VLOOKUP(D594,'FY-Quarter lookup'!$D$2:$J$25,7,FALSE)</f>
        <v>0</v>
      </c>
      <c r="Q594" s="75">
        <f ca="1">IFERROR(INDEX('Budget by FY'!$I$2:$I$506,MATCH('Budget by qtr'!O594,'Budget by FY'!$F$2:$F$506,0)),0)</f>
        <v>0</v>
      </c>
      <c r="R594" s="75">
        <f>VLOOKUP(D594,'FY-Quarter lookup'!$D$2:$K$25,8,FALSE)</f>
        <v>0</v>
      </c>
      <c r="S594" s="75">
        <f>VLOOKUP(D594,'FY-Quarter lookup'!$D$2:$G$25,4,FALSE)</f>
        <v>0</v>
      </c>
      <c r="T594" s="75">
        <f t="shared" ca="1" si="80"/>
        <v>0</v>
      </c>
    </row>
    <row r="595" spans="1:20">
      <c r="A595">
        <v>2</v>
      </c>
      <c r="B595">
        <v>2027</v>
      </c>
      <c r="C595" s="2">
        <v>46296</v>
      </c>
      <c r="D595" s="2">
        <v>46387</v>
      </c>
      <c r="J595">
        <f>VLOOKUP(D595,'FY-Quarter lookup'!$D$2:$I$25,6,FALSE)</f>
        <v>0</v>
      </c>
      <c r="K595">
        <f t="shared" si="84"/>
        <v>122</v>
      </c>
      <c r="L595" s="75" t="str">
        <f t="shared" ca="1" si="82"/>
        <v>3100: Salary In-kind</v>
      </c>
      <c r="M595" s="75">
        <f t="shared" ca="1" si="78"/>
        <v>0</v>
      </c>
      <c r="N595" s="75" t="str">
        <f t="shared" ca="1" si="79"/>
        <v xml:space="preserve"> - </v>
      </c>
      <c r="O595" s="75" t="str">
        <f t="shared" ca="1" si="83"/>
        <v>3100: Salary In-kind0 - PY0</v>
      </c>
      <c r="P595" s="75">
        <f>VLOOKUP(D595,'FY-Quarter lookup'!$D$2:$J$25,7,FALSE)</f>
        <v>0</v>
      </c>
      <c r="Q595" s="75">
        <f ca="1">IFERROR(INDEX('Budget by FY'!$I$2:$I$506,MATCH('Budget by qtr'!O595,'Budget by FY'!$F$2:$F$506,0)),0)</f>
        <v>0</v>
      </c>
      <c r="R595" s="75">
        <f>VLOOKUP(D595,'FY-Quarter lookup'!$D$2:$K$25,8,FALSE)</f>
        <v>0</v>
      </c>
      <c r="S595" s="75">
        <f>VLOOKUP(D595,'FY-Quarter lookup'!$D$2:$G$25,4,FALSE)</f>
        <v>0</v>
      </c>
      <c r="T595" s="75">
        <f t="shared" ca="1" si="80"/>
        <v>0</v>
      </c>
    </row>
    <row r="596" spans="1:20">
      <c r="A596">
        <v>3</v>
      </c>
      <c r="B596">
        <v>2027</v>
      </c>
      <c r="C596" s="2">
        <v>46388</v>
      </c>
      <c r="D596" s="2">
        <v>46477</v>
      </c>
      <c r="J596">
        <f>VLOOKUP(D596,'FY-Quarter lookup'!$D$2:$I$25,6,FALSE)</f>
        <v>0</v>
      </c>
      <c r="K596">
        <f t="shared" si="84"/>
        <v>122</v>
      </c>
      <c r="L596" s="75" t="str">
        <f t="shared" ca="1" si="82"/>
        <v>3100: Salary In-kind</v>
      </c>
      <c r="M596" s="75">
        <f t="shared" ca="1" si="78"/>
        <v>0</v>
      </c>
      <c r="N596" s="75" t="str">
        <f t="shared" ca="1" si="79"/>
        <v xml:space="preserve"> - </v>
      </c>
      <c r="O596" s="75" t="str">
        <f t="shared" ca="1" si="83"/>
        <v>3100: Salary In-kind0 - PY0</v>
      </c>
      <c r="P596" s="75">
        <f>VLOOKUP(D596,'FY-Quarter lookup'!$D$2:$J$25,7,FALSE)</f>
        <v>0</v>
      </c>
      <c r="Q596" s="75">
        <f ca="1">IFERROR(INDEX('Budget by FY'!$I$2:$I$506,MATCH('Budget by qtr'!O596,'Budget by FY'!$F$2:$F$506,0)),0)</f>
        <v>0</v>
      </c>
      <c r="R596" s="75">
        <f>VLOOKUP(D596,'FY-Quarter lookup'!$D$2:$K$25,8,FALSE)</f>
        <v>0</v>
      </c>
      <c r="S596" s="75">
        <f>VLOOKUP(D596,'FY-Quarter lookup'!$D$2:$G$25,4,FALSE)</f>
        <v>0</v>
      </c>
      <c r="T596" s="75">
        <f t="shared" ca="1" si="80"/>
        <v>0</v>
      </c>
    </row>
    <row r="597" spans="1:20">
      <c r="A597">
        <v>4</v>
      </c>
      <c r="B597">
        <v>2027</v>
      </c>
      <c r="C597" s="2">
        <v>46478</v>
      </c>
      <c r="D597" s="2">
        <v>46568</v>
      </c>
      <c r="J597">
        <f>VLOOKUP(D597,'FY-Quarter lookup'!$D$2:$I$25,6,FALSE)</f>
        <v>0</v>
      </c>
      <c r="K597">
        <f t="shared" si="84"/>
        <v>122</v>
      </c>
      <c r="L597" s="75" t="str">
        <f t="shared" ca="1" si="82"/>
        <v>3100: Salary In-kind</v>
      </c>
      <c r="M597" s="75">
        <f t="shared" ca="1" si="78"/>
        <v>0</v>
      </c>
      <c r="N597" s="75" t="str">
        <f t="shared" ca="1" si="79"/>
        <v xml:space="preserve"> - </v>
      </c>
      <c r="O597" s="75" t="str">
        <f t="shared" ca="1" si="83"/>
        <v>3100: Salary In-kind0 - PY0</v>
      </c>
      <c r="P597" s="75">
        <f>VLOOKUP(D597,'FY-Quarter lookup'!$D$2:$J$25,7,FALSE)</f>
        <v>0</v>
      </c>
      <c r="Q597" s="75">
        <f ca="1">IFERROR(INDEX('Budget by FY'!$I$2:$I$506,MATCH('Budget by qtr'!O597,'Budget by FY'!$F$2:$F$506,0)),0)</f>
        <v>0</v>
      </c>
      <c r="R597" s="75">
        <f>VLOOKUP(D597,'FY-Quarter lookup'!$D$2:$K$25,8,FALSE)</f>
        <v>0</v>
      </c>
      <c r="S597" s="75">
        <f>VLOOKUP(D597,'FY-Quarter lookup'!$D$2:$G$25,4,FALSE)</f>
        <v>0</v>
      </c>
      <c r="T597" s="75">
        <f t="shared" ca="1" si="80"/>
        <v>0</v>
      </c>
    </row>
    <row r="598" spans="1:20">
      <c r="A598">
        <v>1</v>
      </c>
      <c r="B598">
        <v>2028</v>
      </c>
      <c r="C598" s="2">
        <v>46569</v>
      </c>
      <c r="D598" s="2">
        <v>46660</v>
      </c>
      <c r="J598">
        <f>VLOOKUP(D598,'FY-Quarter lookup'!$D$2:$I$25,6,FALSE)</f>
        <v>0</v>
      </c>
      <c r="K598">
        <f t="shared" si="84"/>
        <v>122</v>
      </c>
      <c r="L598" s="75" t="str">
        <f t="shared" ca="1" si="82"/>
        <v>3100: Salary In-kind</v>
      </c>
      <c r="M598" s="75">
        <f t="shared" ca="1" si="78"/>
        <v>0</v>
      </c>
      <c r="N598" s="75" t="str">
        <f t="shared" ca="1" si="79"/>
        <v xml:space="preserve"> - </v>
      </c>
      <c r="O598" s="75" t="str">
        <f t="shared" ca="1" si="83"/>
        <v>3100: Salary In-kind0 - PY0</v>
      </c>
      <c r="P598" s="75">
        <f>VLOOKUP(D598,'FY-Quarter lookup'!$D$2:$J$25,7,FALSE)</f>
        <v>0</v>
      </c>
      <c r="Q598" s="75">
        <f ca="1">IFERROR(INDEX('Budget by FY'!$I$2:$I$506,MATCH('Budget by qtr'!O598,'Budget by FY'!$F$2:$F$506,0)),0)</f>
        <v>0</v>
      </c>
      <c r="R598" s="75">
        <f>VLOOKUP(D598,'FY-Quarter lookup'!$D$2:$K$25,8,FALSE)</f>
        <v>0</v>
      </c>
      <c r="S598" s="75">
        <f>VLOOKUP(D598,'FY-Quarter lookup'!$D$2:$G$25,4,FALSE)</f>
        <v>0</v>
      </c>
      <c r="T598" s="75">
        <f t="shared" ca="1" si="80"/>
        <v>0</v>
      </c>
    </row>
    <row r="599" spans="1:20">
      <c r="A599">
        <v>2</v>
      </c>
      <c r="B599">
        <v>2028</v>
      </c>
      <c r="C599" s="2">
        <v>46661</v>
      </c>
      <c r="D599" s="2">
        <v>46752</v>
      </c>
      <c r="J599">
        <f>VLOOKUP(D599,'FY-Quarter lookup'!$D$2:$I$25,6,FALSE)</f>
        <v>0</v>
      </c>
      <c r="K599">
        <f t="shared" si="84"/>
        <v>122</v>
      </c>
      <c r="L599" s="75" t="str">
        <f t="shared" ca="1" si="82"/>
        <v>3100: Salary In-kind</v>
      </c>
      <c r="M599" s="75">
        <f t="shared" ca="1" si="78"/>
        <v>0</v>
      </c>
      <c r="N599" s="75" t="str">
        <f t="shared" ca="1" si="79"/>
        <v xml:space="preserve"> - </v>
      </c>
      <c r="O599" s="75" t="str">
        <f t="shared" ca="1" si="83"/>
        <v>3100: Salary In-kind0 - PY0</v>
      </c>
      <c r="P599" s="75">
        <f>VLOOKUP(D599,'FY-Quarter lookup'!$D$2:$J$25,7,FALSE)</f>
        <v>0</v>
      </c>
      <c r="Q599" s="75">
        <f ca="1">IFERROR(INDEX('Budget by FY'!$I$2:$I$506,MATCH('Budget by qtr'!O599,'Budget by FY'!$F$2:$F$506,0)),0)</f>
        <v>0</v>
      </c>
      <c r="R599" s="75">
        <f>VLOOKUP(D599,'FY-Quarter lookup'!$D$2:$K$25,8,FALSE)</f>
        <v>0</v>
      </c>
      <c r="S599" s="75">
        <f>VLOOKUP(D599,'FY-Quarter lookup'!$D$2:$G$25,4,FALSE)</f>
        <v>0</v>
      </c>
      <c r="T599" s="75">
        <f t="shared" ca="1" si="80"/>
        <v>0</v>
      </c>
    </row>
    <row r="600" spans="1:20">
      <c r="A600">
        <v>3</v>
      </c>
      <c r="B600">
        <v>2028</v>
      </c>
      <c r="C600" s="2">
        <v>46753</v>
      </c>
      <c r="D600" s="2">
        <v>46843</v>
      </c>
      <c r="J600">
        <f>VLOOKUP(D600,'FY-Quarter lookup'!$D$2:$I$25,6,FALSE)</f>
        <v>0</v>
      </c>
      <c r="K600">
        <f t="shared" si="84"/>
        <v>122</v>
      </c>
      <c r="L600" s="75" t="str">
        <f t="shared" ca="1" si="82"/>
        <v>3100: Salary In-kind</v>
      </c>
      <c r="M600" s="75">
        <f t="shared" ca="1" si="78"/>
        <v>0</v>
      </c>
      <c r="N600" s="75" t="str">
        <f t="shared" ca="1" si="79"/>
        <v xml:space="preserve"> - </v>
      </c>
      <c r="O600" s="75" t="str">
        <f t="shared" ca="1" si="83"/>
        <v>3100: Salary In-kind0 - PY0</v>
      </c>
      <c r="P600" s="75">
        <f>VLOOKUP(D600,'FY-Quarter lookup'!$D$2:$J$25,7,FALSE)</f>
        <v>0</v>
      </c>
      <c r="Q600" s="75">
        <f ca="1">IFERROR(INDEX('Budget by FY'!$I$2:$I$506,MATCH('Budget by qtr'!O600,'Budget by FY'!$F$2:$F$506,0)),0)</f>
        <v>0</v>
      </c>
      <c r="R600" s="75">
        <f>VLOOKUP(D600,'FY-Quarter lookup'!$D$2:$K$25,8,FALSE)</f>
        <v>0</v>
      </c>
      <c r="S600" s="75">
        <f>VLOOKUP(D600,'FY-Quarter lookup'!$D$2:$G$25,4,FALSE)</f>
        <v>0</v>
      </c>
      <c r="T600" s="75">
        <f t="shared" ca="1" si="80"/>
        <v>0</v>
      </c>
    </row>
    <row r="601" spans="1:20">
      <c r="A601">
        <v>4</v>
      </c>
      <c r="B601">
        <v>2028</v>
      </c>
      <c r="C601" s="2">
        <v>46844</v>
      </c>
      <c r="D601" s="2">
        <v>46934</v>
      </c>
      <c r="J601">
        <f>VLOOKUP(D601,'FY-Quarter lookup'!$D$2:$I$25,6,FALSE)</f>
        <v>0</v>
      </c>
      <c r="K601">
        <f t="shared" si="84"/>
        <v>122</v>
      </c>
      <c r="L601" s="75" t="str">
        <f t="shared" ca="1" si="82"/>
        <v>3100: Salary In-kind</v>
      </c>
      <c r="M601" s="75">
        <f t="shared" ca="1" si="78"/>
        <v>0</v>
      </c>
      <c r="N601" s="75" t="str">
        <f t="shared" ca="1" si="79"/>
        <v xml:space="preserve"> - </v>
      </c>
      <c r="O601" s="75" t="str">
        <f t="shared" ca="1" si="83"/>
        <v>3100: Salary In-kind0 - PY0</v>
      </c>
      <c r="P601" s="75">
        <f>VLOOKUP(D601,'FY-Quarter lookup'!$D$2:$J$25,7,FALSE)</f>
        <v>0</v>
      </c>
      <c r="Q601" s="75">
        <f ca="1">IFERROR(INDEX('Budget by FY'!$I$2:$I$506,MATCH('Budget by qtr'!O601,'Budget by FY'!$F$2:$F$506,0)),0)</f>
        <v>0</v>
      </c>
      <c r="R601" s="75">
        <f>VLOOKUP(D601,'FY-Quarter lookup'!$D$2:$K$25,8,FALSE)</f>
        <v>0</v>
      </c>
      <c r="S601" s="75">
        <f>VLOOKUP(D601,'FY-Quarter lookup'!$D$2:$G$25,4,FALSE)</f>
        <v>0</v>
      </c>
      <c r="T601" s="75">
        <f t="shared" ca="1" si="80"/>
        <v>0</v>
      </c>
    </row>
    <row r="602" spans="1:20">
      <c r="A602">
        <v>1</v>
      </c>
      <c r="B602">
        <v>2023</v>
      </c>
      <c r="C602" s="2">
        <v>44743</v>
      </c>
      <c r="D602" s="2">
        <v>44834</v>
      </c>
      <c r="J602">
        <f>VLOOKUP(D602,'FY-Quarter lookup'!$D$2:$I$25,6,FALSE)</f>
        <v>0</v>
      </c>
      <c r="K602">
        <f>K601+5</f>
        <v>127</v>
      </c>
      <c r="L602" s="75" t="str">
        <f t="shared" ca="1" si="82"/>
        <v>3100: Salary In-kind</v>
      </c>
      <c r="M602" s="75">
        <f t="shared" ref="M602:M665" ca="1" si="85">INDIRECT(_xlfn.CONCAT("'Budget by FY'!D",K602))</f>
        <v>0</v>
      </c>
      <c r="N602" s="75" t="str">
        <f t="shared" ref="N602:N665" ca="1" si="86">INDIRECT(_xlfn.CONCAT("'Budget by FY'!E",K602))</f>
        <v xml:space="preserve"> - </v>
      </c>
      <c r="O602" s="75" t="str">
        <f t="shared" ca="1" si="83"/>
        <v>3100: Salary In-kind0 - PY0</v>
      </c>
      <c r="P602" s="75">
        <f>VLOOKUP(D602,'FY-Quarter lookup'!$D$2:$J$25,7,FALSE)</f>
        <v>0</v>
      </c>
      <c r="Q602" s="75">
        <f ca="1">IFERROR(INDEX('Budget by FY'!$I$2:$I$506,MATCH('Budget by qtr'!O602,'Budget by FY'!$F$2:$F$506,0)),0)</f>
        <v>0</v>
      </c>
      <c r="R602" s="75">
        <f>VLOOKUP(D602,'FY-Quarter lookup'!$D$2:$K$25,8,FALSE)</f>
        <v>0</v>
      </c>
      <c r="S602" s="75">
        <f>VLOOKUP(D602,'FY-Quarter lookup'!$D$2:$G$25,4,FALSE)</f>
        <v>0</v>
      </c>
      <c r="T602" s="75">
        <f t="shared" ref="T602:T665" ca="1" si="87">IFERROR((Q602/R602)*S602,0)</f>
        <v>0</v>
      </c>
    </row>
    <row r="603" spans="1:20">
      <c r="A603">
        <v>2</v>
      </c>
      <c r="B603">
        <v>2023</v>
      </c>
      <c r="C603" s="2">
        <v>44835</v>
      </c>
      <c r="D603" s="2">
        <v>44926</v>
      </c>
      <c r="J603">
        <f>VLOOKUP(D603,'FY-Quarter lookup'!$D$2:$I$25,6,FALSE)</f>
        <v>0</v>
      </c>
      <c r="K603">
        <f>K602</f>
        <v>127</v>
      </c>
      <c r="L603" s="75" t="str">
        <f t="shared" ca="1" si="82"/>
        <v>3100: Salary In-kind</v>
      </c>
      <c r="M603" s="75">
        <f t="shared" ca="1" si="85"/>
        <v>0</v>
      </c>
      <c r="N603" s="75" t="str">
        <f t="shared" ca="1" si="86"/>
        <v xml:space="preserve"> - </v>
      </c>
      <c r="O603" s="75" t="str">
        <f t="shared" ca="1" si="83"/>
        <v>3100: Salary In-kind0 - PY0</v>
      </c>
      <c r="P603" s="75">
        <f>VLOOKUP(D603,'FY-Quarter lookup'!$D$2:$J$25,7,FALSE)</f>
        <v>0</v>
      </c>
      <c r="Q603" s="75">
        <f ca="1">IFERROR(INDEX('Budget by FY'!$I$2:$I$506,MATCH('Budget by qtr'!O603,'Budget by FY'!$F$2:$F$506,0)),0)</f>
        <v>0</v>
      </c>
      <c r="R603" s="75">
        <f>VLOOKUP(D603,'FY-Quarter lookup'!$D$2:$K$25,8,FALSE)</f>
        <v>0</v>
      </c>
      <c r="S603" s="75">
        <f>VLOOKUP(D603,'FY-Quarter lookup'!$D$2:$G$25,4,FALSE)</f>
        <v>0</v>
      </c>
      <c r="T603" s="75">
        <f t="shared" ca="1" si="87"/>
        <v>0</v>
      </c>
    </row>
    <row r="604" spans="1:20">
      <c r="A604">
        <v>3</v>
      </c>
      <c r="B604">
        <v>2023</v>
      </c>
      <c r="C604" s="2">
        <v>44927</v>
      </c>
      <c r="D604" s="2">
        <v>45016</v>
      </c>
      <c r="J604">
        <f>VLOOKUP(D604,'FY-Quarter lookup'!$D$2:$I$25,6,FALSE)</f>
        <v>0</v>
      </c>
      <c r="K604">
        <f t="shared" ref="K604:K625" si="88">K603</f>
        <v>127</v>
      </c>
      <c r="L604" s="75" t="str">
        <f t="shared" ca="1" si="82"/>
        <v>3100: Salary In-kind</v>
      </c>
      <c r="M604" s="75">
        <f t="shared" ca="1" si="85"/>
        <v>0</v>
      </c>
      <c r="N604" s="75" t="str">
        <f t="shared" ca="1" si="86"/>
        <v xml:space="preserve"> - </v>
      </c>
      <c r="O604" s="75" t="str">
        <f t="shared" ca="1" si="83"/>
        <v>3100: Salary In-kind0 - PY0</v>
      </c>
      <c r="P604" s="75">
        <f>VLOOKUP(D604,'FY-Quarter lookup'!$D$2:$J$25,7,FALSE)</f>
        <v>0</v>
      </c>
      <c r="Q604" s="75">
        <f ca="1">IFERROR(INDEX('Budget by FY'!$I$2:$I$506,MATCH('Budget by qtr'!O604,'Budget by FY'!$F$2:$F$506,0)),0)</f>
        <v>0</v>
      </c>
      <c r="R604" s="75">
        <f>VLOOKUP(D604,'FY-Quarter lookup'!$D$2:$K$25,8,FALSE)</f>
        <v>0</v>
      </c>
      <c r="S604" s="75">
        <f>VLOOKUP(D604,'FY-Quarter lookup'!$D$2:$G$25,4,FALSE)</f>
        <v>0</v>
      </c>
      <c r="T604" s="75">
        <f t="shared" ca="1" si="87"/>
        <v>0</v>
      </c>
    </row>
    <row r="605" spans="1:20">
      <c r="A605">
        <v>4</v>
      </c>
      <c r="B605">
        <v>2023</v>
      </c>
      <c r="C605" s="2">
        <v>45017</v>
      </c>
      <c r="D605" s="2">
        <v>45107</v>
      </c>
      <c r="J605">
        <f>VLOOKUP(D605,'FY-Quarter lookup'!$D$2:$I$25,6,FALSE)</f>
        <v>0</v>
      </c>
      <c r="K605">
        <f t="shared" si="88"/>
        <v>127</v>
      </c>
      <c r="L605" s="75" t="str">
        <f t="shared" ca="1" si="82"/>
        <v>3100: Salary In-kind</v>
      </c>
      <c r="M605" s="75">
        <f t="shared" ca="1" si="85"/>
        <v>0</v>
      </c>
      <c r="N605" s="75" t="str">
        <f t="shared" ca="1" si="86"/>
        <v xml:space="preserve"> - </v>
      </c>
      <c r="O605" s="75" t="str">
        <f t="shared" ca="1" si="83"/>
        <v>3100: Salary In-kind0 - PY0</v>
      </c>
      <c r="P605" s="75">
        <f>VLOOKUP(D605,'FY-Quarter lookup'!$D$2:$J$25,7,FALSE)</f>
        <v>0</v>
      </c>
      <c r="Q605" s="75">
        <f ca="1">IFERROR(INDEX('Budget by FY'!$I$2:$I$506,MATCH('Budget by qtr'!O605,'Budget by FY'!$F$2:$F$506,0)),0)</f>
        <v>0</v>
      </c>
      <c r="R605" s="75">
        <f>VLOOKUP(D605,'FY-Quarter lookup'!$D$2:$K$25,8,FALSE)</f>
        <v>0</v>
      </c>
      <c r="S605" s="75">
        <f>VLOOKUP(D605,'FY-Quarter lookup'!$D$2:$G$25,4,FALSE)</f>
        <v>0</v>
      </c>
      <c r="T605" s="75">
        <f t="shared" ca="1" si="87"/>
        <v>0</v>
      </c>
    </row>
    <row r="606" spans="1:20">
      <c r="A606">
        <v>1</v>
      </c>
      <c r="B606">
        <v>2024</v>
      </c>
      <c r="C606" s="2">
        <v>45108</v>
      </c>
      <c r="D606" s="2">
        <v>45199</v>
      </c>
      <c r="J606">
        <f>VLOOKUP(D606,'FY-Quarter lookup'!$D$2:$I$25,6,FALSE)</f>
        <v>0</v>
      </c>
      <c r="K606">
        <f t="shared" si="88"/>
        <v>127</v>
      </c>
      <c r="L606" s="75" t="str">
        <f t="shared" ca="1" si="82"/>
        <v>3100: Salary In-kind</v>
      </c>
      <c r="M606" s="75">
        <f t="shared" ca="1" si="85"/>
        <v>0</v>
      </c>
      <c r="N606" s="75" t="str">
        <f t="shared" ca="1" si="86"/>
        <v xml:space="preserve"> - </v>
      </c>
      <c r="O606" s="75" t="str">
        <f t="shared" ca="1" si="83"/>
        <v>3100: Salary In-kind0 - PY0</v>
      </c>
      <c r="P606" s="75">
        <f>VLOOKUP(D606,'FY-Quarter lookup'!$D$2:$J$25,7,FALSE)</f>
        <v>0</v>
      </c>
      <c r="Q606" s="75">
        <f ca="1">IFERROR(INDEX('Budget by FY'!$I$2:$I$506,MATCH('Budget by qtr'!O606,'Budget by FY'!$F$2:$F$506,0)),0)</f>
        <v>0</v>
      </c>
      <c r="R606" s="75">
        <f>VLOOKUP(D606,'FY-Quarter lookup'!$D$2:$K$25,8,FALSE)</f>
        <v>0</v>
      </c>
      <c r="S606" s="75">
        <f>VLOOKUP(D606,'FY-Quarter lookup'!$D$2:$G$25,4,FALSE)</f>
        <v>0</v>
      </c>
      <c r="T606" s="75">
        <f t="shared" ca="1" si="87"/>
        <v>0</v>
      </c>
    </row>
    <row r="607" spans="1:20">
      <c r="A607">
        <v>2</v>
      </c>
      <c r="B607">
        <v>2024</v>
      </c>
      <c r="C607" s="2">
        <v>45200</v>
      </c>
      <c r="D607" s="2">
        <v>45291</v>
      </c>
      <c r="J607">
        <f>VLOOKUP(D607,'FY-Quarter lookup'!$D$2:$I$25,6,FALSE)</f>
        <v>0</v>
      </c>
      <c r="K607">
        <f t="shared" si="88"/>
        <v>127</v>
      </c>
      <c r="L607" s="75" t="str">
        <f t="shared" ca="1" si="82"/>
        <v>3100: Salary In-kind</v>
      </c>
      <c r="M607" s="75">
        <f t="shared" ca="1" si="85"/>
        <v>0</v>
      </c>
      <c r="N607" s="75" t="str">
        <f t="shared" ca="1" si="86"/>
        <v xml:space="preserve"> - </v>
      </c>
      <c r="O607" s="75" t="str">
        <f t="shared" ca="1" si="83"/>
        <v>3100: Salary In-kind0 - PY0</v>
      </c>
      <c r="P607" s="75">
        <f>VLOOKUP(D607,'FY-Quarter lookup'!$D$2:$J$25,7,FALSE)</f>
        <v>0</v>
      </c>
      <c r="Q607" s="75">
        <f ca="1">IFERROR(INDEX('Budget by FY'!$I$2:$I$506,MATCH('Budget by qtr'!O607,'Budget by FY'!$F$2:$F$506,0)),0)</f>
        <v>0</v>
      </c>
      <c r="R607" s="75">
        <f>VLOOKUP(D607,'FY-Quarter lookup'!$D$2:$K$25,8,FALSE)</f>
        <v>0</v>
      </c>
      <c r="S607" s="75">
        <f>VLOOKUP(D607,'FY-Quarter lookup'!$D$2:$G$25,4,FALSE)</f>
        <v>0</v>
      </c>
      <c r="T607" s="75">
        <f t="shared" ca="1" si="87"/>
        <v>0</v>
      </c>
    </row>
    <row r="608" spans="1:20">
      <c r="A608">
        <v>3</v>
      </c>
      <c r="B608">
        <v>2024</v>
      </c>
      <c r="C608" s="2">
        <v>45292</v>
      </c>
      <c r="D608" s="2">
        <v>45382</v>
      </c>
      <c r="J608">
        <f>VLOOKUP(D608,'FY-Quarter lookup'!$D$2:$I$25,6,FALSE)</f>
        <v>0</v>
      </c>
      <c r="K608">
        <f t="shared" si="88"/>
        <v>127</v>
      </c>
      <c r="L608" s="75" t="str">
        <f t="shared" ca="1" si="82"/>
        <v>3100: Salary In-kind</v>
      </c>
      <c r="M608" s="75">
        <f t="shared" ca="1" si="85"/>
        <v>0</v>
      </c>
      <c r="N608" s="75" t="str">
        <f t="shared" ca="1" si="86"/>
        <v xml:space="preserve"> - </v>
      </c>
      <c r="O608" s="75" t="str">
        <f t="shared" ca="1" si="83"/>
        <v>3100: Salary In-kind0 - PY0</v>
      </c>
      <c r="P608" s="75">
        <f>VLOOKUP(D608,'FY-Quarter lookup'!$D$2:$J$25,7,FALSE)</f>
        <v>0</v>
      </c>
      <c r="Q608" s="75">
        <f ca="1">IFERROR(INDEX('Budget by FY'!$I$2:$I$506,MATCH('Budget by qtr'!O608,'Budget by FY'!$F$2:$F$506,0)),0)</f>
        <v>0</v>
      </c>
      <c r="R608" s="75">
        <f>VLOOKUP(D608,'FY-Quarter lookup'!$D$2:$K$25,8,FALSE)</f>
        <v>0</v>
      </c>
      <c r="S608" s="75">
        <f>VLOOKUP(D608,'FY-Quarter lookup'!$D$2:$G$25,4,FALSE)</f>
        <v>0</v>
      </c>
      <c r="T608" s="75">
        <f t="shared" ca="1" si="87"/>
        <v>0</v>
      </c>
    </row>
    <row r="609" spans="1:20">
      <c r="A609">
        <v>4</v>
      </c>
      <c r="B609">
        <v>2024</v>
      </c>
      <c r="C609" s="2">
        <v>45383</v>
      </c>
      <c r="D609" s="2">
        <v>45473</v>
      </c>
      <c r="J609">
        <f>VLOOKUP(D609,'FY-Quarter lookup'!$D$2:$I$25,6,FALSE)</f>
        <v>0</v>
      </c>
      <c r="K609">
        <f t="shared" si="88"/>
        <v>127</v>
      </c>
      <c r="L609" s="75" t="str">
        <f t="shared" ca="1" si="82"/>
        <v>3100: Salary In-kind</v>
      </c>
      <c r="M609" s="75">
        <f t="shared" ca="1" si="85"/>
        <v>0</v>
      </c>
      <c r="N609" s="75" t="str">
        <f t="shared" ca="1" si="86"/>
        <v xml:space="preserve"> - </v>
      </c>
      <c r="O609" s="75" t="str">
        <f t="shared" ca="1" si="83"/>
        <v>3100: Salary In-kind0 - PY0</v>
      </c>
      <c r="P609" s="75">
        <f>VLOOKUP(D609,'FY-Quarter lookup'!$D$2:$J$25,7,FALSE)</f>
        <v>0</v>
      </c>
      <c r="Q609" s="75">
        <f ca="1">IFERROR(INDEX('Budget by FY'!$I$2:$I$506,MATCH('Budget by qtr'!O609,'Budget by FY'!$F$2:$F$506,0)),0)</f>
        <v>0</v>
      </c>
      <c r="R609" s="75">
        <f>VLOOKUP(D609,'FY-Quarter lookup'!$D$2:$K$25,8,FALSE)</f>
        <v>0</v>
      </c>
      <c r="S609" s="75">
        <f>VLOOKUP(D609,'FY-Quarter lookup'!$D$2:$G$25,4,FALSE)</f>
        <v>0</v>
      </c>
      <c r="T609" s="75">
        <f t="shared" ca="1" si="87"/>
        <v>0</v>
      </c>
    </row>
    <row r="610" spans="1:20">
      <c r="A610">
        <v>1</v>
      </c>
      <c r="B610">
        <v>2025</v>
      </c>
      <c r="C610" s="2">
        <v>45474</v>
      </c>
      <c r="D610" s="2">
        <v>45565</v>
      </c>
      <c r="J610">
        <f>VLOOKUP(D610,'FY-Quarter lookup'!$D$2:$I$25,6,FALSE)</f>
        <v>0</v>
      </c>
      <c r="K610">
        <f t="shared" si="88"/>
        <v>127</v>
      </c>
      <c r="L610" s="75" t="str">
        <f t="shared" ca="1" si="82"/>
        <v>3100: Salary In-kind</v>
      </c>
      <c r="M610" s="75">
        <f t="shared" ca="1" si="85"/>
        <v>0</v>
      </c>
      <c r="N610" s="75" t="str">
        <f t="shared" ca="1" si="86"/>
        <v xml:space="preserve"> - </v>
      </c>
      <c r="O610" s="75" t="str">
        <f t="shared" ca="1" si="83"/>
        <v>3100: Salary In-kind0 - PY0</v>
      </c>
      <c r="P610" s="75">
        <f>VLOOKUP(D610,'FY-Quarter lookup'!$D$2:$J$25,7,FALSE)</f>
        <v>0</v>
      </c>
      <c r="Q610" s="75">
        <f ca="1">IFERROR(INDEX('Budget by FY'!$I$2:$I$506,MATCH('Budget by qtr'!O610,'Budget by FY'!$F$2:$F$506,0)),0)</f>
        <v>0</v>
      </c>
      <c r="R610" s="75">
        <f>VLOOKUP(D610,'FY-Quarter lookup'!$D$2:$K$25,8,FALSE)</f>
        <v>0</v>
      </c>
      <c r="S610" s="75">
        <f>VLOOKUP(D610,'FY-Quarter lookup'!$D$2:$G$25,4,FALSE)</f>
        <v>0</v>
      </c>
      <c r="T610" s="75">
        <f t="shared" ca="1" si="87"/>
        <v>0</v>
      </c>
    </row>
    <row r="611" spans="1:20">
      <c r="A611">
        <v>2</v>
      </c>
      <c r="B611">
        <v>2025</v>
      </c>
      <c r="C611" s="2">
        <v>45566</v>
      </c>
      <c r="D611" s="2">
        <v>45657</v>
      </c>
      <c r="J611">
        <f>VLOOKUP(D611,'FY-Quarter lookup'!$D$2:$I$25,6,FALSE)</f>
        <v>0</v>
      </c>
      <c r="K611">
        <f t="shared" si="88"/>
        <v>127</v>
      </c>
      <c r="L611" s="75" t="str">
        <f t="shared" ca="1" si="82"/>
        <v>3100: Salary In-kind</v>
      </c>
      <c r="M611" s="75">
        <f t="shared" ca="1" si="85"/>
        <v>0</v>
      </c>
      <c r="N611" s="75" t="str">
        <f t="shared" ca="1" si="86"/>
        <v xml:space="preserve"> - </v>
      </c>
      <c r="O611" s="75" t="str">
        <f t="shared" ca="1" si="83"/>
        <v>3100: Salary In-kind0 - PY0</v>
      </c>
      <c r="P611" s="75">
        <f>VLOOKUP(D611,'FY-Quarter lookup'!$D$2:$J$25,7,FALSE)</f>
        <v>0</v>
      </c>
      <c r="Q611" s="75">
        <f ca="1">IFERROR(INDEX('Budget by FY'!$I$2:$I$506,MATCH('Budget by qtr'!O611,'Budget by FY'!$F$2:$F$506,0)),0)</f>
        <v>0</v>
      </c>
      <c r="R611" s="75">
        <f>VLOOKUP(D611,'FY-Quarter lookup'!$D$2:$K$25,8,FALSE)</f>
        <v>0</v>
      </c>
      <c r="S611" s="75">
        <f>VLOOKUP(D611,'FY-Quarter lookup'!$D$2:$G$25,4,FALSE)</f>
        <v>0</v>
      </c>
      <c r="T611" s="75">
        <f t="shared" ca="1" si="87"/>
        <v>0</v>
      </c>
    </row>
    <row r="612" spans="1:20">
      <c r="A612">
        <v>3</v>
      </c>
      <c r="B612">
        <v>2025</v>
      </c>
      <c r="C612" s="2">
        <v>45658</v>
      </c>
      <c r="D612" s="2">
        <v>45747</v>
      </c>
      <c r="J612">
        <f>VLOOKUP(D612,'FY-Quarter lookup'!$D$2:$I$25,6,FALSE)</f>
        <v>0</v>
      </c>
      <c r="K612">
        <f t="shared" si="88"/>
        <v>127</v>
      </c>
      <c r="L612" s="75" t="str">
        <f t="shared" ca="1" si="82"/>
        <v>3100: Salary In-kind</v>
      </c>
      <c r="M612" s="75">
        <f t="shared" ca="1" si="85"/>
        <v>0</v>
      </c>
      <c r="N612" s="75" t="str">
        <f t="shared" ca="1" si="86"/>
        <v xml:space="preserve"> - </v>
      </c>
      <c r="O612" s="75" t="str">
        <f t="shared" ca="1" si="83"/>
        <v>3100: Salary In-kind0 - PY0</v>
      </c>
      <c r="P612" s="75">
        <f>VLOOKUP(D612,'FY-Quarter lookup'!$D$2:$J$25,7,FALSE)</f>
        <v>0</v>
      </c>
      <c r="Q612" s="75">
        <f ca="1">IFERROR(INDEX('Budget by FY'!$I$2:$I$506,MATCH('Budget by qtr'!O612,'Budget by FY'!$F$2:$F$506,0)),0)</f>
        <v>0</v>
      </c>
      <c r="R612" s="75">
        <f>VLOOKUP(D612,'FY-Quarter lookup'!$D$2:$K$25,8,FALSE)</f>
        <v>0</v>
      </c>
      <c r="S612" s="75">
        <f>VLOOKUP(D612,'FY-Quarter lookup'!$D$2:$G$25,4,FALSE)</f>
        <v>0</v>
      </c>
      <c r="T612" s="75">
        <f t="shared" ca="1" si="87"/>
        <v>0</v>
      </c>
    </row>
    <row r="613" spans="1:20">
      <c r="A613">
        <v>4</v>
      </c>
      <c r="B613">
        <v>2025</v>
      </c>
      <c r="C613" s="2">
        <v>45748</v>
      </c>
      <c r="D613" s="2">
        <v>45838</v>
      </c>
      <c r="J613">
        <f>VLOOKUP(D613,'FY-Quarter lookup'!$D$2:$I$25,6,FALSE)</f>
        <v>0</v>
      </c>
      <c r="K613">
        <f t="shared" si="88"/>
        <v>127</v>
      </c>
      <c r="L613" s="75" t="str">
        <f t="shared" ca="1" si="82"/>
        <v>3100: Salary In-kind</v>
      </c>
      <c r="M613" s="75">
        <f t="shared" ca="1" si="85"/>
        <v>0</v>
      </c>
      <c r="N613" s="75" t="str">
        <f t="shared" ca="1" si="86"/>
        <v xml:space="preserve"> - </v>
      </c>
      <c r="O613" s="75" t="str">
        <f t="shared" ca="1" si="83"/>
        <v>3100: Salary In-kind0 - PY0</v>
      </c>
      <c r="P613" s="75">
        <f>VLOOKUP(D613,'FY-Quarter lookup'!$D$2:$J$25,7,FALSE)</f>
        <v>0</v>
      </c>
      <c r="Q613" s="75">
        <f ca="1">IFERROR(INDEX('Budget by FY'!$I$2:$I$506,MATCH('Budget by qtr'!O613,'Budget by FY'!$F$2:$F$506,0)),0)</f>
        <v>0</v>
      </c>
      <c r="R613" s="75">
        <f>VLOOKUP(D613,'FY-Quarter lookup'!$D$2:$K$25,8,FALSE)</f>
        <v>0</v>
      </c>
      <c r="S613" s="75">
        <f>VLOOKUP(D613,'FY-Quarter lookup'!$D$2:$G$25,4,FALSE)</f>
        <v>0</v>
      </c>
      <c r="T613" s="75">
        <f t="shared" ca="1" si="87"/>
        <v>0</v>
      </c>
    </row>
    <row r="614" spans="1:20">
      <c r="A614">
        <v>1</v>
      </c>
      <c r="B614">
        <v>2026</v>
      </c>
      <c r="C614" s="2">
        <v>45839</v>
      </c>
      <c r="D614" s="2">
        <v>45930</v>
      </c>
      <c r="J614">
        <f>VLOOKUP(D614,'FY-Quarter lookup'!$D$2:$I$25,6,FALSE)</f>
        <v>0</v>
      </c>
      <c r="K614">
        <f t="shared" si="88"/>
        <v>127</v>
      </c>
      <c r="L614" s="75" t="str">
        <f t="shared" ca="1" si="82"/>
        <v>3100: Salary In-kind</v>
      </c>
      <c r="M614" s="75">
        <f t="shared" ca="1" si="85"/>
        <v>0</v>
      </c>
      <c r="N614" s="75" t="str">
        <f t="shared" ca="1" si="86"/>
        <v xml:space="preserve"> - </v>
      </c>
      <c r="O614" s="75" t="str">
        <f t="shared" ca="1" si="83"/>
        <v>3100: Salary In-kind0 - PY0</v>
      </c>
      <c r="P614" s="75">
        <f>VLOOKUP(D614,'FY-Quarter lookup'!$D$2:$J$25,7,FALSE)</f>
        <v>0</v>
      </c>
      <c r="Q614" s="75">
        <f ca="1">IFERROR(INDEX('Budget by FY'!$I$2:$I$506,MATCH('Budget by qtr'!O614,'Budget by FY'!$F$2:$F$506,0)),0)</f>
        <v>0</v>
      </c>
      <c r="R614" s="75">
        <f>VLOOKUP(D614,'FY-Quarter lookup'!$D$2:$K$25,8,FALSE)</f>
        <v>0</v>
      </c>
      <c r="S614" s="75">
        <f>VLOOKUP(D614,'FY-Quarter lookup'!$D$2:$G$25,4,FALSE)</f>
        <v>0</v>
      </c>
      <c r="T614" s="75">
        <f t="shared" ca="1" si="87"/>
        <v>0</v>
      </c>
    </row>
    <row r="615" spans="1:20">
      <c r="A615">
        <v>2</v>
      </c>
      <c r="B615">
        <v>2026</v>
      </c>
      <c r="C615" s="2">
        <v>45931</v>
      </c>
      <c r="D615" s="2">
        <v>46022</v>
      </c>
      <c r="J615">
        <f>VLOOKUP(D615,'FY-Quarter lookup'!$D$2:$I$25,6,FALSE)</f>
        <v>0</v>
      </c>
      <c r="K615">
        <f t="shared" si="88"/>
        <v>127</v>
      </c>
      <c r="L615" s="75" t="str">
        <f t="shared" ca="1" si="82"/>
        <v>3100: Salary In-kind</v>
      </c>
      <c r="M615" s="75">
        <f t="shared" ca="1" si="85"/>
        <v>0</v>
      </c>
      <c r="N615" s="75" t="str">
        <f t="shared" ca="1" si="86"/>
        <v xml:space="preserve"> - </v>
      </c>
      <c r="O615" s="75" t="str">
        <f t="shared" ca="1" si="83"/>
        <v>3100: Salary In-kind0 - PY0</v>
      </c>
      <c r="P615" s="75">
        <f>VLOOKUP(D615,'FY-Quarter lookup'!$D$2:$J$25,7,FALSE)</f>
        <v>0</v>
      </c>
      <c r="Q615" s="75">
        <f ca="1">IFERROR(INDEX('Budget by FY'!$I$2:$I$506,MATCH('Budget by qtr'!O615,'Budget by FY'!$F$2:$F$506,0)),0)</f>
        <v>0</v>
      </c>
      <c r="R615" s="75">
        <f>VLOOKUP(D615,'FY-Quarter lookup'!$D$2:$K$25,8,FALSE)</f>
        <v>0</v>
      </c>
      <c r="S615" s="75">
        <f>VLOOKUP(D615,'FY-Quarter lookup'!$D$2:$G$25,4,FALSE)</f>
        <v>0</v>
      </c>
      <c r="T615" s="75">
        <f t="shared" ca="1" si="87"/>
        <v>0</v>
      </c>
    </row>
    <row r="616" spans="1:20">
      <c r="A616">
        <v>3</v>
      </c>
      <c r="B616">
        <v>2026</v>
      </c>
      <c r="C616" s="2">
        <v>46023</v>
      </c>
      <c r="D616" s="2">
        <v>46112</v>
      </c>
      <c r="J616">
        <f>VLOOKUP(D616,'FY-Quarter lookup'!$D$2:$I$25,6,FALSE)</f>
        <v>0</v>
      </c>
      <c r="K616">
        <f t="shared" si="88"/>
        <v>127</v>
      </c>
      <c r="L616" s="75" t="str">
        <f t="shared" ca="1" si="82"/>
        <v>3100: Salary In-kind</v>
      </c>
      <c r="M616" s="75">
        <f t="shared" ca="1" si="85"/>
        <v>0</v>
      </c>
      <c r="N616" s="75" t="str">
        <f t="shared" ca="1" si="86"/>
        <v xml:space="preserve"> - </v>
      </c>
      <c r="O616" s="75" t="str">
        <f t="shared" ca="1" si="83"/>
        <v>3100: Salary In-kind0 - PY0</v>
      </c>
      <c r="P616" s="75">
        <f>VLOOKUP(D616,'FY-Quarter lookup'!$D$2:$J$25,7,FALSE)</f>
        <v>0</v>
      </c>
      <c r="Q616" s="75">
        <f ca="1">IFERROR(INDEX('Budget by FY'!$I$2:$I$506,MATCH('Budget by qtr'!O616,'Budget by FY'!$F$2:$F$506,0)),0)</f>
        <v>0</v>
      </c>
      <c r="R616" s="75">
        <f>VLOOKUP(D616,'FY-Quarter lookup'!$D$2:$K$25,8,FALSE)</f>
        <v>0</v>
      </c>
      <c r="S616" s="75">
        <f>VLOOKUP(D616,'FY-Quarter lookup'!$D$2:$G$25,4,FALSE)</f>
        <v>0</v>
      </c>
      <c r="T616" s="75">
        <f t="shared" ca="1" si="87"/>
        <v>0</v>
      </c>
    </row>
    <row r="617" spans="1:20">
      <c r="A617">
        <v>4</v>
      </c>
      <c r="B617">
        <v>2026</v>
      </c>
      <c r="C617" s="2">
        <v>46113</v>
      </c>
      <c r="D617" s="2">
        <v>46203</v>
      </c>
      <c r="J617">
        <f>VLOOKUP(D617,'FY-Quarter lookup'!$D$2:$I$25,6,FALSE)</f>
        <v>0</v>
      </c>
      <c r="K617">
        <f t="shared" si="88"/>
        <v>127</v>
      </c>
      <c r="L617" s="75" t="str">
        <f t="shared" ca="1" si="82"/>
        <v>3100: Salary In-kind</v>
      </c>
      <c r="M617" s="75">
        <f t="shared" ca="1" si="85"/>
        <v>0</v>
      </c>
      <c r="N617" s="75" t="str">
        <f t="shared" ca="1" si="86"/>
        <v xml:space="preserve"> - </v>
      </c>
      <c r="O617" s="75" t="str">
        <f t="shared" ca="1" si="83"/>
        <v>3100: Salary In-kind0 - PY0</v>
      </c>
      <c r="P617" s="75">
        <f>VLOOKUP(D617,'FY-Quarter lookup'!$D$2:$J$25,7,FALSE)</f>
        <v>0</v>
      </c>
      <c r="Q617" s="75">
        <f ca="1">IFERROR(INDEX('Budget by FY'!$I$2:$I$506,MATCH('Budget by qtr'!O617,'Budget by FY'!$F$2:$F$506,0)),0)</f>
        <v>0</v>
      </c>
      <c r="R617" s="75">
        <f>VLOOKUP(D617,'FY-Quarter lookup'!$D$2:$K$25,8,FALSE)</f>
        <v>0</v>
      </c>
      <c r="S617" s="75">
        <f>VLOOKUP(D617,'FY-Quarter lookup'!$D$2:$G$25,4,FALSE)</f>
        <v>0</v>
      </c>
      <c r="T617" s="75">
        <f t="shared" ca="1" si="87"/>
        <v>0</v>
      </c>
    </row>
    <row r="618" spans="1:20">
      <c r="A618">
        <v>1</v>
      </c>
      <c r="B618">
        <v>2027</v>
      </c>
      <c r="C618" s="2">
        <v>46204</v>
      </c>
      <c r="D618" s="2">
        <v>46295</v>
      </c>
      <c r="J618">
        <f>VLOOKUP(D618,'FY-Quarter lookup'!$D$2:$I$25,6,FALSE)</f>
        <v>0</v>
      </c>
      <c r="K618">
        <f t="shared" si="88"/>
        <v>127</v>
      </c>
      <c r="L618" s="75" t="str">
        <f t="shared" ca="1" si="82"/>
        <v>3100: Salary In-kind</v>
      </c>
      <c r="M618" s="75">
        <f t="shared" ca="1" si="85"/>
        <v>0</v>
      </c>
      <c r="N618" s="75" t="str">
        <f t="shared" ca="1" si="86"/>
        <v xml:space="preserve"> - </v>
      </c>
      <c r="O618" s="75" t="str">
        <f t="shared" ca="1" si="83"/>
        <v>3100: Salary In-kind0 - PY0</v>
      </c>
      <c r="P618" s="75">
        <f>VLOOKUP(D618,'FY-Quarter lookup'!$D$2:$J$25,7,FALSE)</f>
        <v>0</v>
      </c>
      <c r="Q618" s="75">
        <f ca="1">IFERROR(INDEX('Budget by FY'!$I$2:$I$506,MATCH('Budget by qtr'!O618,'Budget by FY'!$F$2:$F$506,0)),0)</f>
        <v>0</v>
      </c>
      <c r="R618" s="75">
        <f>VLOOKUP(D618,'FY-Quarter lookup'!$D$2:$K$25,8,FALSE)</f>
        <v>0</v>
      </c>
      <c r="S618" s="75">
        <f>VLOOKUP(D618,'FY-Quarter lookup'!$D$2:$G$25,4,FALSE)</f>
        <v>0</v>
      </c>
      <c r="T618" s="75">
        <f t="shared" ca="1" si="87"/>
        <v>0</v>
      </c>
    </row>
    <row r="619" spans="1:20">
      <c r="A619">
        <v>2</v>
      </c>
      <c r="B619">
        <v>2027</v>
      </c>
      <c r="C619" s="2">
        <v>46296</v>
      </c>
      <c r="D619" s="2">
        <v>46387</v>
      </c>
      <c r="J619">
        <f>VLOOKUP(D619,'FY-Quarter lookup'!$D$2:$I$25,6,FALSE)</f>
        <v>0</v>
      </c>
      <c r="K619">
        <f t="shared" si="88"/>
        <v>127</v>
      </c>
      <c r="L619" s="75" t="str">
        <f t="shared" ca="1" si="82"/>
        <v>3100: Salary In-kind</v>
      </c>
      <c r="M619" s="75">
        <f t="shared" ca="1" si="85"/>
        <v>0</v>
      </c>
      <c r="N619" s="75" t="str">
        <f t="shared" ca="1" si="86"/>
        <v xml:space="preserve"> - </v>
      </c>
      <c r="O619" s="75" t="str">
        <f t="shared" ca="1" si="83"/>
        <v>3100: Salary In-kind0 - PY0</v>
      </c>
      <c r="P619" s="75">
        <f>VLOOKUP(D619,'FY-Quarter lookup'!$D$2:$J$25,7,FALSE)</f>
        <v>0</v>
      </c>
      <c r="Q619" s="75">
        <f ca="1">IFERROR(INDEX('Budget by FY'!$I$2:$I$506,MATCH('Budget by qtr'!O619,'Budget by FY'!$F$2:$F$506,0)),0)</f>
        <v>0</v>
      </c>
      <c r="R619" s="75">
        <f>VLOOKUP(D619,'FY-Quarter lookup'!$D$2:$K$25,8,FALSE)</f>
        <v>0</v>
      </c>
      <c r="S619" s="75">
        <f>VLOOKUP(D619,'FY-Quarter lookup'!$D$2:$G$25,4,FALSE)</f>
        <v>0</v>
      </c>
      <c r="T619" s="75">
        <f t="shared" ca="1" si="87"/>
        <v>0</v>
      </c>
    </row>
    <row r="620" spans="1:20">
      <c r="A620">
        <v>3</v>
      </c>
      <c r="B620">
        <v>2027</v>
      </c>
      <c r="C620" s="2">
        <v>46388</v>
      </c>
      <c r="D620" s="2">
        <v>46477</v>
      </c>
      <c r="J620">
        <f>VLOOKUP(D620,'FY-Quarter lookup'!$D$2:$I$25,6,FALSE)</f>
        <v>0</v>
      </c>
      <c r="K620">
        <f t="shared" si="88"/>
        <v>127</v>
      </c>
      <c r="L620" s="75" t="str">
        <f t="shared" ca="1" si="82"/>
        <v>3100: Salary In-kind</v>
      </c>
      <c r="M620" s="75">
        <f t="shared" ca="1" si="85"/>
        <v>0</v>
      </c>
      <c r="N620" s="75" t="str">
        <f t="shared" ca="1" si="86"/>
        <v xml:space="preserve"> - </v>
      </c>
      <c r="O620" s="75" t="str">
        <f t="shared" ca="1" si="83"/>
        <v>3100: Salary In-kind0 - PY0</v>
      </c>
      <c r="P620" s="75">
        <f>VLOOKUP(D620,'FY-Quarter lookup'!$D$2:$J$25,7,FALSE)</f>
        <v>0</v>
      </c>
      <c r="Q620" s="75">
        <f ca="1">IFERROR(INDEX('Budget by FY'!$I$2:$I$506,MATCH('Budget by qtr'!O620,'Budget by FY'!$F$2:$F$506,0)),0)</f>
        <v>0</v>
      </c>
      <c r="R620" s="75">
        <f>VLOOKUP(D620,'FY-Quarter lookup'!$D$2:$K$25,8,FALSE)</f>
        <v>0</v>
      </c>
      <c r="S620" s="75">
        <f>VLOOKUP(D620,'FY-Quarter lookup'!$D$2:$G$25,4,FALSE)</f>
        <v>0</v>
      </c>
      <c r="T620" s="75">
        <f t="shared" ca="1" si="87"/>
        <v>0</v>
      </c>
    </row>
    <row r="621" spans="1:20">
      <c r="A621">
        <v>4</v>
      </c>
      <c r="B621">
        <v>2027</v>
      </c>
      <c r="C621" s="2">
        <v>46478</v>
      </c>
      <c r="D621" s="2">
        <v>46568</v>
      </c>
      <c r="J621">
        <f>VLOOKUP(D621,'FY-Quarter lookup'!$D$2:$I$25,6,FALSE)</f>
        <v>0</v>
      </c>
      <c r="K621">
        <f t="shared" si="88"/>
        <v>127</v>
      </c>
      <c r="L621" s="75" t="str">
        <f t="shared" ca="1" si="82"/>
        <v>3100: Salary In-kind</v>
      </c>
      <c r="M621" s="75">
        <f t="shared" ca="1" si="85"/>
        <v>0</v>
      </c>
      <c r="N621" s="75" t="str">
        <f t="shared" ca="1" si="86"/>
        <v xml:space="preserve"> - </v>
      </c>
      <c r="O621" s="75" t="str">
        <f t="shared" ca="1" si="83"/>
        <v>3100: Salary In-kind0 - PY0</v>
      </c>
      <c r="P621" s="75">
        <f>VLOOKUP(D621,'FY-Quarter lookup'!$D$2:$J$25,7,FALSE)</f>
        <v>0</v>
      </c>
      <c r="Q621" s="75">
        <f ca="1">IFERROR(INDEX('Budget by FY'!$I$2:$I$506,MATCH('Budget by qtr'!O621,'Budget by FY'!$F$2:$F$506,0)),0)</f>
        <v>0</v>
      </c>
      <c r="R621" s="75">
        <f>VLOOKUP(D621,'FY-Quarter lookup'!$D$2:$K$25,8,FALSE)</f>
        <v>0</v>
      </c>
      <c r="S621" s="75">
        <f>VLOOKUP(D621,'FY-Quarter lookup'!$D$2:$G$25,4,FALSE)</f>
        <v>0</v>
      </c>
      <c r="T621" s="75">
        <f t="shared" ca="1" si="87"/>
        <v>0</v>
      </c>
    </row>
    <row r="622" spans="1:20">
      <c r="A622">
        <v>1</v>
      </c>
      <c r="B622">
        <v>2028</v>
      </c>
      <c r="C622" s="2">
        <v>46569</v>
      </c>
      <c r="D622" s="2">
        <v>46660</v>
      </c>
      <c r="J622">
        <f>VLOOKUP(D622,'FY-Quarter lookup'!$D$2:$I$25,6,FALSE)</f>
        <v>0</v>
      </c>
      <c r="K622">
        <f t="shared" si="88"/>
        <v>127</v>
      </c>
      <c r="L622" s="75" t="str">
        <f t="shared" ca="1" si="82"/>
        <v>3100: Salary In-kind</v>
      </c>
      <c r="M622" s="75">
        <f t="shared" ca="1" si="85"/>
        <v>0</v>
      </c>
      <c r="N622" s="75" t="str">
        <f t="shared" ca="1" si="86"/>
        <v xml:space="preserve"> - </v>
      </c>
      <c r="O622" s="75" t="str">
        <f t="shared" ca="1" si="83"/>
        <v>3100: Salary In-kind0 - PY0</v>
      </c>
      <c r="P622" s="75">
        <f>VLOOKUP(D622,'FY-Quarter lookup'!$D$2:$J$25,7,FALSE)</f>
        <v>0</v>
      </c>
      <c r="Q622" s="75">
        <f ca="1">IFERROR(INDEX('Budget by FY'!$I$2:$I$506,MATCH('Budget by qtr'!O622,'Budget by FY'!$F$2:$F$506,0)),0)</f>
        <v>0</v>
      </c>
      <c r="R622" s="75">
        <f>VLOOKUP(D622,'FY-Quarter lookup'!$D$2:$K$25,8,FALSE)</f>
        <v>0</v>
      </c>
      <c r="S622" s="75">
        <f>VLOOKUP(D622,'FY-Quarter lookup'!$D$2:$G$25,4,FALSE)</f>
        <v>0</v>
      </c>
      <c r="T622" s="75">
        <f t="shared" ca="1" si="87"/>
        <v>0</v>
      </c>
    </row>
    <row r="623" spans="1:20">
      <c r="A623">
        <v>2</v>
      </c>
      <c r="B623">
        <v>2028</v>
      </c>
      <c r="C623" s="2">
        <v>46661</v>
      </c>
      <c r="D623" s="2">
        <v>46752</v>
      </c>
      <c r="J623">
        <f>VLOOKUP(D623,'FY-Quarter lookup'!$D$2:$I$25,6,FALSE)</f>
        <v>0</v>
      </c>
      <c r="K623">
        <f t="shared" si="88"/>
        <v>127</v>
      </c>
      <c r="L623" s="75" t="str">
        <f t="shared" ca="1" si="82"/>
        <v>3100: Salary In-kind</v>
      </c>
      <c r="M623" s="75">
        <f t="shared" ca="1" si="85"/>
        <v>0</v>
      </c>
      <c r="N623" s="75" t="str">
        <f t="shared" ca="1" si="86"/>
        <v xml:space="preserve"> - </v>
      </c>
      <c r="O623" s="75" t="str">
        <f t="shared" ca="1" si="83"/>
        <v>3100: Salary In-kind0 - PY0</v>
      </c>
      <c r="P623" s="75">
        <f>VLOOKUP(D623,'FY-Quarter lookup'!$D$2:$J$25,7,FALSE)</f>
        <v>0</v>
      </c>
      <c r="Q623" s="75">
        <f ca="1">IFERROR(INDEX('Budget by FY'!$I$2:$I$506,MATCH('Budget by qtr'!O623,'Budget by FY'!$F$2:$F$506,0)),0)</f>
        <v>0</v>
      </c>
      <c r="R623" s="75">
        <f>VLOOKUP(D623,'FY-Quarter lookup'!$D$2:$K$25,8,FALSE)</f>
        <v>0</v>
      </c>
      <c r="S623" s="75">
        <f>VLOOKUP(D623,'FY-Quarter lookup'!$D$2:$G$25,4,FALSE)</f>
        <v>0</v>
      </c>
      <c r="T623" s="75">
        <f t="shared" ca="1" si="87"/>
        <v>0</v>
      </c>
    </row>
    <row r="624" spans="1:20">
      <c r="A624">
        <v>3</v>
      </c>
      <c r="B624">
        <v>2028</v>
      </c>
      <c r="C624" s="2">
        <v>46753</v>
      </c>
      <c r="D624" s="2">
        <v>46843</v>
      </c>
      <c r="J624">
        <f>VLOOKUP(D624,'FY-Quarter lookup'!$D$2:$I$25,6,FALSE)</f>
        <v>0</v>
      </c>
      <c r="K624">
        <f t="shared" si="88"/>
        <v>127</v>
      </c>
      <c r="L624" s="75" t="str">
        <f t="shared" ca="1" si="82"/>
        <v>3100: Salary In-kind</v>
      </c>
      <c r="M624" s="75">
        <f t="shared" ca="1" si="85"/>
        <v>0</v>
      </c>
      <c r="N624" s="75" t="str">
        <f t="shared" ca="1" si="86"/>
        <v xml:space="preserve"> - </v>
      </c>
      <c r="O624" s="75" t="str">
        <f t="shared" ca="1" si="83"/>
        <v>3100: Salary In-kind0 - PY0</v>
      </c>
      <c r="P624" s="75">
        <f>VLOOKUP(D624,'FY-Quarter lookup'!$D$2:$J$25,7,FALSE)</f>
        <v>0</v>
      </c>
      <c r="Q624" s="75">
        <f ca="1">IFERROR(INDEX('Budget by FY'!$I$2:$I$506,MATCH('Budget by qtr'!O624,'Budget by FY'!$F$2:$F$506,0)),0)</f>
        <v>0</v>
      </c>
      <c r="R624" s="75">
        <f>VLOOKUP(D624,'FY-Quarter lookup'!$D$2:$K$25,8,FALSE)</f>
        <v>0</v>
      </c>
      <c r="S624" s="75">
        <f>VLOOKUP(D624,'FY-Quarter lookup'!$D$2:$G$25,4,FALSE)</f>
        <v>0</v>
      </c>
      <c r="T624" s="75">
        <f t="shared" ca="1" si="87"/>
        <v>0</v>
      </c>
    </row>
    <row r="625" spans="1:20">
      <c r="A625">
        <v>4</v>
      </c>
      <c r="B625">
        <v>2028</v>
      </c>
      <c r="C625" s="2">
        <v>46844</v>
      </c>
      <c r="D625" s="2">
        <v>46934</v>
      </c>
      <c r="J625">
        <f>VLOOKUP(D625,'FY-Quarter lookup'!$D$2:$I$25,6,FALSE)</f>
        <v>0</v>
      </c>
      <c r="K625">
        <f t="shared" si="88"/>
        <v>127</v>
      </c>
      <c r="L625" s="75" t="str">
        <f t="shared" ca="1" si="82"/>
        <v>3100: Salary In-kind</v>
      </c>
      <c r="M625" s="75">
        <f t="shared" ca="1" si="85"/>
        <v>0</v>
      </c>
      <c r="N625" s="75" t="str">
        <f t="shared" ca="1" si="86"/>
        <v xml:space="preserve"> - </v>
      </c>
      <c r="O625" s="75" t="str">
        <f t="shared" ca="1" si="83"/>
        <v>3100: Salary In-kind0 - PY0</v>
      </c>
      <c r="P625" s="75">
        <f>VLOOKUP(D625,'FY-Quarter lookup'!$D$2:$J$25,7,FALSE)</f>
        <v>0</v>
      </c>
      <c r="Q625" s="75">
        <f ca="1">IFERROR(INDEX('Budget by FY'!$I$2:$I$506,MATCH('Budget by qtr'!O625,'Budget by FY'!$F$2:$F$506,0)),0)</f>
        <v>0</v>
      </c>
      <c r="R625" s="75">
        <f>VLOOKUP(D625,'FY-Quarter lookup'!$D$2:$K$25,8,FALSE)</f>
        <v>0</v>
      </c>
      <c r="S625" s="75">
        <f>VLOOKUP(D625,'FY-Quarter lookup'!$D$2:$G$25,4,FALSE)</f>
        <v>0</v>
      </c>
      <c r="T625" s="75">
        <f t="shared" ca="1" si="87"/>
        <v>0</v>
      </c>
    </row>
    <row r="626" spans="1:20">
      <c r="A626">
        <v>1</v>
      </c>
      <c r="B626">
        <v>2023</v>
      </c>
      <c r="C626" s="2">
        <v>44743</v>
      </c>
      <c r="D626" s="2">
        <v>44834</v>
      </c>
      <c r="J626">
        <f>VLOOKUP(D626,'FY-Quarter lookup'!$D$2:$I$25,6,FALSE)</f>
        <v>0</v>
      </c>
      <c r="K626">
        <f>K625+5</f>
        <v>132</v>
      </c>
      <c r="L626" s="75" t="str">
        <f t="shared" ca="1" si="82"/>
        <v>3100: Salary In-kind</v>
      </c>
      <c r="M626" s="75">
        <f t="shared" ca="1" si="85"/>
        <v>0</v>
      </c>
      <c r="N626" s="75" t="str">
        <f t="shared" ca="1" si="86"/>
        <v xml:space="preserve"> - </v>
      </c>
      <c r="O626" s="75" t="str">
        <f t="shared" ca="1" si="83"/>
        <v>3100: Salary In-kind0 - PY0</v>
      </c>
      <c r="P626" s="75">
        <f>VLOOKUP(D626,'FY-Quarter lookup'!$D$2:$J$25,7,FALSE)</f>
        <v>0</v>
      </c>
      <c r="Q626" s="75">
        <f ca="1">IFERROR(INDEX('Budget by FY'!$I$2:$I$506,MATCH('Budget by qtr'!O626,'Budget by FY'!$F$2:$F$506,0)),0)</f>
        <v>0</v>
      </c>
      <c r="R626" s="75">
        <f>VLOOKUP(D626,'FY-Quarter lookup'!$D$2:$K$25,8,FALSE)</f>
        <v>0</v>
      </c>
      <c r="S626" s="75">
        <f>VLOOKUP(D626,'FY-Quarter lookup'!$D$2:$G$25,4,FALSE)</f>
        <v>0</v>
      </c>
      <c r="T626" s="75">
        <f t="shared" ca="1" si="87"/>
        <v>0</v>
      </c>
    </row>
    <row r="627" spans="1:20">
      <c r="A627">
        <v>2</v>
      </c>
      <c r="B627">
        <v>2023</v>
      </c>
      <c r="C627" s="2">
        <v>44835</v>
      </c>
      <c r="D627" s="2">
        <v>44926</v>
      </c>
      <c r="J627">
        <f>VLOOKUP(D627,'FY-Quarter lookup'!$D$2:$I$25,6,FALSE)</f>
        <v>0</v>
      </c>
      <c r="K627">
        <f>K626</f>
        <v>132</v>
      </c>
      <c r="L627" s="75" t="str">
        <f t="shared" ca="1" si="82"/>
        <v>3100: Salary In-kind</v>
      </c>
      <c r="M627" s="75">
        <f t="shared" ca="1" si="85"/>
        <v>0</v>
      </c>
      <c r="N627" s="75" t="str">
        <f t="shared" ca="1" si="86"/>
        <v xml:space="preserve"> - </v>
      </c>
      <c r="O627" s="75" t="str">
        <f t="shared" ca="1" si="83"/>
        <v>3100: Salary In-kind0 - PY0</v>
      </c>
      <c r="P627" s="75">
        <f>VLOOKUP(D627,'FY-Quarter lookup'!$D$2:$J$25,7,FALSE)</f>
        <v>0</v>
      </c>
      <c r="Q627" s="75">
        <f ca="1">IFERROR(INDEX('Budget by FY'!$I$2:$I$506,MATCH('Budget by qtr'!O627,'Budget by FY'!$F$2:$F$506,0)),0)</f>
        <v>0</v>
      </c>
      <c r="R627" s="75">
        <f>VLOOKUP(D627,'FY-Quarter lookup'!$D$2:$K$25,8,FALSE)</f>
        <v>0</v>
      </c>
      <c r="S627" s="75">
        <f>VLOOKUP(D627,'FY-Quarter lookup'!$D$2:$G$25,4,FALSE)</f>
        <v>0</v>
      </c>
      <c r="T627" s="75">
        <f t="shared" ca="1" si="87"/>
        <v>0</v>
      </c>
    </row>
    <row r="628" spans="1:20">
      <c r="A628">
        <v>3</v>
      </c>
      <c r="B628">
        <v>2023</v>
      </c>
      <c r="C628" s="2">
        <v>44927</v>
      </c>
      <c r="D628" s="2">
        <v>45016</v>
      </c>
      <c r="J628">
        <f>VLOOKUP(D628,'FY-Quarter lookup'!$D$2:$I$25,6,FALSE)</f>
        <v>0</v>
      </c>
      <c r="K628">
        <f t="shared" ref="K628:K649" si="89">K627</f>
        <v>132</v>
      </c>
      <c r="L628" s="75" t="str">
        <f t="shared" ca="1" si="82"/>
        <v>3100: Salary In-kind</v>
      </c>
      <c r="M628" s="75">
        <f t="shared" ca="1" si="85"/>
        <v>0</v>
      </c>
      <c r="N628" s="75" t="str">
        <f t="shared" ca="1" si="86"/>
        <v xml:space="preserve"> - </v>
      </c>
      <c r="O628" s="75" t="str">
        <f t="shared" ca="1" si="83"/>
        <v>3100: Salary In-kind0 - PY0</v>
      </c>
      <c r="P628" s="75">
        <f>VLOOKUP(D628,'FY-Quarter lookup'!$D$2:$J$25,7,FALSE)</f>
        <v>0</v>
      </c>
      <c r="Q628" s="75">
        <f ca="1">IFERROR(INDEX('Budget by FY'!$I$2:$I$506,MATCH('Budget by qtr'!O628,'Budget by FY'!$F$2:$F$506,0)),0)</f>
        <v>0</v>
      </c>
      <c r="R628" s="75">
        <f>VLOOKUP(D628,'FY-Quarter lookup'!$D$2:$K$25,8,FALSE)</f>
        <v>0</v>
      </c>
      <c r="S628" s="75">
        <f>VLOOKUP(D628,'FY-Quarter lookup'!$D$2:$G$25,4,FALSE)</f>
        <v>0</v>
      </c>
      <c r="T628" s="75">
        <f t="shared" ca="1" si="87"/>
        <v>0</v>
      </c>
    </row>
    <row r="629" spans="1:20">
      <c r="A629">
        <v>4</v>
      </c>
      <c r="B629">
        <v>2023</v>
      </c>
      <c r="C629" s="2">
        <v>45017</v>
      </c>
      <c r="D629" s="2">
        <v>45107</v>
      </c>
      <c r="J629">
        <f>VLOOKUP(D629,'FY-Quarter lookup'!$D$2:$I$25,6,FALSE)</f>
        <v>0</v>
      </c>
      <c r="K629">
        <f t="shared" si="89"/>
        <v>132</v>
      </c>
      <c r="L629" s="75" t="str">
        <f t="shared" ca="1" si="82"/>
        <v>3100: Salary In-kind</v>
      </c>
      <c r="M629" s="75">
        <f t="shared" ca="1" si="85"/>
        <v>0</v>
      </c>
      <c r="N629" s="75" t="str">
        <f t="shared" ca="1" si="86"/>
        <v xml:space="preserve"> - </v>
      </c>
      <c r="O629" s="75" t="str">
        <f t="shared" ca="1" si="83"/>
        <v>3100: Salary In-kind0 - PY0</v>
      </c>
      <c r="P629" s="75">
        <f>VLOOKUP(D629,'FY-Quarter lookup'!$D$2:$J$25,7,FALSE)</f>
        <v>0</v>
      </c>
      <c r="Q629" s="75">
        <f ca="1">IFERROR(INDEX('Budget by FY'!$I$2:$I$506,MATCH('Budget by qtr'!O629,'Budget by FY'!$F$2:$F$506,0)),0)</f>
        <v>0</v>
      </c>
      <c r="R629" s="75">
        <f>VLOOKUP(D629,'FY-Quarter lookup'!$D$2:$K$25,8,FALSE)</f>
        <v>0</v>
      </c>
      <c r="S629" s="75">
        <f>VLOOKUP(D629,'FY-Quarter lookup'!$D$2:$G$25,4,FALSE)</f>
        <v>0</v>
      </c>
      <c r="T629" s="75">
        <f t="shared" ca="1" si="87"/>
        <v>0</v>
      </c>
    </row>
    <row r="630" spans="1:20">
      <c r="A630">
        <v>1</v>
      </c>
      <c r="B630">
        <v>2024</v>
      </c>
      <c r="C630" s="2">
        <v>45108</v>
      </c>
      <c r="D630" s="2">
        <v>45199</v>
      </c>
      <c r="J630">
        <f>VLOOKUP(D630,'FY-Quarter lookup'!$D$2:$I$25,6,FALSE)</f>
        <v>0</v>
      </c>
      <c r="K630">
        <f t="shared" si="89"/>
        <v>132</v>
      </c>
      <c r="L630" s="75" t="str">
        <f t="shared" ca="1" si="82"/>
        <v>3100: Salary In-kind</v>
      </c>
      <c r="M630" s="75">
        <f t="shared" ca="1" si="85"/>
        <v>0</v>
      </c>
      <c r="N630" s="75" t="str">
        <f t="shared" ca="1" si="86"/>
        <v xml:space="preserve"> - </v>
      </c>
      <c r="O630" s="75" t="str">
        <f t="shared" ca="1" si="83"/>
        <v>3100: Salary In-kind0 - PY0</v>
      </c>
      <c r="P630" s="75">
        <f>VLOOKUP(D630,'FY-Quarter lookup'!$D$2:$J$25,7,FALSE)</f>
        <v>0</v>
      </c>
      <c r="Q630" s="75">
        <f ca="1">IFERROR(INDEX('Budget by FY'!$I$2:$I$506,MATCH('Budget by qtr'!O630,'Budget by FY'!$F$2:$F$506,0)),0)</f>
        <v>0</v>
      </c>
      <c r="R630" s="75">
        <f>VLOOKUP(D630,'FY-Quarter lookup'!$D$2:$K$25,8,FALSE)</f>
        <v>0</v>
      </c>
      <c r="S630" s="75">
        <f>VLOOKUP(D630,'FY-Quarter lookup'!$D$2:$G$25,4,FALSE)</f>
        <v>0</v>
      </c>
      <c r="T630" s="75">
        <f t="shared" ca="1" si="87"/>
        <v>0</v>
      </c>
    </row>
    <row r="631" spans="1:20">
      <c r="A631">
        <v>2</v>
      </c>
      <c r="B631">
        <v>2024</v>
      </c>
      <c r="C631" s="2">
        <v>45200</v>
      </c>
      <c r="D631" s="2">
        <v>45291</v>
      </c>
      <c r="J631">
        <f>VLOOKUP(D631,'FY-Quarter lookup'!$D$2:$I$25,6,FALSE)</f>
        <v>0</v>
      </c>
      <c r="K631">
        <f t="shared" si="89"/>
        <v>132</v>
      </c>
      <c r="L631" s="75" t="str">
        <f t="shared" ca="1" si="82"/>
        <v>3100: Salary In-kind</v>
      </c>
      <c r="M631" s="75">
        <f t="shared" ca="1" si="85"/>
        <v>0</v>
      </c>
      <c r="N631" s="75" t="str">
        <f t="shared" ca="1" si="86"/>
        <v xml:space="preserve"> - </v>
      </c>
      <c r="O631" s="75" t="str">
        <f t="shared" ca="1" si="83"/>
        <v>3100: Salary In-kind0 - PY0</v>
      </c>
      <c r="P631" s="75">
        <f>VLOOKUP(D631,'FY-Quarter lookup'!$D$2:$J$25,7,FALSE)</f>
        <v>0</v>
      </c>
      <c r="Q631" s="75">
        <f ca="1">IFERROR(INDEX('Budget by FY'!$I$2:$I$506,MATCH('Budget by qtr'!O631,'Budget by FY'!$F$2:$F$506,0)),0)</f>
        <v>0</v>
      </c>
      <c r="R631" s="75">
        <f>VLOOKUP(D631,'FY-Quarter lookup'!$D$2:$K$25,8,FALSE)</f>
        <v>0</v>
      </c>
      <c r="S631" s="75">
        <f>VLOOKUP(D631,'FY-Quarter lookup'!$D$2:$G$25,4,FALSE)</f>
        <v>0</v>
      </c>
      <c r="T631" s="75">
        <f t="shared" ca="1" si="87"/>
        <v>0</v>
      </c>
    </row>
    <row r="632" spans="1:20">
      <c r="A632">
        <v>3</v>
      </c>
      <c r="B632">
        <v>2024</v>
      </c>
      <c r="C632" s="2">
        <v>45292</v>
      </c>
      <c r="D632" s="2">
        <v>45382</v>
      </c>
      <c r="J632">
        <f>VLOOKUP(D632,'FY-Quarter lookup'!$D$2:$I$25,6,FALSE)</f>
        <v>0</v>
      </c>
      <c r="K632">
        <f t="shared" si="89"/>
        <v>132</v>
      </c>
      <c r="L632" s="75" t="str">
        <f t="shared" ca="1" si="82"/>
        <v>3100: Salary In-kind</v>
      </c>
      <c r="M632" s="75">
        <f t="shared" ca="1" si="85"/>
        <v>0</v>
      </c>
      <c r="N632" s="75" t="str">
        <f t="shared" ca="1" si="86"/>
        <v xml:space="preserve"> - </v>
      </c>
      <c r="O632" s="75" t="str">
        <f t="shared" ca="1" si="83"/>
        <v>3100: Salary In-kind0 - PY0</v>
      </c>
      <c r="P632" s="75">
        <f>VLOOKUP(D632,'FY-Quarter lookup'!$D$2:$J$25,7,FALSE)</f>
        <v>0</v>
      </c>
      <c r="Q632" s="75">
        <f ca="1">IFERROR(INDEX('Budget by FY'!$I$2:$I$506,MATCH('Budget by qtr'!O632,'Budget by FY'!$F$2:$F$506,0)),0)</f>
        <v>0</v>
      </c>
      <c r="R632" s="75">
        <f>VLOOKUP(D632,'FY-Quarter lookup'!$D$2:$K$25,8,FALSE)</f>
        <v>0</v>
      </c>
      <c r="S632" s="75">
        <f>VLOOKUP(D632,'FY-Quarter lookup'!$D$2:$G$25,4,FALSE)</f>
        <v>0</v>
      </c>
      <c r="T632" s="75">
        <f t="shared" ca="1" si="87"/>
        <v>0</v>
      </c>
    </row>
    <row r="633" spans="1:20">
      <c r="A633">
        <v>4</v>
      </c>
      <c r="B633">
        <v>2024</v>
      </c>
      <c r="C633" s="2">
        <v>45383</v>
      </c>
      <c r="D633" s="2">
        <v>45473</v>
      </c>
      <c r="J633">
        <f>VLOOKUP(D633,'FY-Quarter lookup'!$D$2:$I$25,6,FALSE)</f>
        <v>0</v>
      </c>
      <c r="K633">
        <f t="shared" si="89"/>
        <v>132</v>
      </c>
      <c r="L633" s="75" t="str">
        <f t="shared" ca="1" si="82"/>
        <v>3100: Salary In-kind</v>
      </c>
      <c r="M633" s="75">
        <f t="shared" ca="1" si="85"/>
        <v>0</v>
      </c>
      <c r="N633" s="75" t="str">
        <f t="shared" ca="1" si="86"/>
        <v xml:space="preserve"> - </v>
      </c>
      <c r="O633" s="75" t="str">
        <f t="shared" ca="1" si="83"/>
        <v>3100: Salary In-kind0 - PY0</v>
      </c>
      <c r="P633" s="75">
        <f>VLOOKUP(D633,'FY-Quarter lookup'!$D$2:$J$25,7,FALSE)</f>
        <v>0</v>
      </c>
      <c r="Q633" s="75">
        <f ca="1">IFERROR(INDEX('Budget by FY'!$I$2:$I$506,MATCH('Budget by qtr'!O633,'Budget by FY'!$F$2:$F$506,0)),0)</f>
        <v>0</v>
      </c>
      <c r="R633" s="75">
        <f>VLOOKUP(D633,'FY-Quarter lookup'!$D$2:$K$25,8,FALSE)</f>
        <v>0</v>
      </c>
      <c r="S633" s="75">
        <f>VLOOKUP(D633,'FY-Quarter lookup'!$D$2:$G$25,4,FALSE)</f>
        <v>0</v>
      </c>
      <c r="T633" s="75">
        <f t="shared" ca="1" si="87"/>
        <v>0</v>
      </c>
    </row>
    <row r="634" spans="1:20">
      <c r="A634">
        <v>1</v>
      </c>
      <c r="B634">
        <v>2025</v>
      </c>
      <c r="C634" s="2">
        <v>45474</v>
      </c>
      <c r="D634" s="2">
        <v>45565</v>
      </c>
      <c r="J634">
        <f>VLOOKUP(D634,'FY-Quarter lookup'!$D$2:$I$25,6,FALSE)</f>
        <v>0</v>
      </c>
      <c r="K634">
        <f t="shared" si="89"/>
        <v>132</v>
      </c>
      <c r="L634" s="75" t="str">
        <f t="shared" ca="1" si="82"/>
        <v>3100: Salary In-kind</v>
      </c>
      <c r="M634" s="75">
        <f t="shared" ca="1" si="85"/>
        <v>0</v>
      </c>
      <c r="N634" s="75" t="str">
        <f t="shared" ca="1" si="86"/>
        <v xml:space="preserve"> - </v>
      </c>
      <c r="O634" s="75" t="str">
        <f t="shared" ca="1" si="83"/>
        <v>3100: Salary In-kind0 - PY0</v>
      </c>
      <c r="P634" s="75">
        <f>VLOOKUP(D634,'FY-Quarter lookup'!$D$2:$J$25,7,FALSE)</f>
        <v>0</v>
      </c>
      <c r="Q634" s="75">
        <f ca="1">IFERROR(INDEX('Budget by FY'!$I$2:$I$506,MATCH('Budget by qtr'!O634,'Budget by FY'!$F$2:$F$506,0)),0)</f>
        <v>0</v>
      </c>
      <c r="R634" s="75">
        <f>VLOOKUP(D634,'FY-Quarter lookup'!$D$2:$K$25,8,FALSE)</f>
        <v>0</v>
      </c>
      <c r="S634" s="75">
        <f>VLOOKUP(D634,'FY-Quarter lookup'!$D$2:$G$25,4,FALSE)</f>
        <v>0</v>
      </c>
      <c r="T634" s="75">
        <f t="shared" ca="1" si="87"/>
        <v>0</v>
      </c>
    </row>
    <row r="635" spans="1:20">
      <c r="A635">
        <v>2</v>
      </c>
      <c r="B635">
        <v>2025</v>
      </c>
      <c r="C635" s="2">
        <v>45566</v>
      </c>
      <c r="D635" s="2">
        <v>45657</v>
      </c>
      <c r="J635">
        <f>VLOOKUP(D635,'FY-Quarter lookup'!$D$2:$I$25,6,FALSE)</f>
        <v>0</v>
      </c>
      <c r="K635">
        <f t="shared" si="89"/>
        <v>132</v>
      </c>
      <c r="L635" s="75" t="str">
        <f t="shared" ca="1" si="82"/>
        <v>3100: Salary In-kind</v>
      </c>
      <c r="M635" s="75">
        <f t="shared" ca="1" si="85"/>
        <v>0</v>
      </c>
      <c r="N635" s="75" t="str">
        <f t="shared" ca="1" si="86"/>
        <v xml:space="preserve"> - </v>
      </c>
      <c r="O635" s="75" t="str">
        <f t="shared" ca="1" si="83"/>
        <v>3100: Salary In-kind0 - PY0</v>
      </c>
      <c r="P635" s="75">
        <f>VLOOKUP(D635,'FY-Quarter lookup'!$D$2:$J$25,7,FALSE)</f>
        <v>0</v>
      </c>
      <c r="Q635" s="75">
        <f ca="1">IFERROR(INDEX('Budget by FY'!$I$2:$I$506,MATCH('Budget by qtr'!O635,'Budget by FY'!$F$2:$F$506,0)),0)</f>
        <v>0</v>
      </c>
      <c r="R635" s="75">
        <f>VLOOKUP(D635,'FY-Quarter lookup'!$D$2:$K$25,8,FALSE)</f>
        <v>0</v>
      </c>
      <c r="S635" s="75">
        <f>VLOOKUP(D635,'FY-Quarter lookup'!$D$2:$G$25,4,FALSE)</f>
        <v>0</v>
      </c>
      <c r="T635" s="75">
        <f t="shared" ca="1" si="87"/>
        <v>0</v>
      </c>
    </row>
    <row r="636" spans="1:20">
      <c r="A636">
        <v>3</v>
      </c>
      <c r="B636">
        <v>2025</v>
      </c>
      <c r="C636" s="2">
        <v>45658</v>
      </c>
      <c r="D636" s="2">
        <v>45747</v>
      </c>
      <c r="J636">
        <f>VLOOKUP(D636,'FY-Quarter lookup'!$D$2:$I$25,6,FALSE)</f>
        <v>0</v>
      </c>
      <c r="K636">
        <f t="shared" si="89"/>
        <v>132</v>
      </c>
      <c r="L636" s="75" t="str">
        <f t="shared" ca="1" si="82"/>
        <v>3100: Salary In-kind</v>
      </c>
      <c r="M636" s="75">
        <f t="shared" ca="1" si="85"/>
        <v>0</v>
      </c>
      <c r="N636" s="75" t="str">
        <f t="shared" ca="1" si="86"/>
        <v xml:space="preserve"> - </v>
      </c>
      <c r="O636" s="75" t="str">
        <f t="shared" ca="1" si="83"/>
        <v>3100: Salary In-kind0 - PY0</v>
      </c>
      <c r="P636" s="75">
        <f>VLOOKUP(D636,'FY-Quarter lookup'!$D$2:$J$25,7,FALSE)</f>
        <v>0</v>
      </c>
      <c r="Q636" s="75">
        <f ca="1">IFERROR(INDEX('Budget by FY'!$I$2:$I$506,MATCH('Budget by qtr'!O636,'Budget by FY'!$F$2:$F$506,0)),0)</f>
        <v>0</v>
      </c>
      <c r="R636" s="75">
        <f>VLOOKUP(D636,'FY-Quarter lookup'!$D$2:$K$25,8,FALSE)</f>
        <v>0</v>
      </c>
      <c r="S636" s="75">
        <f>VLOOKUP(D636,'FY-Quarter lookup'!$D$2:$G$25,4,FALSE)</f>
        <v>0</v>
      </c>
      <c r="T636" s="75">
        <f t="shared" ca="1" si="87"/>
        <v>0</v>
      </c>
    </row>
    <row r="637" spans="1:20">
      <c r="A637">
        <v>4</v>
      </c>
      <c r="B637">
        <v>2025</v>
      </c>
      <c r="C637" s="2">
        <v>45748</v>
      </c>
      <c r="D637" s="2">
        <v>45838</v>
      </c>
      <c r="J637">
        <f>VLOOKUP(D637,'FY-Quarter lookup'!$D$2:$I$25,6,FALSE)</f>
        <v>0</v>
      </c>
      <c r="K637">
        <f t="shared" si="89"/>
        <v>132</v>
      </c>
      <c r="L637" s="75" t="str">
        <f t="shared" ca="1" si="82"/>
        <v>3100: Salary In-kind</v>
      </c>
      <c r="M637" s="75">
        <f t="shared" ca="1" si="85"/>
        <v>0</v>
      </c>
      <c r="N637" s="75" t="str">
        <f t="shared" ca="1" si="86"/>
        <v xml:space="preserve"> - </v>
      </c>
      <c r="O637" s="75" t="str">
        <f t="shared" ca="1" si="83"/>
        <v>3100: Salary In-kind0 - PY0</v>
      </c>
      <c r="P637" s="75">
        <f>VLOOKUP(D637,'FY-Quarter lookup'!$D$2:$J$25,7,FALSE)</f>
        <v>0</v>
      </c>
      <c r="Q637" s="75">
        <f ca="1">IFERROR(INDEX('Budget by FY'!$I$2:$I$506,MATCH('Budget by qtr'!O637,'Budget by FY'!$F$2:$F$506,0)),0)</f>
        <v>0</v>
      </c>
      <c r="R637" s="75">
        <f>VLOOKUP(D637,'FY-Quarter lookup'!$D$2:$K$25,8,FALSE)</f>
        <v>0</v>
      </c>
      <c r="S637" s="75">
        <f>VLOOKUP(D637,'FY-Quarter lookup'!$D$2:$G$25,4,FALSE)</f>
        <v>0</v>
      </c>
      <c r="T637" s="75">
        <f t="shared" ca="1" si="87"/>
        <v>0</v>
      </c>
    </row>
    <row r="638" spans="1:20">
      <c r="A638">
        <v>1</v>
      </c>
      <c r="B638">
        <v>2026</v>
      </c>
      <c r="C638" s="2">
        <v>45839</v>
      </c>
      <c r="D638" s="2">
        <v>45930</v>
      </c>
      <c r="J638">
        <f>VLOOKUP(D638,'FY-Quarter lookup'!$D$2:$I$25,6,FALSE)</f>
        <v>0</v>
      </c>
      <c r="K638">
        <f t="shared" si="89"/>
        <v>132</v>
      </c>
      <c r="L638" s="75" t="str">
        <f t="shared" ca="1" si="82"/>
        <v>3100: Salary In-kind</v>
      </c>
      <c r="M638" s="75">
        <f t="shared" ca="1" si="85"/>
        <v>0</v>
      </c>
      <c r="N638" s="75" t="str">
        <f t="shared" ca="1" si="86"/>
        <v xml:space="preserve"> - </v>
      </c>
      <c r="O638" s="75" t="str">
        <f t="shared" ca="1" si="83"/>
        <v>3100: Salary In-kind0 - PY0</v>
      </c>
      <c r="P638" s="75">
        <f>VLOOKUP(D638,'FY-Quarter lookup'!$D$2:$J$25,7,FALSE)</f>
        <v>0</v>
      </c>
      <c r="Q638" s="75">
        <f ca="1">IFERROR(INDEX('Budget by FY'!$I$2:$I$506,MATCH('Budget by qtr'!O638,'Budget by FY'!$F$2:$F$506,0)),0)</f>
        <v>0</v>
      </c>
      <c r="R638" s="75">
        <f>VLOOKUP(D638,'FY-Quarter lookup'!$D$2:$K$25,8,FALSE)</f>
        <v>0</v>
      </c>
      <c r="S638" s="75">
        <f>VLOOKUP(D638,'FY-Quarter lookup'!$D$2:$G$25,4,FALSE)</f>
        <v>0</v>
      </c>
      <c r="T638" s="75">
        <f t="shared" ca="1" si="87"/>
        <v>0</v>
      </c>
    </row>
    <row r="639" spans="1:20">
      <c r="A639">
        <v>2</v>
      </c>
      <c r="B639">
        <v>2026</v>
      </c>
      <c r="C639" s="2">
        <v>45931</v>
      </c>
      <c r="D639" s="2">
        <v>46022</v>
      </c>
      <c r="J639">
        <f>VLOOKUP(D639,'FY-Quarter lookup'!$D$2:$I$25,6,FALSE)</f>
        <v>0</v>
      </c>
      <c r="K639">
        <f t="shared" si="89"/>
        <v>132</v>
      </c>
      <c r="L639" s="75" t="str">
        <f t="shared" ca="1" si="82"/>
        <v>3100: Salary In-kind</v>
      </c>
      <c r="M639" s="75">
        <f t="shared" ca="1" si="85"/>
        <v>0</v>
      </c>
      <c r="N639" s="75" t="str">
        <f t="shared" ca="1" si="86"/>
        <v xml:space="preserve"> - </v>
      </c>
      <c r="O639" s="75" t="str">
        <f t="shared" ca="1" si="83"/>
        <v>3100: Salary In-kind0 - PY0</v>
      </c>
      <c r="P639" s="75">
        <f>VLOOKUP(D639,'FY-Quarter lookup'!$D$2:$J$25,7,FALSE)</f>
        <v>0</v>
      </c>
      <c r="Q639" s="75">
        <f ca="1">IFERROR(INDEX('Budget by FY'!$I$2:$I$506,MATCH('Budget by qtr'!O639,'Budget by FY'!$F$2:$F$506,0)),0)</f>
        <v>0</v>
      </c>
      <c r="R639" s="75">
        <f>VLOOKUP(D639,'FY-Quarter lookup'!$D$2:$K$25,8,FALSE)</f>
        <v>0</v>
      </c>
      <c r="S639" s="75">
        <f>VLOOKUP(D639,'FY-Quarter lookup'!$D$2:$G$25,4,FALSE)</f>
        <v>0</v>
      </c>
      <c r="T639" s="75">
        <f t="shared" ca="1" si="87"/>
        <v>0</v>
      </c>
    </row>
    <row r="640" spans="1:20">
      <c r="A640">
        <v>3</v>
      </c>
      <c r="B640">
        <v>2026</v>
      </c>
      <c r="C640" s="2">
        <v>46023</v>
      </c>
      <c r="D640" s="2">
        <v>46112</v>
      </c>
      <c r="J640">
        <f>VLOOKUP(D640,'FY-Quarter lookup'!$D$2:$I$25,6,FALSE)</f>
        <v>0</v>
      </c>
      <c r="K640">
        <f t="shared" si="89"/>
        <v>132</v>
      </c>
      <c r="L640" s="75" t="str">
        <f t="shared" ca="1" si="82"/>
        <v>3100: Salary In-kind</v>
      </c>
      <c r="M640" s="75">
        <f t="shared" ca="1" si="85"/>
        <v>0</v>
      </c>
      <c r="N640" s="75" t="str">
        <f t="shared" ca="1" si="86"/>
        <v xml:space="preserve"> - </v>
      </c>
      <c r="O640" s="75" t="str">
        <f t="shared" ca="1" si="83"/>
        <v>3100: Salary In-kind0 - PY0</v>
      </c>
      <c r="P640" s="75">
        <f>VLOOKUP(D640,'FY-Quarter lookup'!$D$2:$J$25,7,FALSE)</f>
        <v>0</v>
      </c>
      <c r="Q640" s="75">
        <f ca="1">IFERROR(INDEX('Budget by FY'!$I$2:$I$506,MATCH('Budget by qtr'!O640,'Budget by FY'!$F$2:$F$506,0)),0)</f>
        <v>0</v>
      </c>
      <c r="R640" s="75">
        <f>VLOOKUP(D640,'FY-Quarter lookup'!$D$2:$K$25,8,FALSE)</f>
        <v>0</v>
      </c>
      <c r="S640" s="75">
        <f>VLOOKUP(D640,'FY-Quarter lookup'!$D$2:$G$25,4,FALSE)</f>
        <v>0</v>
      </c>
      <c r="T640" s="75">
        <f t="shared" ca="1" si="87"/>
        <v>0</v>
      </c>
    </row>
    <row r="641" spans="1:20">
      <c r="A641">
        <v>4</v>
      </c>
      <c r="B641">
        <v>2026</v>
      </c>
      <c r="C641" s="2">
        <v>46113</v>
      </c>
      <c r="D641" s="2">
        <v>46203</v>
      </c>
      <c r="J641">
        <f>VLOOKUP(D641,'FY-Quarter lookup'!$D$2:$I$25,6,FALSE)</f>
        <v>0</v>
      </c>
      <c r="K641">
        <f t="shared" si="89"/>
        <v>132</v>
      </c>
      <c r="L641" s="75" t="str">
        <f t="shared" ca="1" si="82"/>
        <v>3100: Salary In-kind</v>
      </c>
      <c r="M641" s="75">
        <f t="shared" ca="1" si="85"/>
        <v>0</v>
      </c>
      <c r="N641" s="75" t="str">
        <f t="shared" ca="1" si="86"/>
        <v xml:space="preserve"> - </v>
      </c>
      <c r="O641" s="75" t="str">
        <f t="shared" ca="1" si="83"/>
        <v>3100: Salary In-kind0 - PY0</v>
      </c>
      <c r="P641" s="75">
        <f>VLOOKUP(D641,'FY-Quarter lookup'!$D$2:$J$25,7,FALSE)</f>
        <v>0</v>
      </c>
      <c r="Q641" s="75">
        <f ca="1">IFERROR(INDEX('Budget by FY'!$I$2:$I$506,MATCH('Budget by qtr'!O641,'Budget by FY'!$F$2:$F$506,0)),0)</f>
        <v>0</v>
      </c>
      <c r="R641" s="75">
        <f>VLOOKUP(D641,'FY-Quarter lookup'!$D$2:$K$25,8,FALSE)</f>
        <v>0</v>
      </c>
      <c r="S641" s="75">
        <f>VLOOKUP(D641,'FY-Quarter lookup'!$D$2:$G$25,4,FALSE)</f>
        <v>0</v>
      </c>
      <c r="T641" s="75">
        <f t="shared" ca="1" si="87"/>
        <v>0</v>
      </c>
    </row>
    <row r="642" spans="1:20">
      <c r="A642">
        <v>1</v>
      </c>
      <c r="B642">
        <v>2027</v>
      </c>
      <c r="C642" s="2">
        <v>46204</v>
      </c>
      <c r="D642" s="2">
        <v>46295</v>
      </c>
      <c r="J642">
        <f>VLOOKUP(D642,'FY-Quarter lookup'!$D$2:$I$25,6,FALSE)</f>
        <v>0</v>
      </c>
      <c r="K642">
        <f t="shared" si="89"/>
        <v>132</v>
      </c>
      <c r="L642" s="75" t="str">
        <f t="shared" ca="1" si="82"/>
        <v>3100: Salary In-kind</v>
      </c>
      <c r="M642" s="75">
        <f t="shared" ca="1" si="85"/>
        <v>0</v>
      </c>
      <c r="N642" s="75" t="str">
        <f t="shared" ca="1" si="86"/>
        <v xml:space="preserve"> - </v>
      </c>
      <c r="O642" s="75" t="str">
        <f t="shared" ca="1" si="83"/>
        <v>3100: Salary In-kind0 - PY0</v>
      </c>
      <c r="P642" s="75">
        <f>VLOOKUP(D642,'FY-Quarter lookup'!$D$2:$J$25,7,FALSE)</f>
        <v>0</v>
      </c>
      <c r="Q642" s="75">
        <f ca="1">IFERROR(INDEX('Budget by FY'!$I$2:$I$506,MATCH('Budget by qtr'!O642,'Budget by FY'!$F$2:$F$506,0)),0)</f>
        <v>0</v>
      </c>
      <c r="R642" s="75">
        <f>VLOOKUP(D642,'FY-Quarter lookup'!$D$2:$K$25,8,FALSE)</f>
        <v>0</v>
      </c>
      <c r="S642" s="75">
        <f>VLOOKUP(D642,'FY-Quarter lookup'!$D$2:$G$25,4,FALSE)</f>
        <v>0</v>
      </c>
      <c r="T642" s="75">
        <f t="shared" ca="1" si="87"/>
        <v>0</v>
      </c>
    </row>
    <row r="643" spans="1:20">
      <c r="A643">
        <v>2</v>
      </c>
      <c r="B643">
        <v>2027</v>
      </c>
      <c r="C643" s="2">
        <v>46296</v>
      </c>
      <c r="D643" s="2">
        <v>46387</v>
      </c>
      <c r="J643">
        <f>VLOOKUP(D643,'FY-Quarter lookup'!$D$2:$I$25,6,FALSE)</f>
        <v>0</v>
      </c>
      <c r="K643">
        <f t="shared" si="89"/>
        <v>132</v>
      </c>
      <c r="L643" s="75" t="str">
        <f t="shared" ref="L643:L706" ca="1" si="90">INDIRECT(_xlfn.CONCAT("'Budget by FY'!C",K643))</f>
        <v>3100: Salary In-kind</v>
      </c>
      <c r="M643" s="75">
        <f t="shared" ca="1" si="85"/>
        <v>0</v>
      </c>
      <c r="N643" s="75" t="str">
        <f t="shared" ca="1" si="86"/>
        <v xml:space="preserve"> - </v>
      </c>
      <c r="O643" s="75" t="str">
        <f t="shared" ref="O643:O706" ca="1" si="91">_xlfn.CONCAT(L643,M643,N643,"PY",P643)</f>
        <v>3100: Salary In-kind0 - PY0</v>
      </c>
      <c r="P643" s="75">
        <f>VLOOKUP(D643,'FY-Quarter lookup'!$D$2:$J$25,7,FALSE)</f>
        <v>0</v>
      </c>
      <c r="Q643" s="75">
        <f ca="1">IFERROR(INDEX('Budget by FY'!$I$2:$I$506,MATCH('Budget by qtr'!O643,'Budget by FY'!$F$2:$F$506,0)),0)</f>
        <v>0</v>
      </c>
      <c r="R643" s="75">
        <f>VLOOKUP(D643,'FY-Quarter lookup'!$D$2:$K$25,8,FALSE)</f>
        <v>0</v>
      </c>
      <c r="S643" s="75">
        <f>VLOOKUP(D643,'FY-Quarter lookup'!$D$2:$G$25,4,FALSE)</f>
        <v>0</v>
      </c>
      <c r="T643" s="75">
        <f t="shared" ca="1" si="87"/>
        <v>0</v>
      </c>
    </row>
    <row r="644" spans="1:20">
      <c r="A644">
        <v>3</v>
      </c>
      <c r="B644">
        <v>2027</v>
      </c>
      <c r="C644" s="2">
        <v>46388</v>
      </c>
      <c r="D644" s="2">
        <v>46477</v>
      </c>
      <c r="J644">
        <f>VLOOKUP(D644,'FY-Quarter lookup'!$D$2:$I$25,6,FALSE)</f>
        <v>0</v>
      </c>
      <c r="K644">
        <f t="shared" si="89"/>
        <v>132</v>
      </c>
      <c r="L644" s="75" t="str">
        <f t="shared" ca="1" si="90"/>
        <v>3100: Salary In-kind</v>
      </c>
      <c r="M644" s="75">
        <f t="shared" ca="1" si="85"/>
        <v>0</v>
      </c>
      <c r="N644" s="75" t="str">
        <f t="shared" ca="1" si="86"/>
        <v xml:space="preserve"> - </v>
      </c>
      <c r="O644" s="75" t="str">
        <f t="shared" ca="1" si="91"/>
        <v>3100: Salary In-kind0 - PY0</v>
      </c>
      <c r="P644" s="75">
        <f>VLOOKUP(D644,'FY-Quarter lookup'!$D$2:$J$25,7,FALSE)</f>
        <v>0</v>
      </c>
      <c r="Q644" s="75">
        <f ca="1">IFERROR(INDEX('Budget by FY'!$I$2:$I$506,MATCH('Budget by qtr'!O644,'Budget by FY'!$F$2:$F$506,0)),0)</f>
        <v>0</v>
      </c>
      <c r="R644" s="75">
        <f>VLOOKUP(D644,'FY-Quarter lookup'!$D$2:$K$25,8,FALSE)</f>
        <v>0</v>
      </c>
      <c r="S644" s="75">
        <f>VLOOKUP(D644,'FY-Quarter lookup'!$D$2:$G$25,4,FALSE)</f>
        <v>0</v>
      </c>
      <c r="T644" s="75">
        <f t="shared" ca="1" si="87"/>
        <v>0</v>
      </c>
    </row>
    <row r="645" spans="1:20">
      <c r="A645">
        <v>4</v>
      </c>
      <c r="B645">
        <v>2027</v>
      </c>
      <c r="C645" s="2">
        <v>46478</v>
      </c>
      <c r="D645" s="2">
        <v>46568</v>
      </c>
      <c r="J645">
        <f>VLOOKUP(D645,'FY-Quarter lookup'!$D$2:$I$25,6,FALSE)</f>
        <v>0</v>
      </c>
      <c r="K645">
        <f t="shared" si="89"/>
        <v>132</v>
      </c>
      <c r="L645" s="75" t="str">
        <f t="shared" ca="1" si="90"/>
        <v>3100: Salary In-kind</v>
      </c>
      <c r="M645" s="75">
        <f t="shared" ca="1" si="85"/>
        <v>0</v>
      </c>
      <c r="N645" s="75" t="str">
        <f t="shared" ca="1" si="86"/>
        <v xml:space="preserve"> - </v>
      </c>
      <c r="O645" s="75" t="str">
        <f t="shared" ca="1" si="91"/>
        <v>3100: Salary In-kind0 - PY0</v>
      </c>
      <c r="P645" s="75">
        <f>VLOOKUP(D645,'FY-Quarter lookup'!$D$2:$J$25,7,FALSE)</f>
        <v>0</v>
      </c>
      <c r="Q645" s="75">
        <f ca="1">IFERROR(INDEX('Budget by FY'!$I$2:$I$506,MATCH('Budget by qtr'!O645,'Budget by FY'!$F$2:$F$506,0)),0)</f>
        <v>0</v>
      </c>
      <c r="R645" s="75">
        <f>VLOOKUP(D645,'FY-Quarter lookup'!$D$2:$K$25,8,FALSE)</f>
        <v>0</v>
      </c>
      <c r="S645" s="75">
        <f>VLOOKUP(D645,'FY-Quarter lookup'!$D$2:$G$25,4,FALSE)</f>
        <v>0</v>
      </c>
      <c r="T645" s="75">
        <f t="shared" ca="1" si="87"/>
        <v>0</v>
      </c>
    </row>
    <row r="646" spans="1:20">
      <c r="A646">
        <v>1</v>
      </c>
      <c r="B646">
        <v>2028</v>
      </c>
      <c r="C646" s="2">
        <v>46569</v>
      </c>
      <c r="D646" s="2">
        <v>46660</v>
      </c>
      <c r="J646">
        <f>VLOOKUP(D646,'FY-Quarter lookup'!$D$2:$I$25,6,FALSE)</f>
        <v>0</v>
      </c>
      <c r="K646">
        <f t="shared" si="89"/>
        <v>132</v>
      </c>
      <c r="L646" s="75" t="str">
        <f t="shared" ca="1" si="90"/>
        <v>3100: Salary In-kind</v>
      </c>
      <c r="M646" s="75">
        <f t="shared" ca="1" si="85"/>
        <v>0</v>
      </c>
      <c r="N646" s="75" t="str">
        <f t="shared" ca="1" si="86"/>
        <v xml:space="preserve"> - </v>
      </c>
      <c r="O646" s="75" t="str">
        <f t="shared" ca="1" si="91"/>
        <v>3100: Salary In-kind0 - PY0</v>
      </c>
      <c r="P646" s="75">
        <f>VLOOKUP(D646,'FY-Quarter lookup'!$D$2:$J$25,7,FALSE)</f>
        <v>0</v>
      </c>
      <c r="Q646" s="75">
        <f ca="1">IFERROR(INDEX('Budget by FY'!$I$2:$I$506,MATCH('Budget by qtr'!O646,'Budget by FY'!$F$2:$F$506,0)),0)</f>
        <v>0</v>
      </c>
      <c r="R646" s="75">
        <f>VLOOKUP(D646,'FY-Quarter lookup'!$D$2:$K$25,8,FALSE)</f>
        <v>0</v>
      </c>
      <c r="S646" s="75">
        <f>VLOOKUP(D646,'FY-Quarter lookup'!$D$2:$G$25,4,FALSE)</f>
        <v>0</v>
      </c>
      <c r="T646" s="75">
        <f t="shared" ca="1" si="87"/>
        <v>0</v>
      </c>
    </row>
    <row r="647" spans="1:20">
      <c r="A647">
        <v>2</v>
      </c>
      <c r="B647">
        <v>2028</v>
      </c>
      <c r="C647" s="2">
        <v>46661</v>
      </c>
      <c r="D647" s="2">
        <v>46752</v>
      </c>
      <c r="J647">
        <f>VLOOKUP(D647,'FY-Quarter lookup'!$D$2:$I$25,6,FALSE)</f>
        <v>0</v>
      </c>
      <c r="K647">
        <f t="shared" si="89"/>
        <v>132</v>
      </c>
      <c r="L647" s="75" t="str">
        <f t="shared" ca="1" si="90"/>
        <v>3100: Salary In-kind</v>
      </c>
      <c r="M647" s="75">
        <f t="shared" ca="1" si="85"/>
        <v>0</v>
      </c>
      <c r="N647" s="75" t="str">
        <f t="shared" ca="1" si="86"/>
        <v xml:space="preserve"> - </v>
      </c>
      <c r="O647" s="75" t="str">
        <f t="shared" ca="1" si="91"/>
        <v>3100: Salary In-kind0 - PY0</v>
      </c>
      <c r="P647" s="75">
        <f>VLOOKUP(D647,'FY-Quarter lookup'!$D$2:$J$25,7,FALSE)</f>
        <v>0</v>
      </c>
      <c r="Q647" s="75">
        <f ca="1">IFERROR(INDEX('Budget by FY'!$I$2:$I$506,MATCH('Budget by qtr'!O647,'Budget by FY'!$F$2:$F$506,0)),0)</f>
        <v>0</v>
      </c>
      <c r="R647" s="75">
        <f>VLOOKUP(D647,'FY-Quarter lookup'!$D$2:$K$25,8,FALSE)</f>
        <v>0</v>
      </c>
      <c r="S647" s="75">
        <f>VLOOKUP(D647,'FY-Quarter lookup'!$D$2:$G$25,4,FALSE)</f>
        <v>0</v>
      </c>
      <c r="T647" s="75">
        <f t="shared" ca="1" si="87"/>
        <v>0</v>
      </c>
    </row>
    <row r="648" spans="1:20">
      <c r="A648">
        <v>3</v>
      </c>
      <c r="B648">
        <v>2028</v>
      </c>
      <c r="C648" s="2">
        <v>46753</v>
      </c>
      <c r="D648" s="2">
        <v>46843</v>
      </c>
      <c r="J648">
        <f>VLOOKUP(D648,'FY-Quarter lookup'!$D$2:$I$25,6,FALSE)</f>
        <v>0</v>
      </c>
      <c r="K648">
        <f t="shared" si="89"/>
        <v>132</v>
      </c>
      <c r="L648" s="75" t="str">
        <f t="shared" ca="1" si="90"/>
        <v>3100: Salary In-kind</v>
      </c>
      <c r="M648" s="75">
        <f t="shared" ca="1" si="85"/>
        <v>0</v>
      </c>
      <c r="N648" s="75" t="str">
        <f t="shared" ca="1" si="86"/>
        <v xml:space="preserve"> - </v>
      </c>
      <c r="O648" s="75" t="str">
        <f t="shared" ca="1" si="91"/>
        <v>3100: Salary In-kind0 - PY0</v>
      </c>
      <c r="P648" s="75">
        <f>VLOOKUP(D648,'FY-Quarter lookup'!$D$2:$J$25,7,FALSE)</f>
        <v>0</v>
      </c>
      <c r="Q648" s="75">
        <f ca="1">IFERROR(INDEX('Budget by FY'!$I$2:$I$506,MATCH('Budget by qtr'!O648,'Budget by FY'!$F$2:$F$506,0)),0)</f>
        <v>0</v>
      </c>
      <c r="R648" s="75">
        <f>VLOOKUP(D648,'FY-Quarter lookup'!$D$2:$K$25,8,FALSE)</f>
        <v>0</v>
      </c>
      <c r="S648" s="75">
        <f>VLOOKUP(D648,'FY-Quarter lookup'!$D$2:$G$25,4,FALSE)</f>
        <v>0</v>
      </c>
      <c r="T648" s="75">
        <f t="shared" ca="1" si="87"/>
        <v>0</v>
      </c>
    </row>
    <row r="649" spans="1:20">
      <c r="A649">
        <v>4</v>
      </c>
      <c r="B649">
        <v>2028</v>
      </c>
      <c r="C649" s="2">
        <v>46844</v>
      </c>
      <c r="D649" s="2">
        <v>46934</v>
      </c>
      <c r="J649">
        <f>VLOOKUP(D649,'FY-Quarter lookup'!$D$2:$I$25,6,FALSE)</f>
        <v>0</v>
      </c>
      <c r="K649">
        <f t="shared" si="89"/>
        <v>132</v>
      </c>
      <c r="L649" s="75" t="str">
        <f t="shared" ca="1" si="90"/>
        <v>3100: Salary In-kind</v>
      </c>
      <c r="M649" s="75">
        <f t="shared" ca="1" si="85"/>
        <v>0</v>
      </c>
      <c r="N649" s="75" t="str">
        <f t="shared" ca="1" si="86"/>
        <v xml:space="preserve"> - </v>
      </c>
      <c r="O649" s="75" t="str">
        <f t="shared" ca="1" si="91"/>
        <v>3100: Salary In-kind0 - PY0</v>
      </c>
      <c r="P649" s="75">
        <f>VLOOKUP(D649,'FY-Quarter lookup'!$D$2:$J$25,7,FALSE)</f>
        <v>0</v>
      </c>
      <c r="Q649" s="75">
        <f ca="1">IFERROR(INDEX('Budget by FY'!$I$2:$I$506,MATCH('Budget by qtr'!O649,'Budget by FY'!$F$2:$F$506,0)),0)</f>
        <v>0</v>
      </c>
      <c r="R649" s="75">
        <f>VLOOKUP(D649,'FY-Quarter lookup'!$D$2:$K$25,8,FALSE)</f>
        <v>0</v>
      </c>
      <c r="S649" s="75">
        <f>VLOOKUP(D649,'FY-Quarter lookup'!$D$2:$G$25,4,FALSE)</f>
        <v>0</v>
      </c>
      <c r="T649" s="75">
        <f t="shared" ca="1" si="87"/>
        <v>0</v>
      </c>
    </row>
    <row r="650" spans="1:20">
      <c r="A650">
        <v>1</v>
      </c>
      <c r="B650">
        <v>2023</v>
      </c>
      <c r="C650" s="2">
        <v>44743</v>
      </c>
      <c r="D650" s="2">
        <v>44834</v>
      </c>
      <c r="J650">
        <f>VLOOKUP(D650,'FY-Quarter lookup'!$D$2:$I$25,6,FALSE)</f>
        <v>0</v>
      </c>
      <c r="K650">
        <f>K649+5</f>
        <v>137</v>
      </c>
      <c r="L650" s="75" t="str">
        <f t="shared" ca="1" si="90"/>
        <v>3100: Salary In-kind</v>
      </c>
      <c r="M650" s="75">
        <f t="shared" ca="1" si="85"/>
        <v>0</v>
      </c>
      <c r="N650" s="75" t="str">
        <f t="shared" ca="1" si="86"/>
        <v xml:space="preserve"> - </v>
      </c>
      <c r="O650" s="75" t="str">
        <f t="shared" ca="1" si="91"/>
        <v>3100: Salary In-kind0 - PY0</v>
      </c>
      <c r="P650" s="75">
        <f>VLOOKUP(D650,'FY-Quarter lookup'!$D$2:$J$25,7,FALSE)</f>
        <v>0</v>
      </c>
      <c r="Q650" s="75">
        <f ca="1">IFERROR(INDEX('Budget by FY'!$I$2:$I$506,MATCH('Budget by qtr'!O650,'Budget by FY'!$F$2:$F$506,0)),0)</f>
        <v>0</v>
      </c>
      <c r="R650" s="75">
        <f>VLOOKUP(D650,'FY-Quarter lookup'!$D$2:$K$25,8,FALSE)</f>
        <v>0</v>
      </c>
      <c r="S650" s="75">
        <f>VLOOKUP(D650,'FY-Quarter lookup'!$D$2:$G$25,4,FALSE)</f>
        <v>0</v>
      </c>
      <c r="T650" s="75">
        <f t="shared" ca="1" si="87"/>
        <v>0</v>
      </c>
    </row>
    <row r="651" spans="1:20">
      <c r="A651">
        <v>2</v>
      </c>
      <c r="B651">
        <v>2023</v>
      </c>
      <c r="C651" s="2">
        <v>44835</v>
      </c>
      <c r="D651" s="2">
        <v>44926</v>
      </c>
      <c r="J651">
        <f>VLOOKUP(D651,'FY-Quarter lookup'!$D$2:$I$25,6,FALSE)</f>
        <v>0</v>
      </c>
      <c r="K651">
        <f>K650</f>
        <v>137</v>
      </c>
      <c r="L651" s="75" t="str">
        <f t="shared" ca="1" si="90"/>
        <v>3100: Salary In-kind</v>
      </c>
      <c r="M651" s="75">
        <f t="shared" ca="1" si="85"/>
        <v>0</v>
      </c>
      <c r="N651" s="75" t="str">
        <f t="shared" ca="1" si="86"/>
        <v xml:space="preserve"> - </v>
      </c>
      <c r="O651" s="75" t="str">
        <f t="shared" ca="1" si="91"/>
        <v>3100: Salary In-kind0 - PY0</v>
      </c>
      <c r="P651" s="75">
        <f>VLOOKUP(D651,'FY-Quarter lookup'!$D$2:$J$25,7,FALSE)</f>
        <v>0</v>
      </c>
      <c r="Q651" s="75">
        <f ca="1">IFERROR(INDEX('Budget by FY'!$I$2:$I$506,MATCH('Budget by qtr'!O651,'Budget by FY'!$F$2:$F$506,0)),0)</f>
        <v>0</v>
      </c>
      <c r="R651" s="75">
        <f>VLOOKUP(D651,'FY-Quarter lookup'!$D$2:$K$25,8,FALSE)</f>
        <v>0</v>
      </c>
      <c r="S651" s="75">
        <f>VLOOKUP(D651,'FY-Quarter lookup'!$D$2:$G$25,4,FALSE)</f>
        <v>0</v>
      </c>
      <c r="T651" s="75">
        <f t="shared" ca="1" si="87"/>
        <v>0</v>
      </c>
    </row>
    <row r="652" spans="1:20">
      <c r="A652">
        <v>3</v>
      </c>
      <c r="B652">
        <v>2023</v>
      </c>
      <c r="C652" s="2">
        <v>44927</v>
      </c>
      <c r="D652" s="2">
        <v>45016</v>
      </c>
      <c r="J652">
        <f>VLOOKUP(D652,'FY-Quarter lookup'!$D$2:$I$25,6,FALSE)</f>
        <v>0</v>
      </c>
      <c r="K652">
        <f t="shared" ref="K652:K673" si="92">K651</f>
        <v>137</v>
      </c>
      <c r="L652" s="75" t="str">
        <f t="shared" ca="1" si="90"/>
        <v>3100: Salary In-kind</v>
      </c>
      <c r="M652" s="75">
        <f t="shared" ca="1" si="85"/>
        <v>0</v>
      </c>
      <c r="N652" s="75" t="str">
        <f t="shared" ca="1" si="86"/>
        <v xml:space="preserve"> - </v>
      </c>
      <c r="O652" s="75" t="str">
        <f t="shared" ca="1" si="91"/>
        <v>3100: Salary In-kind0 - PY0</v>
      </c>
      <c r="P652" s="75">
        <f>VLOOKUP(D652,'FY-Quarter lookup'!$D$2:$J$25,7,FALSE)</f>
        <v>0</v>
      </c>
      <c r="Q652" s="75">
        <f ca="1">IFERROR(INDEX('Budget by FY'!$I$2:$I$506,MATCH('Budget by qtr'!O652,'Budget by FY'!$F$2:$F$506,0)),0)</f>
        <v>0</v>
      </c>
      <c r="R652" s="75">
        <f>VLOOKUP(D652,'FY-Quarter lookup'!$D$2:$K$25,8,FALSE)</f>
        <v>0</v>
      </c>
      <c r="S652" s="75">
        <f>VLOOKUP(D652,'FY-Quarter lookup'!$D$2:$G$25,4,FALSE)</f>
        <v>0</v>
      </c>
      <c r="T652" s="75">
        <f t="shared" ca="1" si="87"/>
        <v>0</v>
      </c>
    </row>
    <row r="653" spans="1:20">
      <c r="A653">
        <v>4</v>
      </c>
      <c r="B653">
        <v>2023</v>
      </c>
      <c r="C653" s="2">
        <v>45017</v>
      </c>
      <c r="D653" s="2">
        <v>45107</v>
      </c>
      <c r="J653">
        <f>VLOOKUP(D653,'FY-Quarter lookup'!$D$2:$I$25,6,FALSE)</f>
        <v>0</v>
      </c>
      <c r="K653">
        <f t="shared" si="92"/>
        <v>137</v>
      </c>
      <c r="L653" s="75" t="str">
        <f t="shared" ca="1" si="90"/>
        <v>3100: Salary In-kind</v>
      </c>
      <c r="M653" s="75">
        <f t="shared" ca="1" si="85"/>
        <v>0</v>
      </c>
      <c r="N653" s="75" t="str">
        <f t="shared" ca="1" si="86"/>
        <v xml:space="preserve"> - </v>
      </c>
      <c r="O653" s="75" t="str">
        <f t="shared" ca="1" si="91"/>
        <v>3100: Salary In-kind0 - PY0</v>
      </c>
      <c r="P653" s="75">
        <f>VLOOKUP(D653,'FY-Quarter lookup'!$D$2:$J$25,7,FALSE)</f>
        <v>0</v>
      </c>
      <c r="Q653" s="75">
        <f ca="1">IFERROR(INDEX('Budget by FY'!$I$2:$I$506,MATCH('Budget by qtr'!O653,'Budget by FY'!$F$2:$F$506,0)),0)</f>
        <v>0</v>
      </c>
      <c r="R653" s="75">
        <f>VLOOKUP(D653,'FY-Quarter lookup'!$D$2:$K$25,8,FALSE)</f>
        <v>0</v>
      </c>
      <c r="S653" s="75">
        <f>VLOOKUP(D653,'FY-Quarter lookup'!$D$2:$G$25,4,FALSE)</f>
        <v>0</v>
      </c>
      <c r="T653" s="75">
        <f t="shared" ca="1" si="87"/>
        <v>0</v>
      </c>
    </row>
    <row r="654" spans="1:20">
      <c r="A654">
        <v>1</v>
      </c>
      <c r="B654">
        <v>2024</v>
      </c>
      <c r="C654" s="2">
        <v>45108</v>
      </c>
      <c r="D654" s="2">
        <v>45199</v>
      </c>
      <c r="J654">
        <f>VLOOKUP(D654,'FY-Quarter lookup'!$D$2:$I$25,6,FALSE)</f>
        <v>0</v>
      </c>
      <c r="K654">
        <f t="shared" si="92"/>
        <v>137</v>
      </c>
      <c r="L654" s="75" t="str">
        <f t="shared" ca="1" si="90"/>
        <v>3100: Salary In-kind</v>
      </c>
      <c r="M654" s="75">
        <f t="shared" ca="1" si="85"/>
        <v>0</v>
      </c>
      <c r="N654" s="75" t="str">
        <f t="shared" ca="1" si="86"/>
        <v xml:space="preserve"> - </v>
      </c>
      <c r="O654" s="75" t="str">
        <f t="shared" ca="1" si="91"/>
        <v>3100: Salary In-kind0 - PY0</v>
      </c>
      <c r="P654" s="75">
        <f>VLOOKUP(D654,'FY-Quarter lookup'!$D$2:$J$25,7,FALSE)</f>
        <v>0</v>
      </c>
      <c r="Q654" s="75">
        <f ca="1">IFERROR(INDEX('Budget by FY'!$I$2:$I$506,MATCH('Budget by qtr'!O654,'Budget by FY'!$F$2:$F$506,0)),0)</f>
        <v>0</v>
      </c>
      <c r="R654" s="75">
        <f>VLOOKUP(D654,'FY-Quarter lookup'!$D$2:$K$25,8,FALSE)</f>
        <v>0</v>
      </c>
      <c r="S654" s="75">
        <f>VLOOKUP(D654,'FY-Quarter lookup'!$D$2:$G$25,4,FALSE)</f>
        <v>0</v>
      </c>
      <c r="T654" s="75">
        <f t="shared" ca="1" si="87"/>
        <v>0</v>
      </c>
    </row>
    <row r="655" spans="1:20">
      <c r="A655">
        <v>2</v>
      </c>
      <c r="B655">
        <v>2024</v>
      </c>
      <c r="C655" s="2">
        <v>45200</v>
      </c>
      <c r="D655" s="2">
        <v>45291</v>
      </c>
      <c r="J655">
        <f>VLOOKUP(D655,'FY-Quarter lookup'!$D$2:$I$25,6,FALSE)</f>
        <v>0</v>
      </c>
      <c r="K655">
        <f t="shared" si="92"/>
        <v>137</v>
      </c>
      <c r="L655" s="75" t="str">
        <f t="shared" ca="1" si="90"/>
        <v>3100: Salary In-kind</v>
      </c>
      <c r="M655" s="75">
        <f t="shared" ca="1" si="85"/>
        <v>0</v>
      </c>
      <c r="N655" s="75" t="str">
        <f t="shared" ca="1" si="86"/>
        <v xml:space="preserve"> - </v>
      </c>
      <c r="O655" s="75" t="str">
        <f t="shared" ca="1" si="91"/>
        <v>3100: Salary In-kind0 - PY0</v>
      </c>
      <c r="P655" s="75">
        <f>VLOOKUP(D655,'FY-Quarter lookup'!$D$2:$J$25,7,FALSE)</f>
        <v>0</v>
      </c>
      <c r="Q655" s="75">
        <f ca="1">IFERROR(INDEX('Budget by FY'!$I$2:$I$506,MATCH('Budget by qtr'!O655,'Budget by FY'!$F$2:$F$506,0)),0)</f>
        <v>0</v>
      </c>
      <c r="R655" s="75">
        <f>VLOOKUP(D655,'FY-Quarter lookup'!$D$2:$K$25,8,FALSE)</f>
        <v>0</v>
      </c>
      <c r="S655" s="75">
        <f>VLOOKUP(D655,'FY-Quarter lookup'!$D$2:$G$25,4,FALSE)</f>
        <v>0</v>
      </c>
      <c r="T655" s="75">
        <f t="shared" ca="1" si="87"/>
        <v>0</v>
      </c>
    </row>
    <row r="656" spans="1:20">
      <c r="A656">
        <v>3</v>
      </c>
      <c r="B656">
        <v>2024</v>
      </c>
      <c r="C656" s="2">
        <v>45292</v>
      </c>
      <c r="D656" s="2">
        <v>45382</v>
      </c>
      <c r="J656">
        <f>VLOOKUP(D656,'FY-Quarter lookup'!$D$2:$I$25,6,FALSE)</f>
        <v>0</v>
      </c>
      <c r="K656">
        <f t="shared" si="92"/>
        <v>137</v>
      </c>
      <c r="L656" s="75" t="str">
        <f t="shared" ca="1" si="90"/>
        <v>3100: Salary In-kind</v>
      </c>
      <c r="M656" s="75">
        <f t="shared" ca="1" si="85"/>
        <v>0</v>
      </c>
      <c r="N656" s="75" t="str">
        <f t="shared" ca="1" si="86"/>
        <v xml:space="preserve"> - </v>
      </c>
      <c r="O656" s="75" t="str">
        <f t="shared" ca="1" si="91"/>
        <v>3100: Salary In-kind0 - PY0</v>
      </c>
      <c r="P656" s="75">
        <f>VLOOKUP(D656,'FY-Quarter lookup'!$D$2:$J$25,7,FALSE)</f>
        <v>0</v>
      </c>
      <c r="Q656" s="75">
        <f ca="1">IFERROR(INDEX('Budget by FY'!$I$2:$I$506,MATCH('Budget by qtr'!O656,'Budget by FY'!$F$2:$F$506,0)),0)</f>
        <v>0</v>
      </c>
      <c r="R656" s="75">
        <f>VLOOKUP(D656,'FY-Quarter lookup'!$D$2:$K$25,8,FALSE)</f>
        <v>0</v>
      </c>
      <c r="S656" s="75">
        <f>VLOOKUP(D656,'FY-Quarter lookup'!$D$2:$G$25,4,FALSE)</f>
        <v>0</v>
      </c>
      <c r="T656" s="75">
        <f t="shared" ca="1" si="87"/>
        <v>0</v>
      </c>
    </row>
    <row r="657" spans="1:20">
      <c r="A657">
        <v>4</v>
      </c>
      <c r="B657">
        <v>2024</v>
      </c>
      <c r="C657" s="2">
        <v>45383</v>
      </c>
      <c r="D657" s="2">
        <v>45473</v>
      </c>
      <c r="J657">
        <f>VLOOKUP(D657,'FY-Quarter lookup'!$D$2:$I$25,6,FALSE)</f>
        <v>0</v>
      </c>
      <c r="K657">
        <f t="shared" si="92"/>
        <v>137</v>
      </c>
      <c r="L657" s="75" t="str">
        <f t="shared" ca="1" si="90"/>
        <v>3100: Salary In-kind</v>
      </c>
      <c r="M657" s="75">
        <f t="shared" ca="1" si="85"/>
        <v>0</v>
      </c>
      <c r="N657" s="75" t="str">
        <f t="shared" ca="1" si="86"/>
        <v xml:space="preserve"> - </v>
      </c>
      <c r="O657" s="75" t="str">
        <f t="shared" ca="1" si="91"/>
        <v>3100: Salary In-kind0 - PY0</v>
      </c>
      <c r="P657" s="75">
        <f>VLOOKUP(D657,'FY-Quarter lookup'!$D$2:$J$25,7,FALSE)</f>
        <v>0</v>
      </c>
      <c r="Q657" s="75">
        <f ca="1">IFERROR(INDEX('Budget by FY'!$I$2:$I$506,MATCH('Budget by qtr'!O657,'Budget by FY'!$F$2:$F$506,0)),0)</f>
        <v>0</v>
      </c>
      <c r="R657" s="75">
        <f>VLOOKUP(D657,'FY-Quarter lookup'!$D$2:$K$25,8,FALSE)</f>
        <v>0</v>
      </c>
      <c r="S657" s="75">
        <f>VLOOKUP(D657,'FY-Quarter lookup'!$D$2:$G$25,4,FALSE)</f>
        <v>0</v>
      </c>
      <c r="T657" s="75">
        <f t="shared" ca="1" si="87"/>
        <v>0</v>
      </c>
    </row>
    <row r="658" spans="1:20">
      <c r="A658">
        <v>1</v>
      </c>
      <c r="B658">
        <v>2025</v>
      </c>
      <c r="C658" s="2">
        <v>45474</v>
      </c>
      <c r="D658" s="2">
        <v>45565</v>
      </c>
      <c r="J658">
        <f>VLOOKUP(D658,'FY-Quarter lookup'!$D$2:$I$25,6,FALSE)</f>
        <v>0</v>
      </c>
      <c r="K658">
        <f t="shared" si="92"/>
        <v>137</v>
      </c>
      <c r="L658" s="75" t="str">
        <f t="shared" ca="1" si="90"/>
        <v>3100: Salary In-kind</v>
      </c>
      <c r="M658" s="75">
        <f t="shared" ca="1" si="85"/>
        <v>0</v>
      </c>
      <c r="N658" s="75" t="str">
        <f t="shared" ca="1" si="86"/>
        <v xml:space="preserve"> - </v>
      </c>
      <c r="O658" s="75" t="str">
        <f t="shared" ca="1" si="91"/>
        <v>3100: Salary In-kind0 - PY0</v>
      </c>
      <c r="P658" s="75">
        <f>VLOOKUP(D658,'FY-Quarter lookup'!$D$2:$J$25,7,FALSE)</f>
        <v>0</v>
      </c>
      <c r="Q658" s="75">
        <f ca="1">IFERROR(INDEX('Budget by FY'!$I$2:$I$506,MATCH('Budget by qtr'!O658,'Budget by FY'!$F$2:$F$506,0)),0)</f>
        <v>0</v>
      </c>
      <c r="R658" s="75">
        <f>VLOOKUP(D658,'FY-Quarter lookup'!$D$2:$K$25,8,FALSE)</f>
        <v>0</v>
      </c>
      <c r="S658" s="75">
        <f>VLOOKUP(D658,'FY-Quarter lookup'!$D$2:$G$25,4,FALSE)</f>
        <v>0</v>
      </c>
      <c r="T658" s="75">
        <f t="shared" ca="1" si="87"/>
        <v>0</v>
      </c>
    </row>
    <row r="659" spans="1:20">
      <c r="A659">
        <v>2</v>
      </c>
      <c r="B659">
        <v>2025</v>
      </c>
      <c r="C659" s="2">
        <v>45566</v>
      </c>
      <c r="D659" s="2">
        <v>45657</v>
      </c>
      <c r="J659">
        <f>VLOOKUP(D659,'FY-Quarter lookup'!$D$2:$I$25,6,FALSE)</f>
        <v>0</v>
      </c>
      <c r="K659">
        <f t="shared" si="92"/>
        <v>137</v>
      </c>
      <c r="L659" s="75" t="str">
        <f t="shared" ca="1" si="90"/>
        <v>3100: Salary In-kind</v>
      </c>
      <c r="M659" s="75">
        <f t="shared" ca="1" si="85"/>
        <v>0</v>
      </c>
      <c r="N659" s="75" t="str">
        <f t="shared" ca="1" si="86"/>
        <v xml:space="preserve"> - </v>
      </c>
      <c r="O659" s="75" t="str">
        <f t="shared" ca="1" si="91"/>
        <v>3100: Salary In-kind0 - PY0</v>
      </c>
      <c r="P659" s="75">
        <f>VLOOKUP(D659,'FY-Quarter lookup'!$D$2:$J$25,7,FALSE)</f>
        <v>0</v>
      </c>
      <c r="Q659" s="75">
        <f ca="1">IFERROR(INDEX('Budget by FY'!$I$2:$I$506,MATCH('Budget by qtr'!O659,'Budget by FY'!$F$2:$F$506,0)),0)</f>
        <v>0</v>
      </c>
      <c r="R659" s="75">
        <f>VLOOKUP(D659,'FY-Quarter lookup'!$D$2:$K$25,8,FALSE)</f>
        <v>0</v>
      </c>
      <c r="S659" s="75">
        <f>VLOOKUP(D659,'FY-Quarter lookup'!$D$2:$G$25,4,FALSE)</f>
        <v>0</v>
      </c>
      <c r="T659" s="75">
        <f t="shared" ca="1" si="87"/>
        <v>0</v>
      </c>
    </row>
    <row r="660" spans="1:20">
      <c r="A660">
        <v>3</v>
      </c>
      <c r="B660">
        <v>2025</v>
      </c>
      <c r="C660" s="2">
        <v>45658</v>
      </c>
      <c r="D660" s="2">
        <v>45747</v>
      </c>
      <c r="J660">
        <f>VLOOKUP(D660,'FY-Quarter lookup'!$D$2:$I$25,6,FALSE)</f>
        <v>0</v>
      </c>
      <c r="K660">
        <f t="shared" si="92"/>
        <v>137</v>
      </c>
      <c r="L660" s="75" t="str">
        <f t="shared" ca="1" si="90"/>
        <v>3100: Salary In-kind</v>
      </c>
      <c r="M660" s="75">
        <f t="shared" ca="1" si="85"/>
        <v>0</v>
      </c>
      <c r="N660" s="75" t="str">
        <f t="shared" ca="1" si="86"/>
        <v xml:space="preserve"> - </v>
      </c>
      <c r="O660" s="75" t="str">
        <f t="shared" ca="1" si="91"/>
        <v>3100: Salary In-kind0 - PY0</v>
      </c>
      <c r="P660" s="75">
        <f>VLOOKUP(D660,'FY-Quarter lookup'!$D$2:$J$25,7,FALSE)</f>
        <v>0</v>
      </c>
      <c r="Q660" s="75">
        <f ca="1">IFERROR(INDEX('Budget by FY'!$I$2:$I$506,MATCH('Budget by qtr'!O660,'Budget by FY'!$F$2:$F$506,0)),0)</f>
        <v>0</v>
      </c>
      <c r="R660" s="75">
        <f>VLOOKUP(D660,'FY-Quarter lookup'!$D$2:$K$25,8,FALSE)</f>
        <v>0</v>
      </c>
      <c r="S660" s="75">
        <f>VLOOKUP(D660,'FY-Quarter lookup'!$D$2:$G$25,4,FALSE)</f>
        <v>0</v>
      </c>
      <c r="T660" s="75">
        <f t="shared" ca="1" si="87"/>
        <v>0</v>
      </c>
    </row>
    <row r="661" spans="1:20">
      <c r="A661">
        <v>4</v>
      </c>
      <c r="B661">
        <v>2025</v>
      </c>
      <c r="C661" s="2">
        <v>45748</v>
      </c>
      <c r="D661" s="2">
        <v>45838</v>
      </c>
      <c r="J661">
        <f>VLOOKUP(D661,'FY-Quarter lookup'!$D$2:$I$25,6,FALSE)</f>
        <v>0</v>
      </c>
      <c r="K661">
        <f t="shared" si="92"/>
        <v>137</v>
      </c>
      <c r="L661" s="75" t="str">
        <f t="shared" ca="1" si="90"/>
        <v>3100: Salary In-kind</v>
      </c>
      <c r="M661" s="75">
        <f t="shared" ca="1" si="85"/>
        <v>0</v>
      </c>
      <c r="N661" s="75" t="str">
        <f t="shared" ca="1" si="86"/>
        <v xml:space="preserve"> - </v>
      </c>
      <c r="O661" s="75" t="str">
        <f t="shared" ca="1" si="91"/>
        <v>3100: Salary In-kind0 - PY0</v>
      </c>
      <c r="P661" s="75">
        <f>VLOOKUP(D661,'FY-Quarter lookup'!$D$2:$J$25,7,FALSE)</f>
        <v>0</v>
      </c>
      <c r="Q661" s="75">
        <f ca="1">IFERROR(INDEX('Budget by FY'!$I$2:$I$506,MATCH('Budget by qtr'!O661,'Budget by FY'!$F$2:$F$506,0)),0)</f>
        <v>0</v>
      </c>
      <c r="R661" s="75">
        <f>VLOOKUP(D661,'FY-Quarter lookup'!$D$2:$K$25,8,FALSE)</f>
        <v>0</v>
      </c>
      <c r="S661" s="75">
        <f>VLOOKUP(D661,'FY-Quarter lookup'!$D$2:$G$25,4,FALSE)</f>
        <v>0</v>
      </c>
      <c r="T661" s="75">
        <f t="shared" ca="1" si="87"/>
        <v>0</v>
      </c>
    </row>
    <row r="662" spans="1:20">
      <c r="A662">
        <v>1</v>
      </c>
      <c r="B662">
        <v>2026</v>
      </c>
      <c r="C662" s="2">
        <v>45839</v>
      </c>
      <c r="D662" s="2">
        <v>45930</v>
      </c>
      <c r="J662">
        <f>VLOOKUP(D662,'FY-Quarter lookup'!$D$2:$I$25,6,FALSE)</f>
        <v>0</v>
      </c>
      <c r="K662">
        <f t="shared" si="92"/>
        <v>137</v>
      </c>
      <c r="L662" s="75" t="str">
        <f t="shared" ca="1" si="90"/>
        <v>3100: Salary In-kind</v>
      </c>
      <c r="M662" s="75">
        <f t="shared" ca="1" si="85"/>
        <v>0</v>
      </c>
      <c r="N662" s="75" t="str">
        <f t="shared" ca="1" si="86"/>
        <v xml:space="preserve"> - </v>
      </c>
      <c r="O662" s="75" t="str">
        <f t="shared" ca="1" si="91"/>
        <v>3100: Salary In-kind0 - PY0</v>
      </c>
      <c r="P662" s="75">
        <f>VLOOKUP(D662,'FY-Quarter lookup'!$D$2:$J$25,7,FALSE)</f>
        <v>0</v>
      </c>
      <c r="Q662" s="75">
        <f ca="1">IFERROR(INDEX('Budget by FY'!$I$2:$I$506,MATCH('Budget by qtr'!O662,'Budget by FY'!$F$2:$F$506,0)),0)</f>
        <v>0</v>
      </c>
      <c r="R662" s="75">
        <f>VLOOKUP(D662,'FY-Quarter lookup'!$D$2:$K$25,8,FALSE)</f>
        <v>0</v>
      </c>
      <c r="S662" s="75">
        <f>VLOOKUP(D662,'FY-Quarter lookup'!$D$2:$G$25,4,FALSE)</f>
        <v>0</v>
      </c>
      <c r="T662" s="75">
        <f t="shared" ca="1" si="87"/>
        <v>0</v>
      </c>
    </row>
    <row r="663" spans="1:20">
      <c r="A663">
        <v>2</v>
      </c>
      <c r="B663">
        <v>2026</v>
      </c>
      <c r="C663" s="2">
        <v>45931</v>
      </c>
      <c r="D663" s="2">
        <v>46022</v>
      </c>
      <c r="J663">
        <f>VLOOKUP(D663,'FY-Quarter lookup'!$D$2:$I$25,6,FALSE)</f>
        <v>0</v>
      </c>
      <c r="K663">
        <f t="shared" si="92"/>
        <v>137</v>
      </c>
      <c r="L663" s="75" t="str">
        <f t="shared" ca="1" si="90"/>
        <v>3100: Salary In-kind</v>
      </c>
      <c r="M663" s="75">
        <f t="shared" ca="1" si="85"/>
        <v>0</v>
      </c>
      <c r="N663" s="75" t="str">
        <f t="shared" ca="1" si="86"/>
        <v xml:space="preserve"> - </v>
      </c>
      <c r="O663" s="75" t="str">
        <f t="shared" ca="1" si="91"/>
        <v>3100: Salary In-kind0 - PY0</v>
      </c>
      <c r="P663" s="75">
        <f>VLOOKUP(D663,'FY-Quarter lookup'!$D$2:$J$25,7,FALSE)</f>
        <v>0</v>
      </c>
      <c r="Q663" s="75">
        <f ca="1">IFERROR(INDEX('Budget by FY'!$I$2:$I$506,MATCH('Budget by qtr'!O663,'Budget by FY'!$F$2:$F$506,0)),0)</f>
        <v>0</v>
      </c>
      <c r="R663" s="75">
        <f>VLOOKUP(D663,'FY-Quarter lookup'!$D$2:$K$25,8,FALSE)</f>
        <v>0</v>
      </c>
      <c r="S663" s="75">
        <f>VLOOKUP(D663,'FY-Quarter lookup'!$D$2:$G$25,4,FALSE)</f>
        <v>0</v>
      </c>
      <c r="T663" s="75">
        <f t="shared" ca="1" si="87"/>
        <v>0</v>
      </c>
    </row>
    <row r="664" spans="1:20">
      <c r="A664">
        <v>3</v>
      </c>
      <c r="B664">
        <v>2026</v>
      </c>
      <c r="C664" s="2">
        <v>46023</v>
      </c>
      <c r="D664" s="2">
        <v>46112</v>
      </c>
      <c r="J664">
        <f>VLOOKUP(D664,'FY-Quarter lookup'!$D$2:$I$25,6,FALSE)</f>
        <v>0</v>
      </c>
      <c r="K664">
        <f t="shared" si="92"/>
        <v>137</v>
      </c>
      <c r="L664" s="75" t="str">
        <f t="shared" ca="1" si="90"/>
        <v>3100: Salary In-kind</v>
      </c>
      <c r="M664" s="75">
        <f t="shared" ca="1" si="85"/>
        <v>0</v>
      </c>
      <c r="N664" s="75" t="str">
        <f t="shared" ca="1" si="86"/>
        <v xml:space="preserve"> - </v>
      </c>
      <c r="O664" s="75" t="str">
        <f t="shared" ca="1" si="91"/>
        <v>3100: Salary In-kind0 - PY0</v>
      </c>
      <c r="P664" s="75">
        <f>VLOOKUP(D664,'FY-Quarter lookup'!$D$2:$J$25,7,FALSE)</f>
        <v>0</v>
      </c>
      <c r="Q664" s="75">
        <f ca="1">IFERROR(INDEX('Budget by FY'!$I$2:$I$506,MATCH('Budget by qtr'!O664,'Budget by FY'!$F$2:$F$506,0)),0)</f>
        <v>0</v>
      </c>
      <c r="R664" s="75">
        <f>VLOOKUP(D664,'FY-Quarter lookup'!$D$2:$K$25,8,FALSE)</f>
        <v>0</v>
      </c>
      <c r="S664" s="75">
        <f>VLOOKUP(D664,'FY-Quarter lookup'!$D$2:$G$25,4,FALSE)</f>
        <v>0</v>
      </c>
      <c r="T664" s="75">
        <f t="shared" ca="1" si="87"/>
        <v>0</v>
      </c>
    </row>
    <row r="665" spans="1:20">
      <c r="A665">
        <v>4</v>
      </c>
      <c r="B665">
        <v>2026</v>
      </c>
      <c r="C665" s="2">
        <v>46113</v>
      </c>
      <c r="D665" s="2">
        <v>46203</v>
      </c>
      <c r="J665">
        <f>VLOOKUP(D665,'FY-Quarter lookup'!$D$2:$I$25,6,FALSE)</f>
        <v>0</v>
      </c>
      <c r="K665">
        <f t="shared" si="92"/>
        <v>137</v>
      </c>
      <c r="L665" s="75" t="str">
        <f t="shared" ca="1" si="90"/>
        <v>3100: Salary In-kind</v>
      </c>
      <c r="M665" s="75">
        <f t="shared" ca="1" si="85"/>
        <v>0</v>
      </c>
      <c r="N665" s="75" t="str">
        <f t="shared" ca="1" si="86"/>
        <v xml:space="preserve"> - </v>
      </c>
      <c r="O665" s="75" t="str">
        <f t="shared" ca="1" si="91"/>
        <v>3100: Salary In-kind0 - PY0</v>
      </c>
      <c r="P665" s="75">
        <f>VLOOKUP(D665,'FY-Quarter lookup'!$D$2:$J$25,7,FALSE)</f>
        <v>0</v>
      </c>
      <c r="Q665" s="75">
        <f ca="1">IFERROR(INDEX('Budget by FY'!$I$2:$I$506,MATCH('Budget by qtr'!O665,'Budget by FY'!$F$2:$F$506,0)),0)</f>
        <v>0</v>
      </c>
      <c r="R665" s="75">
        <f>VLOOKUP(D665,'FY-Quarter lookup'!$D$2:$K$25,8,FALSE)</f>
        <v>0</v>
      </c>
      <c r="S665" s="75">
        <f>VLOOKUP(D665,'FY-Quarter lookup'!$D$2:$G$25,4,FALSE)</f>
        <v>0</v>
      </c>
      <c r="T665" s="75">
        <f t="shared" ca="1" si="87"/>
        <v>0</v>
      </c>
    </row>
    <row r="666" spans="1:20">
      <c r="A666">
        <v>1</v>
      </c>
      <c r="B666">
        <v>2027</v>
      </c>
      <c r="C666" s="2">
        <v>46204</v>
      </c>
      <c r="D666" s="2">
        <v>46295</v>
      </c>
      <c r="J666">
        <f>VLOOKUP(D666,'FY-Quarter lookup'!$D$2:$I$25,6,FALSE)</f>
        <v>0</v>
      </c>
      <c r="K666">
        <f t="shared" si="92"/>
        <v>137</v>
      </c>
      <c r="L666" s="75" t="str">
        <f t="shared" ca="1" si="90"/>
        <v>3100: Salary In-kind</v>
      </c>
      <c r="M666" s="75">
        <f t="shared" ref="M666:M729" ca="1" si="93">INDIRECT(_xlfn.CONCAT("'Budget by FY'!D",K666))</f>
        <v>0</v>
      </c>
      <c r="N666" s="75" t="str">
        <f t="shared" ref="N666:N729" ca="1" si="94">INDIRECT(_xlfn.CONCAT("'Budget by FY'!E",K666))</f>
        <v xml:space="preserve"> - </v>
      </c>
      <c r="O666" s="75" t="str">
        <f t="shared" ca="1" si="91"/>
        <v>3100: Salary In-kind0 - PY0</v>
      </c>
      <c r="P666" s="75">
        <f>VLOOKUP(D666,'FY-Quarter lookup'!$D$2:$J$25,7,FALSE)</f>
        <v>0</v>
      </c>
      <c r="Q666" s="75">
        <f ca="1">IFERROR(INDEX('Budget by FY'!$I$2:$I$506,MATCH('Budget by qtr'!O666,'Budget by FY'!$F$2:$F$506,0)),0)</f>
        <v>0</v>
      </c>
      <c r="R666" s="75">
        <f>VLOOKUP(D666,'FY-Quarter lookup'!$D$2:$K$25,8,FALSE)</f>
        <v>0</v>
      </c>
      <c r="S666" s="75">
        <f>VLOOKUP(D666,'FY-Quarter lookup'!$D$2:$G$25,4,FALSE)</f>
        <v>0</v>
      </c>
      <c r="T666" s="75">
        <f t="shared" ref="T666:T729" ca="1" si="95">IFERROR((Q666/R666)*S666,0)</f>
        <v>0</v>
      </c>
    </row>
    <row r="667" spans="1:20">
      <c r="A667">
        <v>2</v>
      </c>
      <c r="B667">
        <v>2027</v>
      </c>
      <c r="C667" s="2">
        <v>46296</v>
      </c>
      <c r="D667" s="2">
        <v>46387</v>
      </c>
      <c r="J667">
        <f>VLOOKUP(D667,'FY-Quarter lookup'!$D$2:$I$25,6,FALSE)</f>
        <v>0</v>
      </c>
      <c r="K667">
        <f t="shared" si="92"/>
        <v>137</v>
      </c>
      <c r="L667" s="75" t="str">
        <f t="shared" ca="1" si="90"/>
        <v>3100: Salary In-kind</v>
      </c>
      <c r="M667" s="75">
        <f t="shared" ca="1" si="93"/>
        <v>0</v>
      </c>
      <c r="N667" s="75" t="str">
        <f t="shared" ca="1" si="94"/>
        <v xml:space="preserve"> - </v>
      </c>
      <c r="O667" s="75" t="str">
        <f t="shared" ca="1" si="91"/>
        <v>3100: Salary In-kind0 - PY0</v>
      </c>
      <c r="P667" s="75">
        <f>VLOOKUP(D667,'FY-Quarter lookup'!$D$2:$J$25,7,FALSE)</f>
        <v>0</v>
      </c>
      <c r="Q667" s="75">
        <f ca="1">IFERROR(INDEX('Budget by FY'!$I$2:$I$506,MATCH('Budget by qtr'!O667,'Budget by FY'!$F$2:$F$506,0)),0)</f>
        <v>0</v>
      </c>
      <c r="R667" s="75">
        <f>VLOOKUP(D667,'FY-Quarter lookup'!$D$2:$K$25,8,FALSE)</f>
        <v>0</v>
      </c>
      <c r="S667" s="75">
        <f>VLOOKUP(D667,'FY-Quarter lookup'!$D$2:$G$25,4,FALSE)</f>
        <v>0</v>
      </c>
      <c r="T667" s="75">
        <f t="shared" ca="1" si="95"/>
        <v>0</v>
      </c>
    </row>
    <row r="668" spans="1:20">
      <c r="A668">
        <v>3</v>
      </c>
      <c r="B668">
        <v>2027</v>
      </c>
      <c r="C668" s="2">
        <v>46388</v>
      </c>
      <c r="D668" s="2">
        <v>46477</v>
      </c>
      <c r="J668">
        <f>VLOOKUP(D668,'FY-Quarter lookup'!$D$2:$I$25,6,FALSE)</f>
        <v>0</v>
      </c>
      <c r="K668">
        <f t="shared" si="92"/>
        <v>137</v>
      </c>
      <c r="L668" s="75" t="str">
        <f t="shared" ca="1" si="90"/>
        <v>3100: Salary In-kind</v>
      </c>
      <c r="M668" s="75">
        <f t="shared" ca="1" si="93"/>
        <v>0</v>
      </c>
      <c r="N668" s="75" t="str">
        <f t="shared" ca="1" si="94"/>
        <v xml:space="preserve"> - </v>
      </c>
      <c r="O668" s="75" t="str">
        <f t="shared" ca="1" si="91"/>
        <v>3100: Salary In-kind0 - PY0</v>
      </c>
      <c r="P668" s="75">
        <f>VLOOKUP(D668,'FY-Quarter lookup'!$D$2:$J$25,7,FALSE)</f>
        <v>0</v>
      </c>
      <c r="Q668" s="75">
        <f ca="1">IFERROR(INDEX('Budget by FY'!$I$2:$I$506,MATCH('Budget by qtr'!O668,'Budget by FY'!$F$2:$F$506,0)),0)</f>
        <v>0</v>
      </c>
      <c r="R668" s="75">
        <f>VLOOKUP(D668,'FY-Quarter lookup'!$D$2:$K$25,8,FALSE)</f>
        <v>0</v>
      </c>
      <c r="S668" s="75">
        <f>VLOOKUP(D668,'FY-Quarter lookup'!$D$2:$G$25,4,FALSE)</f>
        <v>0</v>
      </c>
      <c r="T668" s="75">
        <f t="shared" ca="1" si="95"/>
        <v>0</v>
      </c>
    </row>
    <row r="669" spans="1:20">
      <c r="A669">
        <v>4</v>
      </c>
      <c r="B669">
        <v>2027</v>
      </c>
      <c r="C669" s="2">
        <v>46478</v>
      </c>
      <c r="D669" s="2">
        <v>46568</v>
      </c>
      <c r="J669">
        <f>VLOOKUP(D669,'FY-Quarter lookup'!$D$2:$I$25,6,FALSE)</f>
        <v>0</v>
      </c>
      <c r="K669">
        <f t="shared" si="92"/>
        <v>137</v>
      </c>
      <c r="L669" s="75" t="str">
        <f t="shared" ca="1" si="90"/>
        <v>3100: Salary In-kind</v>
      </c>
      <c r="M669" s="75">
        <f t="shared" ca="1" si="93"/>
        <v>0</v>
      </c>
      <c r="N669" s="75" t="str">
        <f t="shared" ca="1" si="94"/>
        <v xml:space="preserve"> - </v>
      </c>
      <c r="O669" s="75" t="str">
        <f t="shared" ca="1" si="91"/>
        <v>3100: Salary In-kind0 - PY0</v>
      </c>
      <c r="P669" s="75">
        <f>VLOOKUP(D669,'FY-Quarter lookup'!$D$2:$J$25,7,FALSE)</f>
        <v>0</v>
      </c>
      <c r="Q669" s="75">
        <f ca="1">IFERROR(INDEX('Budget by FY'!$I$2:$I$506,MATCH('Budget by qtr'!O669,'Budget by FY'!$F$2:$F$506,0)),0)</f>
        <v>0</v>
      </c>
      <c r="R669" s="75">
        <f>VLOOKUP(D669,'FY-Quarter lookup'!$D$2:$K$25,8,FALSE)</f>
        <v>0</v>
      </c>
      <c r="S669" s="75">
        <f>VLOOKUP(D669,'FY-Quarter lookup'!$D$2:$G$25,4,FALSE)</f>
        <v>0</v>
      </c>
      <c r="T669" s="75">
        <f t="shared" ca="1" si="95"/>
        <v>0</v>
      </c>
    </row>
    <row r="670" spans="1:20">
      <c r="A670">
        <v>1</v>
      </c>
      <c r="B670">
        <v>2028</v>
      </c>
      <c r="C670" s="2">
        <v>46569</v>
      </c>
      <c r="D670" s="2">
        <v>46660</v>
      </c>
      <c r="J670">
        <f>VLOOKUP(D670,'FY-Quarter lookup'!$D$2:$I$25,6,FALSE)</f>
        <v>0</v>
      </c>
      <c r="K670">
        <f t="shared" si="92"/>
        <v>137</v>
      </c>
      <c r="L670" s="75" t="str">
        <f t="shared" ca="1" si="90"/>
        <v>3100: Salary In-kind</v>
      </c>
      <c r="M670" s="75">
        <f t="shared" ca="1" si="93"/>
        <v>0</v>
      </c>
      <c r="N670" s="75" t="str">
        <f t="shared" ca="1" si="94"/>
        <v xml:space="preserve"> - </v>
      </c>
      <c r="O670" s="75" t="str">
        <f t="shared" ca="1" si="91"/>
        <v>3100: Salary In-kind0 - PY0</v>
      </c>
      <c r="P670" s="75">
        <f>VLOOKUP(D670,'FY-Quarter lookup'!$D$2:$J$25,7,FALSE)</f>
        <v>0</v>
      </c>
      <c r="Q670" s="75">
        <f ca="1">IFERROR(INDEX('Budget by FY'!$I$2:$I$506,MATCH('Budget by qtr'!O670,'Budget by FY'!$F$2:$F$506,0)),0)</f>
        <v>0</v>
      </c>
      <c r="R670" s="75">
        <f>VLOOKUP(D670,'FY-Quarter lookup'!$D$2:$K$25,8,FALSE)</f>
        <v>0</v>
      </c>
      <c r="S670" s="75">
        <f>VLOOKUP(D670,'FY-Quarter lookup'!$D$2:$G$25,4,FALSE)</f>
        <v>0</v>
      </c>
      <c r="T670" s="75">
        <f t="shared" ca="1" si="95"/>
        <v>0</v>
      </c>
    </row>
    <row r="671" spans="1:20">
      <c r="A671">
        <v>2</v>
      </c>
      <c r="B671">
        <v>2028</v>
      </c>
      <c r="C671" s="2">
        <v>46661</v>
      </c>
      <c r="D671" s="2">
        <v>46752</v>
      </c>
      <c r="J671">
        <f>VLOOKUP(D671,'FY-Quarter lookup'!$D$2:$I$25,6,FALSE)</f>
        <v>0</v>
      </c>
      <c r="K671">
        <f t="shared" si="92"/>
        <v>137</v>
      </c>
      <c r="L671" s="75" t="str">
        <f t="shared" ca="1" si="90"/>
        <v>3100: Salary In-kind</v>
      </c>
      <c r="M671" s="75">
        <f t="shared" ca="1" si="93"/>
        <v>0</v>
      </c>
      <c r="N671" s="75" t="str">
        <f t="shared" ca="1" si="94"/>
        <v xml:space="preserve"> - </v>
      </c>
      <c r="O671" s="75" t="str">
        <f t="shared" ca="1" si="91"/>
        <v>3100: Salary In-kind0 - PY0</v>
      </c>
      <c r="P671" s="75">
        <f>VLOOKUP(D671,'FY-Quarter lookup'!$D$2:$J$25,7,FALSE)</f>
        <v>0</v>
      </c>
      <c r="Q671" s="75">
        <f ca="1">IFERROR(INDEX('Budget by FY'!$I$2:$I$506,MATCH('Budget by qtr'!O671,'Budget by FY'!$F$2:$F$506,0)),0)</f>
        <v>0</v>
      </c>
      <c r="R671" s="75">
        <f>VLOOKUP(D671,'FY-Quarter lookup'!$D$2:$K$25,8,FALSE)</f>
        <v>0</v>
      </c>
      <c r="S671" s="75">
        <f>VLOOKUP(D671,'FY-Quarter lookup'!$D$2:$G$25,4,FALSE)</f>
        <v>0</v>
      </c>
      <c r="T671" s="75">
        <f t="shared" ca="1" si="95"/>
        <v>0</v>
      </c>
    </row>
    <row r="672" spans="1:20">
      <c r="A672">
        <v>3</v>
      </c>
      <c r="B672">
        <v>2028</v>
      </c>
      <c r="C672" s="2">
        <v>46753</v>
      </c>
      <c r="D672" s="2">
        <v>46843</v>
      </c>
      <c r="J672">
        <f>VLOOKUP(D672,'FY-Quarter lookup'!$D$2:$I$25,6,FALSE)</f>
        <v>0</v>
      </c>
      <c r="K672">
        <f t="shared" si="92"/>
        <v>137</v>
      </c>
      <c r="L672" s="75" t="str">
        <f t="shared" ca="1" si="90"/>
        <v>3100: Salary In-kind</v>
      </c>
      <c r="M672" s="75">
        <f t="shared" ca="1" si="93"/>
        <v>0</v>
      </c>
      <c r="N672" s="75" t="str">
        <f t="shared" ca="1" si="94"/>
        <v xml:space="preserve"> - </v>
      </c>
      <c r="O672" s="75" t="str">
        <f t="shared" ca="1" si="91"/>
        <v>3100: Salary In-kind0 - PY0</v>
      </c>
      <c r="P672" s="75">
        <f>VLOOKUP(D672,'FY-Quarter lookup'!$D$2:$J$25,7,FALSE)</f>
        <v>0</v>
      </c>
      <c r="Q672" s="75">
        <f ca="1">IFERROR(INDEX('Budget by FY'!$I$2:$I$506,MATCH('Budget by qtr'!O672,'Budget by FY'!$F$2:$F$506,0)),0)</f>
        <v>0</v>
      </c>
      <c r="R672" s="75">
        <f>VLOOKUP(D672,'FY-Quarter lookup'!$D$2:$K$25,8,FALSE)</f>
        <v>0</v>
      </c>
      <c r="S672" s="75">
        <f>VLOOKUP(D672,'FY-Quarter lookup'!$D$2:$G$25,4,FALSE)</f>
        <v>0</v>
      </c>
      <c r="T672" s="75">
        <f t="shared" ca="1" si="95"/>
        <v>0</v>
      </c>
    </row>
    <row r="673" spans="1:20">
      <c r="A673">
        <v>4</v>
      </c>
      <c r="B673">
        <v>2028</v>
      </c>
      <c r="C673" s="2">
        <v>46844</v>
      </c>
      <c r="D673" s="2">
        <v>46934</v>
      </c>
      <c r="J673">
        <f>VLOOKUP(D673,'FY-Quarter lookup'!$D$2:$I$25,6,FALSE)</f>
        <v>0</v>
      </c>
      <c r="K673">
        <f t="shared" si="92"/>
        <v>137</v>
      </c>
      <c r="L673" s="75" t="str">
        <f t="shared" ca="1" si="90"/>
        <v>3100: Salary In-kind</v>
      </c>
      <c r="M673" s="75">
        <f t="shared" ca="1" si="93"/>
        <v>0</v>
      </c>
      <c r="N673" s="75" t="str">
        <f t="shared" ca="1" si="94"/>
        <v xml:space="preserve"> - </v>
      </c>
      <c r="O673" s="75" t="str">
        <f t="shared" ca="1" si="91"/>
        <v>3100: Salary In-kind0 - PY0</v>
      </c>
      <c r="P673" s="75">
        <f>VLOOKUP(D673,'FY-Quarter lookup'!$D$2:$J$25,7,FALSE)</f>
        <v>0</v>
      </c>
      <c r="Q673" s="75">
        <f ca="1">IFERROR(INDEX('Budget by FY'!$I$2:$I$506,MATCH('Budget by qtr'!O673,'Budget by FY'!$F$2:$F$506,0)),0)</f>
        <v>0</v>
      </c>
      <c r="R673" s="75">
        <f>VLOOKUP(D673,'FY-Quarter lookup'!$D$2:$K$25,8,FALSE)</f>
        <v>0</v>
      </c>
      <c r="S673" s="75">
        <f>VLOOKUP(D673,'FY-Quarter lookup'!$D$2:$G$25,4,FALSE)</f>
        <v>0</v>
      </c>
      <c r="T673" s="75">
        <f t="shared" ca="1" si="95"/>
        <v>0</v>
      </c>
    </row>
    <row r="674" spans="1:20">
      <c r="A674">
        <v>1</v>
      </c>
      <c r="B674">
        <v>2023</v>
      </c>
      <c r="C674" s="2">
        <v>44743</v>
      </c>
      <c r="D674" s="2">
        <v>44834</v>
      </c>
      <c r="J674">
        <f>VLOOKUP(D674,'FY-Quarter lookup'!$D$2:$I$25,6,FALSE)</f>
        <v>0</v>
      </c>
      <c r="K674">
        <f>K673+5</f>
        <v>142</v>
      </c>
      <c r="L674" s="75" t="str">
        <f t="shared" ca="1" si="90"/>
        <v>3100: Salary In-kind</v>
      </c>
      <c r="M674" s="75">
        <f t="shared" ca="1" si="93"/>
        <v>0</v>
      </c>
      <c r="N674" s="75" t="str">
        <f t="shared" ca="1" si="94"/>
        <v xml:space="preserve"> - </v>
      </c>
      <c r="O674" s="75" t="str">
        <f t="shared" ca="1" si="91"/>
        <v>3100: Salary In-kind0 - PY0</v>
      </c>
      <c r="P674" s="75">
        <f>VLOOKUP(D674,'FY-Quarter lookup'!$D$2:$J$25,7,FALSE)</f>
        <v>0</v>
      </c>
      <c r="Q674" s="75">
        <f ca="1">IFERROR(INDEX('Budget by FY'!$I$2:$I$506,MATCH('Budget by qtr'!O674,'Budget by FY'!$F$2:$F$506,0)),0)</f>
        <v>0</v>
      </c>
      <c r="R674" s="75">
        <f>VLOOKUP(D674,'FY-Quarter lookup'!$D$2:$K$25,8,FALSE)</f>
        <v>0</v>
      </c>
      <c r="S674" s="75">
        <f>VLOOKUP(D674,'FY-Quarter lookup'!$D$2:$G$25,4,FALSE)</f>
        <v>0</v>
      </c>
      <c r="T674" s="75">
        <f t="shared" ca="1" si="95"/>
        <v>0</v>
      </c>
    </row>
    <row r="675" spans="1:20">
      <c r="A675">
        <v>2</v>
      </c>
      <c r="B675">
        <v>2023</v>
      </c>
      <c r="C675" s="2">
        <v>44835</v>
      </c>
      <c r="D675" s="2">
        <v>44926</v>
      </c>
      <c r="J675">
        <f>VLOOKUP(D675,'FY-Quarter lookup'!$D$2:$I$25,6,FALSE)</f>
        <v>0</v>
      </c>
      <c r="K675">
        <f>K674</f>
        <v>142</v>
      </c>
      <c r="L675" s="75" t="str">
        <f t="shared" ca="1" si="90"/>
        <v>3100: Salary In-kind</v>
      </c>
      <c r="M675" s="75">
        <f t="shared" ca="1" si="93"/>
        <v>0</v>
      </c>
      <c r="N675" s="75" t="str">
        <f t="shared" ca="1" si="94"/>
        <v xml:space="preserve"> - </v>
      </c>
      <c r="O675" s="75" t="str">
        <f t="shared" ca="1" si="91"/>
        <v>3100: Salary In-kind0 - PY0</v>
      </c>
      <c r="P675" s="75">
        <f>VLOOKUP(D675,'FY-Quarter lookup'!$D$2:$J$25,7,FALSE)</f>
        <v>0</v>
      </c>
      <c r="Q675" s="75">
        <f ca="1">IFERROR(INDEX('Budget by FY'!$I$2:$I$506,MATCH('Budget by qtr'!O675,'Budget by FY'!$F$2:$F$506,0)),0)</f>
        <v>0</v>
      </c>
      <c r="R675" s="75">
        <f>VLOOKUP(D675,'FY-Quarter lookup'!$D$2:$K$25,8,FALSE)</f>
        <v>0</v>
      </c>
      <c r="S675" s="75">
        <f>VLOOKUP(D675,'FY-Quarter lookup'!$D$2:$G$25,4,FALSE)</f>
        <v>0</v>
      </c>
      <c r="T675" s="75">
        <f t="shared" ca="1" si="95"/>
        <v>0</v>
      </c>
    </row>
    <row r="676" spans="1:20">
      <c r="A676">
        <v>3</v>
      </c>
      <c r="B676">
        <v>2023</v>
      </c>
      <c r="C676" s="2">
        <v>44927</v>
      </c>
      <c r="D676" s="2">
        <v>45016</v>
      </c>
      <c r="J676">
        <f>VLOOKUP(D676,'FY-Quarter lookup'!$D$2:$I$25,6,FALSE)</f>
        <v>0</v>
      </c>
      <c r="K676">
        <f t="shared" ref="K676:K697" si="96">K675</f>
        <v>142</v>
      </c>
      <c r="L676" s="75" t="str">
        <f t="shared" ca="1" si="90"/>
        <v>3100: Salary In-kind</v>
      </c>
      <c r="M676" s="75">
        <f t="shared" ca="1" si="93"/>
        <v>0</v>
      </c>
      <c r="N676" s="75" t="str">
        <f t="shared" ca="1" si="94"/>
        <v xml:space="preserve"> - </v>
      </c>
      <c r="O676" s="75" t="str">
        <f t="shared" ca="1" si="91"/>
        <v>3100: Salary In-kind0 - PY0</v>
      </c>
      <c r="P676" s="75">
        <f>VLOOKUP(D676,'FY-Quarter lookup'!$D$2:$J$25,7,FALSE)</f>
        <v>0</v>
      </c>
      <c r="Q676" s="75">
        <f ca="1">IFERROR(INDEX('Budget by FY'!$I$2:$I$506,MATCH('Budget by qtr'!O676,'Budget by FY'!$F$2:$F$506,0)),0)</f>
        <v>0</v>
      </c>
      <c r="R676" s="75">
        <f>VLOOKUP(D676,'FY-Quarter lookup'!$D$2:$K$25,8,FALSE)</f>
        <v>0</v>
      </c>
      <c r="S676" s="75">
        <f>VLOOKUP(D676,'FY-Quarter lookup'!$D$2:$G$25,4,FALSE)</f>
        <v>0</v>
      </c>
      <c r="T676" s="75">
        <f t="shared" ca="1" si="95"/>
        <v>0</v>
      </c>
    </row>
    <row r="677" spans="1:20">
      <c r="A677">
        <v>4</v>
      </c>
      <c r="B677">
        <v>2023</v>
      </c>
      <c r="C677" s="2">
        <v>45017</v>
      </c>
      <c r="D677" s="2">
        <v>45107</v>
      </c>
      <c r="J677">
        <f>VLOOKUP(D677,'FY-Quarter lookup'!$D$2:$I$25,6,FALSE)</f>
        <v>0</v>
      </c>
      <c r="K677">
        <f t="shared" si="96"/>
        <v>142</v>
      </c>
      <c r="L677" s="75" t="str">
        <f t="shared" ca="1" si="90"/>
        <v>3100: Salary In-kind</v>
      </c>
      <c r="M677" s="75">
        <f t="shared" ca="1" si="93"/>
        <v>0</v>
      </c>
      <c r="N677" s="75" t="str">
        <f t="shared" ca="1" si="94"/>
        <v xml:space="preserve"> - </v>
      </c>
      <c r="O677" s="75" t="str">
        <f t="shared" ca="1" si="91"/>
        <v>3100: Salary In-kind0 - PY0</v>
      </c>
      <c r="P677" s="75">
        <f>VLOOKUP(D677,'FY-Quarter lookup'!$D$2:$J$25,7,FALSE)</f>
        <v>0</v>
      </c>
      <c r="Q677" s="75">
        <f ca="1">IFERROR(INDEX('Budget by FY'!$I$2:$I$506,MATCH('Budget by qtr'!O677,'Budget by FY'!$F$2:$F$506,0)),0)</f>
        <v>0</v>
      </c>
      <c r="R677" s="75">
        <f>VLOOKUP(D677,'FY-Quarter lookup'!$D$2:$K$25,8,FALSE)</f>
        <v>0</v>
      </c>
      <c r="S677" s="75">
        <f>VLOOKUP(D677,'FY-Quarter lookup'!$D$2:$G$25,4,FALSE)</f>
        <v>0</v>
      </c>
      <c r="T677" s="75">
        <f t="shared" ca="1" si="95"/>
        <v>0</v>
      </c>
    </row>
    <row r="678" spans="1:20">
      <c r="A678">
        <v>1</v>
      </c>
      <c r="B678">
        <v>2024</v>
      </c>
      <c r="C678" s="2">
        <v>45108</v>
      </c>
      <c r="D678" s="2">
        <v>45199</v>
      </c>
      <c r="J678">
        <f>VLOOKUP(D678,'FY-Quarter lookup'!$D$2:$I$25,6,FALSE)</f>
        <v>0</v>
      </c>
      <c r="K678">
        <f t="shared" si="96"/>
        <v>142</v>
      </c>
      <c r="L678" s="75" t="str">
        <f t="shared" ca="1" si="90"/>
        <v>3100: Salary In-kind</v>
      </c>
      <c r="M678" s="75">
        <f t="shared" ca="1" si="93"/>
        <v>0</v>
      </c>
      <c r="N678" s="75" t="str">
        <f t="shared" ca="1" si="94"/>
        <v xml:space="preserve"> - </v>
      </c>
      <c r="O678" s="75" t="str">
        <f t="shared" ca="1" si="91"/>
        <v>3100: Salary In-kind0 - PY0</v>
      </c>
      <c r="P678" s="75">
        <f>VLOOKUP(D678,'FY-Quarter lookup'!$D$2:$J$25,7,FALSE)</f>
        <v>0</v>
      </c>
      <c r="Q678" s="75">
        <f ca="1">IFERROR(INDEX('Budget by FY'!$I$2:$I$506,MATCH('Budget by qtr'!O678,'Budget by FY'!$F$2:$F$506,0)),0)</f>
        <v>0</v>
      </c>
      <c r="R678" s="75">
        <f>VLOOKUP(D678,'FY-Quarter lookup'!$D$2:$K$25,8,FALSE)</f>
        <v>0</v>
      </c>
      <c r="S678" s="75">
        <f>VLOOKUP(D678,'FY-Quarter lookup'!$D$2:$G$25,4,FALSE)</f>
        <v>0</v>
      </c>
      <c r="T678" s="75">
        <f t="shared" ca="1" si="95"/>
        <v>0</v>
      </c>
    </row>
    <row r="679" spans="1:20">
      <c r="A679">
        <v>2</v>
      </c>
      <c r="B679">
        <v>2024</v>
      </c>
      <c r="C679" s="2">
        <v>45200</v>
      </c>
      <c r="D679" s="2">
        <v>45291</v>
      </c>
      <c r="J679">
        <f>VLOOKUP(D679,'FY-Quarter lookup'!$D$2:$I$25,6,FALSE)</f>
        <v>0</v>
      </c>
      <c r="K679">
        <f t="shared" si="96"/>
        <v>142</v>
      </c>
      <c r="L679" s="75" t="str">
        <f t="shared" ca="1" si="90"/>
        <v>3100: Salary In-kind</v>
      </c>
      <c r="M679" s="75">
        <f t="shared" ca="1" si="93"/>
        <v>0</v>
      </c>
      <c r="N679" s="75" t="str">
        <f t="shared" ca="1" si="94"/>
        <v xml:space="preserve"> - </v>
      </c>
      <c r="O679" s="75" t="str">
        <f t="shared" ca="1" si="91"/>
        <v>3100: Salary In-kind0 - PY0</v>
      </c>
      <c r="P679" s="75">
        <f>VLOOKUP(D679,'FY-Quarter lookup'!$D$2:$J$25,7,FALSE)</f>
        <v>0</v>
      </c>
      <c r="Q679" s="75">
        <f ca="1">IFERROR(INDEX('Budget by FY'!$I$2:$I$506,MATCH('Budget by qtr'!O679,'Budget by FY'!$F$2:$F$506,0)),0)</f>
        <v>0</v>
      </c>
      <c r="R679" s="75">
        <f>VLOOKUP(D679,'FY-Quarter lookup'!$D$2:$K$25,8,FALSE)</f>
        <v>0</v>
      </c>
      <c r="S679" s="75">
        <f>VLOOKUP(D679,'FY-Quarter lookup'!$D$2:$G$25,4,FALSE)</f>
        <v>0</v>
      </c>
      <c r="T679" s="75">
        <f t="shared" ca="1" si="95"/>
        <v>0</v>
      </c>
    </row>
    <row r="680" spans="1:20">
      <c r="A680">
        <v>3</v>
      </c>
      <c r="B680">
        <v>2024</v>
      </c>
      <c r="C680" s="2">
        <v>45292</v>
      </c>
      <c r="D680" s="2">
        <v>45382</v>
      </c>
      <c r="J680">
        <f>VLOOKUP(D680,'FY-Quarter lookup'!$D$2:$I$25,6,FALSE)</f>
        <v>0</v>
      </c>
      <c r="K680">
        <f t="shared" si="96"/>
        <v>142</v>
      </c>
      <c r="L680" s="75" t="str">
        <f t="shared" ca="1" si="90"/>
        <v>3100: Salary In-kind</v>
      </c>
      <c r="M680" s="75">
        <f t="shared" ca="1" si="93"/>
        <v>0</v>
      </c>
      <c r="N680" s="75" t="str">
        <f t="shared" ca="1" si="94"/>
        <v xml:space="preserve"> - </v>
      </c>
      <c r="O680" s="75" t="str">
        <f t="shared" ca="1" si="91"/>
        <v>3100: Salary In-kind0 - PY0</v>
      </c>
      <c r="P680" s="75">
        <f>VLOOKUP(D680,'FY-Quarter lookup'!$D$2:$J$25,7,FALSE)</f>
        <v>0</v>
      </c>
      <c r="Q680" s="75">
        <f ca="1">IFERROR(INDEX('Budget by FY'!$I$2:$I$506,MATCH('Budget by qtr'!O680,'Budget by FY'!$F$2:$F$506,0)),0)</f>
        <v>0</v>
      </c>
      <c r="R680" s="75">
        <f>VLOOKUP(D680,'FY-Quarter lookup'!$D$2:$K$25,8,FALSE)</f>
        <v>0</v>
      </c>
      <c r="S680" s="75">
        <f>VLOOKUP(D680,'FY-Quarter lookup'!$D$2:$G$25,4,FALSE)</f>
        <v>0</v>
      </c>
      <c r="T680" s="75">
        <f t="shared" ca="1" si="95"/>
        <v>0</v>
      </c>
    </row>
    <row r="681" spans="1:20">
      <c r="A681">
        <v>4</v>
      </c>
      <c r="B681">
        <v>2024</v>
      </c>
      <c r="C681" s="2">
        <v>45383</v>
      </c>
      <c r="D681" s="2">
        <v>45473</v>
      </c>
      <c r="J681">
        <f>VLOOKUP(D681,'FY-Quarter lookup'!$D$2:$I$25,6,FALSE)</f>
        <v>0</v>
      </c>
      <c r="K681">
        <f t="shared" si="96"/>
        <v>142</v>
      </c>
      <c r="L681" s="75" t="str">
        <f t="shared" ca="1" si="90"/>
        <v>3100: Salary In-kind</v>
      </c>
      <c r="M681" s="75">
        <f t="shared" ca="1" si="93"/>
        <v>0</v>
      </c>
      <c r="N681" s="75" t="str">
        <f t="shared" ca="1" si="94"/>
        <v xml:space="preserve"> - </v>
      </c>
      <c r="O681" s="75" t="str">
        <f t="shared" ca="1" si="91"/>
        <v>3100: Salary In-kind0 - PY0</v>
      </c>
      <c r="P681" s="75">
        <f>VLOOKUP(D681,'FY-Quarter lookup'!$D$2:$J$25,7,FALSE)</f>
        <v>0</v>
      </c>
      <c r="Q681" s="75">
        <f ca="1">IFERROR(INDEX('Budget by FY'!$I$2:$I$506,MATCH('Budget by qtr'!O681,'Budget by FY'!$F$2:$F$506,0)),0)</f>
        <v>0</v>
      </c>
      <c r="R681" s="75">
        <f>VLOOKUP(D681,'FY-Quarter lookup'!$D$2:$K$25,8,FALSE)</f>
        <v>0</v>
      </c>
      <c r="S681" s="75">
        <f>VLOOKUP(D681,'FY-Quarter lookup'!$D$2:$G$25,4,FALSE)</f>
        <v>0</v>
      </c>
      <c r="T681" s="75">
        <f t="shared" ca="1" si="95"/>
        <v>0</v>
      </c>
    </row>
    <row r="682" spans="1:20">
      <c r="A682">
        <v>1</v>
      </c>
      <c r="B682">
        <v>2025</v>
      </c>
      <c r="C682" s="2">
        <v>45474</v>
      </c>
      <c r="D682" s="2">
        <v>45565</v>
      </c>
      <c r="J682">
        <f>VLOOKUP(D682,'FY-Quarter lookup'!$D$2:$I$25,6,FALSE)</f>
        <v>0</v>
      </c>
      <c r="K682">
        <f t="shared" si="96"/>
        <v>142</v>
      </c>
      <c r="L682" s="75" t="str">
        <f t="shared" ca="1" si="90"/>
        <v>3100: Salary In-kind</v>
      </c>
      <c r="M682" s="75">
        <f t="shared" ca="1" si="93"/>
        <v>0</v>
      </c>
      <c r="N682" s="75" t="str">
        <f t="shared" ca="1" si="94"/>
        <v xml:space="preserve"> - </v>
      </c>
      <c r="O682" s="75" t="str">
        <f t="shared" ca="1" si="91"/>
        <v>3100: Salary In-kind0 - PY0</v>
      </c>
      <c r="P682" s="75">
        <f>VLOOKUP(D682,'FY-Quarter lookup'!$D$2:$J$25,7,FALSE)</f>
        <v>0</v>
      </c>
      <c r="Q682" s="75">
        <f ca="1">IFERROR(INDEX('Budget by FY'!$I$2:$I$506,MATCH('Budget by qtr'!O682,'Budget by FY'!$F$2:$F$506,0)),0)</f>
        <v>0</v>
      </c>
      <c r="R682" s="75">
        <f>VLOOKUP(D682,'FY-Quarter lookup'!$D$2:$K$25,8,FALSE)</f>
        <v>0</v>
      </c>
      <c r="S682" s="75">
        <f>VLOOKUP(D682,'FY-Quarter lookup'!$D$2:$G$25,4,FALSE)</f>
        <v>0</v>
      </c>
      <c r="T682" s="75">
        <f t="shared" ca="1" si="95"/>
        <v>0</v>
      </c>
    </row>
    <row r="683" spans="1:20">
      <c r="A683">
        <v>2</v>
      </c>
      <c r="B683">
        <v>2025</v>
      </c>
      <c r="C683" s="2">
        <v>45566</v>
      </c>
      <c r="D683" s="2">
        <v>45657</v>
      </c>
      <c r="J683">
        <f>VLOOKUP(D683,'FY-Quarter lookup'!$D$2:$I$25,6,FALSE)</f>
        <v>0</v>
      </c>
      <c r="K683">
        <f t="shared" si="96"/>
        <v>142</v>
      </c>
      <c r="L683" s="75" t="str">
        <f t="shared" ca="1" si="90"/>
        <v>3100: Salary In-kind</v>
      </c>
      <c r="M683" s="75">
        <f t="shared" ca="1" si="93"/>
        <v>0</v>
      </c>
      <c r="N683" s="75" t="str">
        <f t="shared" ca="1" si="94"/>
        <v xml:space="preserve"> - </v>
      </c>
      <c r="O683" s="75" t="str">
        <f t="shared" ca="1" si="91"/>
        <v>3100: Salary In-kind0 - PY0</v>
      </c>
      <c r="P683" s="75">
        <f>VLOOKUP(D683,'FY-Quarter lookup'!$D$2:$J$25,7,FALSE)</f>
        <v>0</v>
      </c>
      <c r="Q683" s="75">
        <f ca="1">IFERROR(INDEX('Budget by FY'!$I$2:$I$506,MATCH('Budget by qtr'!O683,'Budget by FY'!$F$2:$F$506,0)),0)</f>
        <v>0</v>
      </c>
      <c r="R683" s="75">
        <f>VLOOKUP(D683,'FY-Quarter lookup'!$D$2:$K$25,8,FALSE)</f>
        <v>0</v>
      </c>
      <c r="S683" s="75">
        <f>VLOOKUP(D683,'FY-Quarter lookup'!$D$2:$G$25,4,FALSE)</f>
        <v>0</v>
      </c>
      <c r="T683" s="75">
        <f t="shared" ca="1" si="95"/>
        <v>0</v>
      </c>
    </row>
    <row r="684" spans="1:20">
      <c r="A684">
        <v>3</v>
      </c>
      <c r="B684">
        <v>2025</v>
      </c>
      <c r="C684" s="2">
        <v>45658</v>
      </c>
      <c r="D684" s="2">
        <v>45747</v>
      </c>
      <c r="J684">
        <f>VLOOKUP(D684,'FY-Quarter lookup'!$D$2:$I$25,6,FALSE)</f>
        <v>0</v>
      </c>
      <c r="K684">
        <f t="shared" si="96"/>
        <v>142</v>
      </c>
      <c r="L684" s="75" t="str">
        <f t="shared" ca="1" si="90"/>
        <v>3100: Salary In-kind</v>
      </c>
      <c r="M684" s="75">
        <f t="shared" ca="1" si="93"/>
        <v>0</v>
      </c>
      <c r="N684" s="75" t="str">
        <f t="shared" ca="1" si="94"/>
        <v xml:space="preserve"> - </v>
      </c>
      <c r="O684" s="75" t="str">
        <f t="shared" ca="1" si="91"/>
        <v>3100: Salary In-kind0 - PY0</v>
      </c>
      <c r="P684" s="75">
        <f>VLOOKUP(D684,'FY-Quarter lookup'!$D$2:$J$25,7,FALSE)</f>
        <v>0</v>
      </c>
      <c r="Q684" s="75">
        <f ca="1">IFERROR(INDEX('Budget by FY'!$I$2:$I$506,MATCH('Budget by qtr'!O684,'Budget by FY'!$F$2:$F$506,0)),0)</f>
        <v>0</v>
      </c>
      <c r="R684" s="75">
        <f>VLOOKUP(D684,'FY-Quarter lookup'!$D$2:$K$25,8,FALSE)</f>
        <v>0</v>
      </c>
      <c r="S684" s="75">
        <f>VLOOKUP(D684,'FY-Quarter lookup'!$D$2:$G$25,4,FALSE)</f>
        <v>0</v>
      </c>
      <c r="T684" s="75">
        <f t="shared" ca="1" si="95"/>
        <v>0</v>
      </c>
    </row>
    <row r="685" spans="1:20">
      <c r="A685">
        <v>4</v>
      </c>
      <c r="B685">
        <v>2025</v>
      </c>
      <c r="C685" s="2">
        <v>45748</v>
      </c>
      <c r="D685" s="2">
        <v>45838</v>
      </c>
      <c r="J685">
        <f>VLOOKUP(D685,'FY-Quarter lookup'!$D$2:$I$25,6,FALSE)</f>
        <v>0</v>
      </c>
      <c r="K685">
        <f t="shared" si="96"/>
        <v>142</v>
      </c>
      <c r="L685" s="75" t="str">
        <f t="shared" ca="1" si="90"/>
        <v>3100: Salary In-kind</v>
      </c>
      <c r="M685" s="75">
        <f t="shared" ca="1" si="93"/>
        <v>0</v>
      </c>
      <c r="N685" s="75" t="str">
        <f t="shared" ca="1" si="94"/>
        <v xml:space="preserve"> - </v>
      </c>
      <c r="O685" s="75" t="str">
        <f t="shared" ca="1" si="91"/>
        <v>3100: Salary In-kind0 - PY0</v>
      </c>
      <c r="P685" s="75">
        <f>VLOOKUP(D685,'FY-Quarter lookup'!$D$2:$J$25,7,FALSE)</f>
        <v>0</v>
      </c>
      <c r="Q685" s="75">
        <f ca="1">IFERROR(INDEX('Budget by FY'!$I$2:$I$506,MATCH('Budget by qtr'!O685,'Budget by FY'!$F$2:$F$506,0)),0)</f>
        <v>0</v>
      </c>
      <c r="R685" s="75">
        <f>VLOOKUP(D685,'FY-Quarter lookup'!$D$2:$K$25,8,FALSE)</f>
        <v>0</v>
      </c>
      <c r="S685" s="75">
        <f>VLOOKUP(D685,'FY-Quarter lookup'!$D$2:$G$25,4,FALSE)</f>
        <v>0</v>
      </c>
      <c r="T685" s="75">
        <f t="shared" ca="1" si="95"/>
        <v>0</v>
      </c>
    </row>
    <row r="686" spans="1:20">
      <c r="A686">
        <v>1</v>
      </c>
      <c r="B686">
        <v>2026</v>
      </c>
      <c r="C686" s="2">
        <v>45839</v>
      </c>
      <c r="D686" s="2">
        <v>45930</v>
      </c>
      <c r="J686">
        <f>VLOOKUP(D686,'FY-Quarter lookup'!$D$2:$I$25,6,FALSE)</f>
        <v>0</v>
      </c>
      <c r="K686">
        <f t="shared" si="96"/>
        <v>142</v>
      </c>
      <c r="L686" s="75" t="str">
        <f t="shared" ca="1" si="90"/>
        <v>3100: Salary In-kind</v>
      </c>
      <c r="M686" s="75">
        <f t="shared" ca="1" si="93"/>
        <v>0</v>
      </c>
      <c r="N686" s="75" t="str">
        <f t="shared" ca="1" si="94"/>
        <v xml:space="preserve"> - </v>
      </c>
      <c r="O686" s="75" t="str">
        <f t="shared" ca="1" si="91"/>
        <v>3100: Salary In-kind0 - PY0</v>
      </c>
      <c r="P686" s="75">
        <f>VLOOKUP(D686,'FY-Quarter lookup'!$D$2:$J$25,7,FALSE)</f>
        <v>0</v>
      </c>
      <c r="Q686" s="75">
        <f ca="1">IFERROR(INDEX('Budget by FY'!$I$2:$I$506,MATCH('Budget by qtr'!O686,'Budget by FY'!$F$2:$F$506,0)),0)</f>
        <v>0</v>
      </c>
      <c r="R686" s="75">
        <f>VLOOKUP(D686,'FY-Quarter lookup'!$D$2:$K$25,8,FALSE)</f>
        <v>0</v>
      </c>
      <c r="S686" s="75">
        <f>VLOOKUP(D686,'FY-Quarter lookup'!$D$2:$G$25,4,FALSE)</f>
        <v>0</v>
      </c>
      <c r="T686" s="75">
        <f t="shared" ca="1" si="95"/>
        <v>0</v>
      </c>
    </row>
    <row r="687" spans="1:20">
      <c r="A687">
        <v>2</v>
      </c>
      <c r="B687">
        <v>2026</v>
      </c>
      <c r="C687" s="2">
        <v>45931</v>
      </c>
      <c r="D687" s="2">
        <v>46022</v>
      </c>
      <c r="J687">
        <f>VLOOKUP(D687,'FY-Quarter lookup'!$D$2:$I$25,6,FALSE)</f>
        <v>0</v>
      </c>
      <c r="K687">
        <f t="shared" si="96"/>
        <v>142</v>
      </c>
      <c r="L687" s="75" t="str">
        <f t="shared" ca="1" si="90"/>
        <v>3100: Salary In-kind</v>
      </c>
      <c r="M687" s="75">
        <f t="shared" ca="1" si="93"/>
        <v>0</v>
      </c>
      <c r="N687" s="75" t="str">
        <f t="shared" ca="1" si="94"/>
        <v xml:space="preserve"> - </v>
      </c>
      <c r="O687" s="75" t="str">
        <f t="shared" ca="1" si="91"/>
        <v>3100: Salary In-kind0 - PY0</v>
      </c>
      <c r="P687" s="75">
        <f>VLOOKUP(D687,'FY-Quarter lookup'!$D$2:$J$25,7,FALSE)</f>
        <v>0</v>
      </c>
      <c r="Q687" s="75">
        <f ca="1">IFERROR(INDEX('Budget by FY'!$I$2:$I$506,MATCH('Budget by qtr'!O687,'Budget by FY'!$F$2:$F$506,0)),0)</f>
        <v>0</v>
      </c>
      <c r="R687" s="75">
        <f>VLOOKUP(D687,'FY-Quarter lookup'!$D$2:$K$25,8,FALSE)</f>
        <v>0</v>
      </c>
      <c r="S687" s="75">
        <f>VLOOKUP(D687,'FY-Quarter lookup'!$D$2:$G$25,4,FALSE)</f>
        <v>0</v>
      </c>
      <c r="T687" s="75">
        <f t="shared" ca="1" si="95"/>
        <v>0</v>
      </c>
    </row>
    <row r="688" spans="1:20">
      <c r="A688">
        <v>3</v>
      </c>
      <c r="B688">
        <v>2026</v>
      </c>
      <c r="C688" s="2">
        <v>46023</v>
      </c>
      <c r="D688" s="2">
        <v>46112</v>
      </c>
      <c r="J688">
        <f>VLOOKUP(D688,'FY-Quarter lookup'!$D$2:$I$25,6,FALSE)</f>
        <v>0</v>
      </c>
      <c r="K688">
        <f t="shared" si="96"/>
        <v>142</v>
      </c>
      <c r="L688" s="75" t="str">
        <f t="shared" ca="1" si="90"/>
        <v>3100: Salary In-kind</v>
      </c>
      <c r="M688" s="75">
        <f t="shared" ca="1" si="93"/>
        <v>0</v>
      </c>
      <c r="N688" s="75" t="str">
        <f t="shared" ca="1" si="94"/>
        <v xml:space="preserve"> - </v>
      </c>
      <c r="O688" s="75" t="str">
        <f t="shared" ca="1" si="91"/>
        <v>3100: Salary In-kind0 - PY0</v>
      </c>
      <c r="P688" s="75">
        <f>VLOOKUP(D688,'FY-Quarter lookup'!$D$2:$J$25,7,FALSE)</f>
        <v>0</v>
      </c>
      <c r="Q688" s="75">
        <f ca="1">IFERROR(INDEX('Budget by FY'!$I$2:$I$506,MATCH('Budget by qtr'!O688,'Budget by FY'!$F$2:$F$506,0)),0)</f>
        <v>0</v>
      </c>
      <c r="R688" s="75">
        <f>VLOOKUP(D688,'FY-Quarter lookup'!$D$2:$K$25,8,FALSE)</f>
        <v>0</v>
      </c>
      <c r="S688" s="75">
        <f>VLOOKUP(D688,'FY-Quarter lookup'!$D$2:$G$25,4,FALSE)</f>
        <v>0</v>
      </c>
      <c r="T688" s="75">
        <f t="shared" ca="1" si="95"/>
        <v>0</v>
      </c>
    </row>
    <row r="689" spans="1:20">
      <c r="A689">
        <v>4</v>
      </c>
      <c r="B689">
        <v>2026</v>
      </c>
      <c r="C689" s="2">
        <v>46113</v>
      </c>
      <c r="D689" s="2">
        <v>46203</v>
      </c>
      <c r="J689">
        <f>VLOOKUP(D689,'FY-Quarter lookup'!$D$2:$I$25,6,FALSE)</f>
        <v>0</v>
      </c>
      <c r="K689">
        <f t="shared" si="96"/>
        <v>142</v>
      </c>
      <c r="L689" s="75" t="str">
        <f t="shared" ca="1" si="90"/>
        <v>3100: Salary In-kind</v>
      </c>
      <c r="M689" s="75">
        <f t="shared" ca="1" si="93"/>
        <v>0</v>
      </c>
      <c r="N689" s="75" t="str">
        <f t="shared" ca="1" si="94"/>
        <v xml:space="preserve"> - </v>
      </c>
      <c r="O689" s="75" t="str">
        <f t="shared" ca="1" si="91"/>
        <v>3100: Salary In-kind0 - PY0</v>
      </c>
      <c r="P689" s="75">
        <f>VLOOKUP(D689,'FY-Quarter lookup'!$D$2:$J$25,7,FALSE)</f>
        <v>0</v>
      </c>
      <c r="Q689" s="75">
        <f ca="1">IFERROR(INDEX('Budget by FY'!$I$2:$I$506,MATCH('Budget by qtr'!O689,'Budget by FY'!$F$2:$F$506,0)),0)</f>
        <v>0</v>
      </c>
      <c r="R689" s="75">
        <f>VLOOKUP(D689,'FY-Quarter lookup'!$D$2:$K$25,8,FALSE)</f>
        <v>0</v>
      </c>
      <c r="S689" s="75">
        <f>VLOOKUP(D689,'FY-Quarter lookup'!$D$2:$G$25,4,FALSE)</f>
        <v>0</v>
      </c>
      <c r="T689" s="75">
        <f t="shared" ca="1" si="95"/>
        <v>0</v>
      </c>
    </row>
    <row r="690" spans="1:20">
      <c r="A690">
        <v>1</v>
      </c>
      <c r="B690">
        <v>2027</v>
      </c>
      <c r="C690" s="2">
        <v>46204</v>
      </c>
      <c r="D690" s="2">
        <v>46295</v>
      </c>
      <c r="J690">
        <f>VLOOKUP(D690,'FY-Quarter lookup'!$D$2:$I$25,6,FALSE)</f>
        <v>0</v>
      </c>
      <c r="K690">
        <f t="shared" si="96"/>
        <v>142</v>
      </c>
      <c r="L690" s="75" t="str">
        <f t="shared" ca="1" si="90"/>
        <v>3100: Salary In-kind</v>
      </c>
      <c r="M690" s="75">
        <f t="shared" ca="1" si="93"/>
        <v>0</v>
      </c>
      <c r="N690" s="75" t="str">
        <f t="shared" ca="1" si="94"/>
        <v xml:space="preserve"> - </v>
      </c>
      <c r="O690" s="75" t="str">
        <f t="shared" ca="1" si="91"/>
        <v>3100: Salary In-kind0 - PY0</v>
      </c>
      <c r="P690" s="75">
        <f>VLOOKUP(D690,'FY-Quarter lookup'!$D$2:$J$25,7,FALSE)</f>
        <v>0</v>
      </c>
      <c r="Q690" s="75">
        <f ca="1">IFERROR(INDEX('Budget by FY'!$I$2:$I$506,MATCH('Budget by qtr'!O690,'Budget by FY'!$F$2:$F$506,0)),0)</f>
        <v>0</v>
      </c>
      <c r="R690" s="75">
        <f>VLOOKUP(D690,'FY-Quarter lookup'!$D$2:$K$25,8,FALSE)</f>
        <v>0</v>
      </c>
      <c r="S690" s="75">
        <f>VLOOKUP(D690,'FY-Quarter lookup'!$D$2:$G$25,4,FALSE)</f>
        <v>0</v>
      </c>
      <c r="T690" s="75">
        <f t="shared" ca="1" si="95"/>
        <v>0</v>
      </c>
    </row>
    <row r="691" spans="1:20">
      <c r="A691">
        <v>2</v>
      </c>
      <c r="B691">
        <v>2027</v>
      </c>
      <c r="C691" s="2">
        <v>46296</v>
      </c>
      <c r="D691" s="2">
        <v>46387</v>
      </c>
      <c r="J691">
        <f>VLOOKUP(D691,'FY-Quarter lookup'!$D$2:$I$25,6,FALSE)</f>
        <v>0</v>
      </c>
      <c r="K691">
        <f t="shared" si="96"/>
        <v>142</v>
      </c>
      <c r="L691" s="75" t="str">
        <f t="shared" ca="1" si="90"/>
        <v>3100: Salary In-kind</v>
      </c>
      <c r="M691" s="75">
        <f t="shared" ca="1" si="93"/>
        <v>0</v>
      </c>
      <c r="N691" s="75" t="str">
        <f t="shared" ca="1" si="94"/>
        <v xml:space="preserve"> - </v>
      </c>
      <c r="O691" s="75" t="str">
        <f t="shared" ca="1" si="91"/>
        <v>3100: Salary In-kind0 - PY0</v>
      </c>
      <c r="P691" s="75">
        <f>VLOOKUP(D691,'FY-Quarter lookup'!$D$2:$J$25,7,FALSE)</f>
        <v>0</v>
      </c>
      <c r="Q691" s="75">
        <f ca="1">IFERROR(INDEX('Budget by FY'!$I$2:$I$506,MATCH('Budget by qtr'!O691,'Budget by FY'!$F$2:$F$506,0)),0)</f>
        <v>0</v>
      </c>
      <c r="R691" s="75">
        <f>VLOOKUP(D691,'FY-Quarter lookup'!$D$2:$K$25,8,FALSE)</f>
        <v>0</v>
      </c>
      <c r="S691" s="75">
        <f>VLOOKUP(D691,'FY-Quarter lookup'!$D$2:$G$25,4,FALSE)</f>
        <v>0</v>
      </c>
      <c r="T691" s="75">
        <f t="shared" ca="1" si="95"/>
        <v>0</v>
      </c>
    </row>
    <row r="692" spans="1:20">
      <c r="A692">
        <v>3</v>
      </c>
      <c r="B692">
        <v>2027</v>
      </c>
      <c r="C692" s="2">
        <v>46388</v>
      </c>
      <c r="D692" s="2">
        <v>46477</v>
      </c>
      <c r="J692">
        <f>VLOOKUP(D692,'FY-Quarter lookup'!$D$2:$I$25,6,FALSE)</f>
        <v>0</v>
      </c>
      <c r="K692">
        <f t="shared" si="96"/>
        <v>142</v>
      </c>
      <c r="L692" s="75" t="str">
        <f t="shared" ca="1" si="90"/>
        <v>3100: Salary In-kind</v>
      </c>
      <c r="M692" s="75">
        <f t="shared" ca="1" si="93"/>
        <v>0</v>
      </c>
      <c r="N692" s="75" t="str">
        <f t="shared" ca="1" si="94"/>
        <v xml:space="preserve"> - </v>
      </c>
      <c r="O692" s="75" t="str">
        <f t="shared" ca="1" si="91"/>
        <v>3100: Salary In-kind0 - PY0</v>
      </c>
      <c r="P692" s="75">
        <f>VLOOKUP(D692,'FY-Quarter lookup'!$D$2:$J$25,7,FALSE)</f>
        <v>0</v>
      </c>
      <c r="Q692" s="75">
        <f ca="1">IFERROR(INDEX('Budget by FY'!$I$2:$I$506,MATCH('Budget by qtr'!O692,'Budget by FY'!$F$2:$F$506,0)),0)</f>
        <v>0</v>
      </c>
      <c r="R692" s="75">
        <f>VLOOKUP(D692,'FY-Quarter lookup'!$D$2:$K$25,8,FALSE)</f>
        <v>0</v>
      </c>
      <c r="S692" s="75">
        <f>VLOOKUP(D692,'FY-Quarter lookup'!$D$2:$G$25,4,FALSE)</f>
        <v>0</v>
      </c>
      <c r="T692" s="75">
        <f t="shared" ca="1" si="95"/>
        <v>0</v>
      </c>
    </row>
    <row r="693" spans="1:20">
      <c r="A693">
        <v>4</v>
      </c>
      <c r="B693">
        <v>2027</v>
      </c>
      <c r="C693" s="2">
        <v>46478</v>
      </c>
      <c r="D693" s="2">
        <v>46568</v>
      </c>
      <c r="J693">
        <f>VLOOKUP(D693,'FY-Quarter lookup'!$D$2:$I$25,6,FALSE)</f>
        <v>0</v>
      </c>
      <c r="K693">
        <f t="shared" si="96"/>
        <v>142</v>
      </c>
      <c r="L693" s="75" t="str">
        <f t="shared" ca="1" si="90"/>
        <v>3100: Salary In-kind</v>
      </c>
      <c r="M693" s="75">
        <f t="shared" ca="1" si="93"/>
        <v>0</v>
      </c>
      <c r="N693" s="75" t="str">
        <f t="shared" ca="1" si="94"/>
        <v xml:space="preserve"> - </v>
      </c>
      <c r="O693" s="75" t="str">
        <f t="shared" ca="1" si="91"/>
        <v>3100: Salary In-kind0 - PY0</v>
      </c>
      <c r="P693" s="75">
        <f>VLOOKUP(D693,'FY-Quarter lookup'!$D$2:$J$25,7,FALSE)</f>
        <v>0</v>
      </c>
      <c r="Q693" s="75">
        <f ca="1">IFERROR(INDEX('Budget by FY'!$I$2:$I$506,MATCH('Budget by qtr'!O693,'Budget by FY'!$F$2:$F$506,0)),0)</f>
        <v>0</v>
      </c>
      <c r="R693" s="75">
        <f>VLOOKUP(D693,'FY-Quarter lookup'!$D$2:$K$25,8,FALSE)</f>
        <v>0</v>
      </c>
      <c r="S693" s="75">
        <f>VLOOKUP(D693,'FY-Quarter lookup'!$D$2:$G$25,4,FALSE)</f>
        <v>0</v>
      </c>
      <c r="T693" s="75">
        <f t="shared" ca="1" si="95"/>
        <v>0</v>
      </c>
    </row>
    <row r="694" spans="1:20">
      <c r="A694">
        <v>1</v>
      </c>
      <c r="B694">
        <v>2028</v>
      </c>
      <c r="C694" s="2">
        <v>46569</v>
      </c>
      <c r="D694" s="2">
        <v>46660</v>
      </c>
      <c r="J694">
        <f>VLOOKUP(D694,'FY-Quarter lookup'!$D$2:$I$25,6,FALSE)</f>
        <v>0</v>
      </c>
      <c r="K694">
        <f t="shared" si="96"/>
        <v>142</v>
      </c>
      <c r="L694" s="75" t="str">
        <f t="shared" ca="1" si="90"/>
        <v>3100: Salary In-kind</v>
      </c>
      <c r="M694" s="75">
        <f t="shared" ca="1" si="93"/>
        <v>0</v>
      </c>
      <c r="N694" s="75" t="str">
        <f t="shared" ca="1" si="94"/>
        <v xml:space="preserve"> - </v>
      </c>
      <c r="O694" s="75" t="str">
        <f t="shared" ca="1" si="91"/>
        <v>3100: Salary In-kind0 - PY0</v>
      </c>
      <c r="P694" s="75">
        <f>VLOOKUP(D694,'FY-Quarter lookup'!$D$2:$J$25,7,FALSE)</f>
        <v>0</v>
      </c>
      <c r="Q694" s="75">
        <f ca="1">IFERROR(INDEX('Budget by FY'!$I$2:$I$506,MATCH('Budget by qtr'!O694,'Budget by FY'!$F$2:$F$506,0)),0)</f>
        <v>0</v>
      </c>
      <c r="R694" s="75">
        <f>VLOOKUP(D694,'FY-Quarter lookup'!$D$2:$K$25,8,FALSE)</f>
        <v>0</v>
      </c>
      <c r="S694" s="75">
        <f>VLOOKUP(D694,'FY-Quarter lookup'!$D$2:$G$25,4,FALSE)</f>
        <v>0</v>
      </c>
      <c r="T694" s="75">
        <f t="shared" ca="1" si="95"/>
        <v>0</v>
      </c>
    </row>
    <row r="695" spans="1:20">
      <c r="A695">
        <v>2</v>
      </c>
      <c r="B695">
        <v>2028</v>
      </c>
      <c r="C695" s="2">
        <v>46661</v>
      </c>
      <c r="D695" s="2">
        <v>46752</v>
      </c>
      <c r="J695">
        <f>VLOOKUP(D695,'FY-Quarter lookup'!$D$2:$I$25,6,FALSE)</f>
        <v>0</v>
      </c>
      <c r="K695">
        <f t="shared" si="96"/>
        <v>142</v>
      </c>
      <c r="L695" s="75" t="str">
        <f t="shared" ca="1" si="90"/>
        <v>3100: Salary In-kind</v>
      </c>
      <c r="M695" s="75">
        <f t="shared" ca="1" si="93"/>
        <v>0</v>
      </c>
      <c r="N695" s="75" t="str">
        <f t="shared" ca="1" si="94"/>
        <v xml:space="preserve"> - </v>
      </c>
      <c r="O695" s="75" t="str">
        <f t="shared" ca="1" si="91"/>
        <v>3100: Salary In-kind0 - PY0</v>
      </c>
      <c r="P695" s="75">
        <f>VLOOKUP(D695,'FY-Quarter lookup'!$D$2:$J$25,7,FALSE)</f>
        <v>0</v>
      </c>
      <c r="Q695" s="75">
        <f ca="1">IFERROR(INDEX('Budget by FY'!$I$2:$I$506,MATCH('Budget by qtr'!O695,'Budget by FY'!$F$2:$F$506,0)),0)</f>
        <v>0</v>
      </c>
      <c r="R695" s="75">
        <f>VLOOKUP(D695,'FY-Quarter lookup'!$D$2:$K$25,8,FALSE)</f>
        <v>0</v>
      </c>
      <c r="S695" s="75">
        <f>VLOOKUP(D695,'FY-Quarter lookup'!$D$2:$G$25,4,FALSE)</f>
        <v>0</v>
      </c>
      <c r="T695" s="75">
        <f t="shared" ca="1" si="95"/>
        <v>0</v>
      </c>
    </row>
    <row r="696" spans="1:20">
      <c r="A696">
        <v>3</v>
      </c>
      <c r="B696">
        <v>2028</v>
      </c>
      <c r="C696" s="2">
        <v>46753</v>
      </c>
      <c r="D696" s="2">
        <v>46843</v>
      </c>
      <c r="J696">
        <f>VLOOKUP(D696,'FY-Quarter lookup'!$D$2:$I$25,6,FALSE)</f>
        <v>0</v>
      </c>
      <c r="K696">
        <f t="shared" si="96"/>
        <v>142</v>
      </c>
      <c r="L696" s="75" t="str">
        <f t="shared" ca="1" si="90"/>
        <v>3100: Salary In-kind</v>
      </c>
      <c r="M696" s="75">
        <f t="shared" ca="1" si="93"/>
        <v>0</v>
      </c>
      <c r="N696" s="75" t="str">
        <f t="shared" ca="1" si="94"/>
        <v xml:space="preserve"> - </v>
      </c>
      <c r="O696" s="75" t="str">
        <f t="shared" ca="1" si="91"/>
        <v>3100: Salary In-kind0 - PY0</v>
      </c>
      <c r="P696" s="75">
        <f>VLOOKUP(D696,'FY-Quarter lookup'!$D$2:$J$25,7,FALSE)</f>
        <v>0</v>
      </c>
      <c r="Q696" s="75">
        <f ca="1">IFERROR(INDEX('Budget by FY'!$I$2:$I$506,MATCH('Budget by qtr'!O696,'Budget by FY'!$F$2:$F$506,0)),0)</f>
        <v>0</v>
      </c>
      <c r="R696" s="75">
        <f>VLOOKUP(D696,'FY-Quarter lookup'!$D$2:$K$25,8,FALSE)</f>
        <v>0</v>
      </c>
      <c r="S696" s="75">
        <f>VLOOKUP(D696,'FY-Quarter lookup'!$D$2:$G$25,4,FALSE)</f>
        <v>0</v>
      </c>
      <c r="T696" s="75">
        <f t="shared" ca="1" si="95"/>
        <v>0</v>
      </c>
    </row>
    <row r="697" spans="1:20">
      <c r="A697">
        <v>4</v>
      </c>
      <c r="B697">
        <v>2028</v>
      </c>
      <c r="C697" s="2">
        <v>46844</v>
      </c>
      <c r="D697" s="2">
        <v>46934</v>
      </c>
      <c r="J697">
        <f>VLOOKUP(D697,'FY-Quarter lookup'!$D$2:$I$25,6,FALSE)</f>
        <v>0</v>
      </c>
      <c r="K697">
        <f t="shared" si="96"/>
        <v>142</v>
      </c>
      <c r="L697" s="75" t="str">
        <f t="shared" ca="1" si="90"/>
        <v>3100: Salary In-kind</v>
      </c>
      <c r="M697" s="75">
        <f t="shared" ca="1" si="93"/>
        <v>0</v>
      </c>
      <c r="N697" s="75" t="str">
        <f t="shared" ca="1" si="94"/>
        <v xml:space="preserve"> - </v>
      </c>
      <c r="O697" s="75" t="str">
        <f t="shared" ca="1" si="91"/>
        <v>3100: Salary In-kind0 - PY0</v>
      </c>
      <c r="P697" s="75">
        <f>VLOOKUP(D697,'FY-Quarter lookup'!$D$2:$J$25,7,FALSE)</f>
        <v>0</v>
      </c>
      <c r="Q697" s="75">
        <f ca="1">IFERROR(INDEX('Budget by FY'!$I$2:$I$506,MATCH('Budget by qtr'!O697,'Budget by FY'!$F$2:$F$506,0)),0)</f>
        <v>0</v>
      </c>
      <c r="R697" s="75">
        <f>VLOOKUP(D697,'FY-Quarter lookup'!$D$2:$K$25,8,FALSE)</f>
        <v>0</v>
      </c>
      <c r="S697" s="75">
        <f>VLOOKUP(D697,'FY-Quarter lookup'!$D$2:$G$25,4,FALSE)</f>
        <v>0</v>
      </c>
      <c r="T697" s="75">
        <f t="shared" ca="1" si="95"/>
        <v>0</v>
      </c>
    </row>
    <row r="698" spans="1:20">
      <c r="A698">
        <v>1</v>
      </c>
      <c r="B698">
        <v>2023</v>
      </c>
      <c r="C698" s="2">
        <v>44743</v>
      </c>
      <c r="D698" s="2">
        <v>44834</v>
      </c>
      <c r="J698">
        <f>VLOOKUP(D698,'FY-Quarter lookup'!$D$2:$I$25,6,FALSE)</f>
        <v>0</v>
      </c>
      <c r="K698">
        <f>K697+5</f>
        <v>147</v>
      </c>
      <c r="L698" s="75" t="str">
        <f t="shared" ca="1" si="90"/>
        <v>3100: Salary In-kind</v>
      </c>
      <c r="M698" s="75">
        <f t="shared" ca="1" si="93"/>
        <v>0</v>
      </c>
      <c r="N698" s="75" t="str">
        <f t="shared" ca="1" si="94"/>
        <v xml:space="preserve"> - </v>
      </c>
      <c r="O698" s="75" t="str">
        <f t="shared" ca="1" si="91"/>
        <v>3100: Salary In-kind0 - PY0</v>
      </c>
      <c r="P698" s="75">
        <f>VLOOKUP(D698,'FY-Quarter lookup'!$D$2:$J$25,7,FALSE)</f>
        <v>0</v>
      </c>
      <c r="Q698" s="75">
        <f ca="1">IFERROR(INDEX('Budget by FY'!$I$2:$I$506,MATCH('Budget by qtr'!O698,'Budget by FY'!$F$2:$F$506,0)),0)</f>
        <v>0</v>
      </c>
      <c r="R698" s="75">
        <f>VLOOKUP(D698,'FY-Quarter lookup'!$D$2:$K$25,8,FALSE)</f>
        <v>0</v>
      </c>
      <c r="S698" s="75">
        <f>VLOOKUP(D698,'FY-Quarter lookup'!$D$2:$G$25,4,FALSE)</f>
        <v>0</v>
      </c>
      <c r="T698" s="75">
        <f t="shared" ca="1" si="95"/>
        <v>0</v>
      </c>
    </row>
    <row r="699" spans="1:20">
      <c r="A699">
        <v>2</v>
      </c>
      <c r="B699">
        <v>2023</v>
      </c>
      <c r="C699" s="2">
        <v>44835</v>
      </c>
      <c r="D699" s="2">
        <v>44926</v>
      </c>
      <c r="J699">
        <f>VLOOKUP(D699,'FY-Quarter lookup'!$D$2:$I$25,6,FALSE)</f>
        <v>0</v>
      </c>
      <c r="K699">
        <f>K698</f>
        <v>147</v>
      </c>
      <c r="L699" s="75" t="str">
        <f t="shared" ca="1" si="90"/>
        <v>3100: Salary In-kind</v>
      </c>
      <c r="M699" s="75">
        <f t="shared" ca="1" si="93"/>
        <v>0</v>
      </c>
      <c r="N699" s="75" t="str">
        <f t="shared" ca="1" si="94"/>
        <v xml:space="preserve"> - </v>
      </c>
      <c r="O699" s="75" t="str">
        <f t="shared" ca="1" si="91"/>
        <v>3100: Salary In-kind0 - PY0</v>
      </c>
      <c r="P699" s="75">
        <f>VLOOKUP(D699,'FY-Quarter lookup'!$D$2:$J$25,7,FALSE)</f>
        <v>0</v>
      </c>
      <c r="Q699" s="75">
        <f ca="1">IFERROR(INDEX('Budget by FY'!$I$2:$I$506,MATCH('Budget by qtr'!O699,'Budget by FY'!$F$2:$F$506,0)),0)</f>
        <v>0</v>
      </c>
      <c r="R699" s="75">
        <f>VLOOKUP(D699,'FY-Quarter lookup'!$D$2:$K$25,8,FALSE)</f>
        <v>0</v>
      </c>
      <c r="S699" s="75">
        <f>VLOOKUP(D699,'FY-Quarter lookup'!$D$2:$G$25,4,FALSE)</f>
        <v>0</v>
      </c>
      <c r="T699" s="75">
        <f t="shared" ca="1" si="95"/>
        <v>0</v>
      </c>
    </row>
    <row r="700" spans="1:20">
      <c r="A700">
        <v>3</v>
      </c>
      <c r="B700">
        <v>2023</v>
      </c>
      <c r="C700" s="2">
        <v>44927</v>
      </c>
      <c r="D700" s="2">
        <v>45016</v>
      </c>
      <c r="J700">
        <f>VLOOKUP(D700,'FY-Quarter lookup'!$D$2:$I$25,6,FALSE)</f>
        <v>0</v>
      </c>
      <c r="K700">
        <f t="shared" ref="K700:K721" si="97">K699</f>
        <v>147</v>
      </c>
      <c r="L700" s="75" t="str">
        <f t="shared" ca="1" si="90"/>
        <v>3100: Salary In-kind</v>
      </c>
      <c r="M700" s="75">
        <f t="shared" ca="1" si="93"/>
        <v>0</v>
      </c>
      <c r="N700" s="75" t="str">
        <f t="shared" ca="1" si="94"/>
        <v xml:space="preserve"> - </v>
      </c>
      <c r="O700" s="75" t="str">
        <f t="shared" ca="1" si="91"/>
        <v>3100: Salary In-kind0 - PY0</v>
      </c>
      <c r="P700" s="75">
        <f>VLOOKUP(D700,'FY-Quarter lookup'!$D$2:$J$25,7,FALSE)</f>
        <v>0</v>
      </c>
      <c r="Q700" s="75">
        <f ca="1">IFERROR(INDEX('Budget by FY'!$I$2:$I$506,MATCH('Budget by qtr'!O700,'Budget by FY'!$F$2:$F$506,0)),0)</f>
        <v>0</v>
      </c>
      <c r="R700" s="75">
        <f>VLOOKUP(D700,'FY-Quarter lookup'!$D$2:$K$25,8,FALSE)</f>
        <v>0</v>
      </c>
      <c r="S700" s="75">
        <f>VLOOKUP(D700,'FY-Quarter lookup'!$D$2:$G$25,4,FALSE)</f>
        <v>0</v>
      </c>
      <c r="T700" s="75">
        <f t="shared" ca="1" si="95"/>
        <v>0</v>
      </c>
    </row>
    <row r="701" spans="1:20">
      <c r="A701">
        <v>4</v>
      </c>
      <c r="B701">
        <v>2023</v>
      </c>
      <c r="C701" s="2">
        <v>45017</v>
      </c>
      <c r="D701" s="2">
        <v>45107</v>
      </c>
      <c r="J701">
        <f>VLOOKUP(D701,'FY-Quarter lookup'!$D$2:$I$25,6,FALSE)</f>
        <v>0</v>
      </c>
      <c r="K701">
        <f t="shared" si="97"/>
        <v>147</v>
      </c>
      <c r="L701" s="75" t="str">
        <f t="shared" ca="1" si="90"/>
        <v>3100: Salary In-kind</v>
      </c>
      <c r="M701" s="75">
        <f t="shared" ca="1" si="93"/>
        <v>0</v>
      </c>
      <c r="N701" s="75" t="str">
        <f t="shared" ca="1" si="94"/>
        <v xml:space="preserve"> - </v>
      </c>
      <c r="O701" s="75" t="str">
        <f t="shared" ca="1" si="91"/>
        <v>3100: Salary In-kind0 - PY0</v>
      </c>
      <c r="P701" s="75">
        <f>VLOOKUP(D701,'FY-Quarter lookup'!$D$2:$J$25,7,FALSE)</f>
        <v>0</v>
      </c>
      <c r="Q701" s="75">
        <f ca="1">IFERROR(INDEX('Budget by FY'!$I$2:$I$506,MATCH('Budget by qtr'!O701,'Budget by FY'!$F$2:$F$506,0)),0)</f>
        <v>0</v>
      </c>
      <c r="R701" s="75">
        <f>VLOOKUP(D701,'FY-Quarter lookup'!$D$2:$K$25,8,FALSE)</f>
        <v>0</v>
      </c>
      <c r="S701" s="75">
        <f>VLOOKUP(D701,'FY-Quarter lookup'!$D$2:$G$25,4,FALSE)</f>
        <v>0</v>
      </c>
      <c r="T701" s="75">
        <f t="shared" ca="1" si="95"/>
        <v>0</v>
      </c>
    </row>
    <row r="702" spans="1:20">
      <c r="A702">
        <v>1</v>
      </c>
      <c r="B702">
        <v>2024</v>
      </c>
      <c r="C702" s="2">
        <v>45108</v>
      </c>
      <c r="D702" s="2">
        <v>45199</v>
      </c>
      <c r="J702">
        <f>VLOOKUP(D702,'FY-Quarter lookup'!$D$2:$I$25,6,FALSE)</f>
        <v>0</v>
      </c>
      <c r="K702">
        <f t="shared" si="97"/>
        <v>147</v>
      </c>
      <c r="L702" s="75" t="str">
        <f t="shared" ca="1" si="90"/>
        <v>3100: Salary In-kind</v>
      </c>
      <c r="M702" s="75">
        <f t="shared" ca="1" si="93"/>
        <v>0</v>
      </c>
      <c r="N702" s="75" t="str">
        <f t="shared" ca="1" si="94"/>
        <v xml:space="preserve"> - </v>
      </c>
      <c r="O702" s="75" t="str">
        <f t="shared" ca="1" si="91"/>
        <v>3100: Salary In-kind0 - PY0</v>
      </c>
      <c r="P702" s="75">
        <f>VLOOKUP(D702,'FY-Quarter lookup'!$D$2:$J$25,7,FALSE)</f>
        <v>0</v>
      </c>
      <c r="Q702" s="75">
        <f ca="1">IFERROR(INDEX('Budget by FY'!$I$2:$I$506,MATCH('Budget by qtr'!O702,'Budget by FY'!$F$2:$F$506,0)),0)</f>
        <v>0</v>
      </c>
      <c r="R702" s="75">
        <f>VLOOKUP(D702,'FY-Quarter lookup'!$D$2:$K$25,8,FALSE)</f>
        <v>0</v>
      </c>
      <c r="S702" s="75">
        <f>VLOOKUP(D702,'FY-Quarter lookup'!$D$2:$G$25,4,FALSE)</f>
        <v>0</v>
      </c>
      <c r="T702" s="75">
        <f t="shared" ca="1" si="95"/>
        <v>0</v>
      </c>
    </row>
    <row r="703" spans="1:20">
      <c r="A703">
        <v>2</v>
      </c>
      <c r="B703">
        <v>2024</v>
      </c>
      <c r="C703" s="2">
        <v>45200</v>
      </c>
      <c r="D703" s="2">
        <v>45291</v>
      </c>
      <c r="J703">
        <f>VLOOKUP(D703,'FY-Quarter lookup'!$D$2:$I$25,6,FALSE)</f>
        <v>0</v>
      </c>
      <c r="K703">
        <f t="shared" si="97"/>
        <v>147</v>
      </c>
      <c r="L703" s="75" t="str">
        <f t="shared" ca="1" si="90"/>
        <v>3100: Salary In-kind</v>
      </c>
      <c r="M703" s="75">
        <f t="shared" ca="1" si="93"/>
        <v>0</v>
      </c>
      <c r="N703" s="75" t="str">
        <f t="shared" ca="1" si="94"/>
        <v xml:space="preserve"> - </v>
      </c>
      <c r="O703" s="75" t="str">
        <f t="shared" ca="1" si="91"/>
        <v>3100: Salary In-kind0 - PY0</v>
      </c>
      <c r="P703" s="75">
        <f>VLOOKUP(D703,'FY-Quarter lookup'!$D$2:$J$25,7,FALSE)</f>
        <v>0</v>
      </c>
      <c r="Q703" s="75">
        <f ca="1">IFERROR(INDEX('Budget by FY'!$I$2:$I$506,MATCH('Budget by qtr'!O703,'Budget by FY'!$F$2:$F$506,0)),0)</f>
        <v>0</v>
      </c>
      <c r="R703" s="75">
        <f>VLOOKUP(D703,'FY-Quarter lookup'!$D$2:$K$25,8,FALSE)</f>
        <v>0</v>
      </c>
      <c r="S703" s="75">
        <f>VLOOKUP(D703,'FY-Quarter lookup'!$D$2:$G$25,4,FALSE)</f>
        <v>0</v>
      </c>
      <c r="T703" s="75">
        <f t="shared" ca="1" si="95"/>
        <v>0</v>
      </c>
    </row>
    <row r="704" spans="1:20">
      <c r="A704">
        <v>3</v>
      </c>
      <c r="B704">
        <v>2024</v>
      </c>
      <c r="C704" s="2">
        <v>45292</v>
      </c>
      <c r="D704" s="2">
        <v>45382</v>
      </c>
      <c r="J704">
        <f>VLOOKUP(D704,'FY-Quarter lookup'!$D$2:$I$25,6,FALSE)</f>
        <v>0</v>
      </c>
      <c r="K704">
        <f t="shared" si="97"/>
        <v>147</v>
      </c>
      <c r="L704" s="75" t="str">
        <f t="shared" ca="1" si="90"/>
        <v>3100: Salary In-kind</v>
      </c>
      <c r="M704" s="75">
        <f t="shared" ca="1" si="93"/>
        <v>0</v>
      </c>
      <c r="N704" s="75" t="str">
        <f t="shared" ca="1" si="94"/>
        <v xml:space="preserve"> - </v>
      </c>
      <c r="O704" s="75" t="str">
        <f t="shared" ca="1" si="91"/>
        <v>3100: Salary In-kind0 - PY0</v>
      </c>
      <c r="P704" s="75">
        <f>VLOOKUP(D704,'FY-Quarter lookup'!$D$2:$J$25,7,FALSE)</f>
        <v>0</v>
      </c>
      <c r="Q704" s="75">
        <f ca="1">IFERROR(INDEX('Budget by FY'!$I$2:$I$506,MATCH('Budget by qtr'!O704,'Budget by FY'!$F$2:$F$506,0)),0)</f>
        <v>0</v>
      </c>
      <c r="R704" s="75">
        <f>VLOOKUP(D704,'FY-Quarter lookup'!$D$2:$K$25,8,FALSE)</f>
        <v>0</v>
      </c>
      <c r="S704" s="75">
        <f>VLOOKUP(D704,'FY-Quarter lookup'!$D$2:$G$25,4,FALSE)</f>
        <v>0</v>
      </c>
      <c r="T704" s="75">
        <f t="shared" ca="1" si="95"/>
        <v>0</v>
      </c>
    </row>
    <row r="705" spans="1:20">
      <c r="A705">
        <v>4</v>
      </c>
      <c r="B705">
        <v>2024</v>
      </c>
      <c r="C705" s="2">
        <v>45383</v>
      </c>
      <c r="D705" s="2">
        <v>45473</v>
      </c>
      <c r="J705">
        <f>VLOOKUP(D705,'FY-Quarter lookup'!$D$2:$I$25,6,FALSE)</f>
        <v>0</v>
      </c>
      <c r="K705">
        <f t="shared" si="97"/>
        <v>147</v>
      </c>
      <c r="L705" s="75" t="str">
        <f t="shared" ca="1" si="90"/>
        <v>3100: Salary In-kind</v>
      </c>
      <c r="M705" s="75">
        <f t="shared" ca="1" si="93"/>
        <v>0</v>
      </c>
      <c r="N705" s="75" t="str">
        <f t="shared" ca="1" si="94"/>
        <v xml:space="preserve"> - </v>
      </c>
      <c r="O705" s="75" t="str">
        <f t="shared" ca="1" si="91"/>
        <v>3100: Salary In-kind0 - PY0</v>
      </c>
      <c r="P705" s="75">
        <f>VLOOKUP(D705,'FY-Quarter lookup'!$D$2:$J$25,7,FALSE)</f>
        <v>0</v>
      </c>
      <c r="Q705" s="75">
        <f ca="1">IFERROR(INDEX('Budget by FY'!$I$2:$I$506,MATCH('Budget by qtr'!O705,'Budget by FY'!$F$2:$F$506,0)),0)</f>
        <v>0</v>
      </c>
      <c r="R705" s="75">
        <f>VLOOKUP(D705,'FY-Quarter lookup'!$D$2:$K$25,8,FALSE)</f>
        <v>0</v>
      </c>
      <c r="S705" s="75">
        <f>VLOOKUP(D705,'FY-Quarter lookup'!$D$2:$G$25,4,FALSE)</f>
        <v>0</v>
      </c>
      <c r="T705" s="75">
        <f t="shared" ca="1" si="95"/>
        <v>0</v>
      </c>
    </row>
    <row r="706" spans="1:20">
      <c r="A706">
        <v>1</v>
      </c>
      <c r="B706">
        <v>2025</v>
      </c>
      <c r="C706" s="2">
        <v>45474</v>
      </c>
      <c r="D706" s="2">
        <v>45565</v>
      </c>
      <c r="J706">
        <f>VLOOKUP(D706,'FY-Quarter lookup'!$D$2:$I$25,6,FALSE)</f>
        <v>0</v>
      </c>
      <c r="K706">
        <f t="shared" si="97"/>
        <v>147</v>
      </c>
      <c r="L706" s="75" t="str">
        <f t="shared" ca="1" si="90"/>
        <v>3100: Salary In-kind</v>
      </c>
      <c r="M706" s="75">
        <f t="shared" ca="1" si="93"/>
        <v>0</v>
      </c>
      <c r="N706" s="75" t="str">
        <f t="shared" ca="1" si="94"/>
        <v xml:space="preserve"> - </v>
      </c>
      <c r="O706" s="75" t="str">
        <f t="shared" ca="1" si="91"/>
        <v>3100: Salary In-kind0 - PY0</v>
      </c>
      <c r="P706" s="75">
        <f>VLOOKUP(D706,'FY-Quarter lookup'!$D$2:$J$25,7,FALSE)</f>
        <v>0</v>
      </c>
      <c r="Q706" s="75">
        <f ca="1">IFERROR(INDEX('Budget by FY'!$I$2:$I$506,MATCH('Budget by qtr'!O706,'Budget by FY'!$F$2:$F$506,0)),0)</f>
        <v>0</v>
      </c>
      <c r="R706" s="75">
        <f>VLOOKUP(D706,'FY-Quarter lookup'!$D$2:$K$25,8,FALSE)</f>
        <v>0</v>
      </c>
      <c r="S706" s="75">
        <f>VLOOKUP(D706,'FY-Quarter lookup'!$D$2:$G$25,4,FALSE)</f>
        <v>0</v>
      </c>
      <c r="T706" s="75">
        <f t="shared" ca="1" si="95"/>
        <v>0</v>
      </c>
    </row>
    <row r="707" spans="1:20">
      <c r="A707">
        <v>2</v>
      </c>
      <c r="B707">
        <v>2025</v>
      </c>
      <c r="C707" s="2">
        <v>45566</v>
      </c>
      <c r="D707" s="2">
        <v>45657</v>
      </c>
      <c r="J707">
        <f>VLOOKUP(D707,'FY-Quarter lookup'!$D$2:$I$25,6,FALSE)</f>
        <v>0</v>
      </c>
      <c r="K707">
        <f t="shared" si="97"/>
        <v>147</v>
      </c>
      <c r="L707" s="75" t="str">
        <f t="shared" ref="L707:L770" ca="1" si="98">INDIRECT(_xlfn.CONCAT("'Budget by FY'!C",K707))</f>
        <v>3100: Salary In-kind</v>
      </c>
      <c r="M707" s="75">
        <f t="shared" ca="1" si="93"/>
        <v>0</v>
      </c>
      <c r="N707" s="75" t="str">
        <f t="shared" ca="1" si="94"/>
        <v xml:space="preserve"> - </v>
      </c>
      <c r="O707" s="75" t="str">
        <f t="shared" ref="O707:O770" ca="1" si="99">_xlfn.CONCAT(L707,M707,N707,"PY",P707)</f>
        <v>3100: Salary In-kind0 - PY0</v>
      </c>
      <c r="P707" s="75">
        <f>VLOOKUP(D707,'FY-Quarter lookup'!$D$2:$J$25,7,FALSE)</f>
        <v>0</v>
      </c>
      <c r="Q707" s="75">
        <f ca="1">IFERROR(INDEX('Budget by FY'!$I$2:$I$506,MATCH('Budget by qtr'!O707,'Budget by FY'!$F$2:$F$506,0)),0)</f>
        <v>0</v>
      </c>
      <c r="R707" s="75">
        <f>VLOOKUP(D707,'FY-Quarter lookup'!$D$2:$K$25,8,FALSE)</f>
        <v>0</v>
      </c>
      <c r="S707" s="75">
        <f>VLOOKUP(D707,'FY-Quarter lookup'!$D$2:$G$25,4,FALSE)</f>
        <v>0</v>
      </c>
      <c r="T707" s="75">
        <f t="shared" ca="1" si="95"/>
        <v>0</v>
      </c>
    </row>
    <row r="708" spans="1:20">
      <c r="A708">
        <v>3</v>
      </c>
      <c r="B708">
        <v>2025</v>
      </c>
      <c r="C708" s="2">
        <v>45658</v>
      </c>
      <c r="D708" s="2">
        <v>45747</v>
      </c>
      <c r="J708">
        <f>VLOOKUP(D708,'FY-Quarter lookup'!$D$2:$I$25,6,FALSE)</f>
        <v>0</v>
      </c>
      <c r="K708">
        <f t="shared" si="97"/>
        <v>147</v>
      </c>
      <c r="L708" s="75" t="str">
        <f t="shared" ca="1" si="98"/>
        <v>3100: Salary In-kind</v>
      </c>
      <c r="M708" s="75">
        <f t="shared" ca="1" si="93"/>
        <v>0</v>
      </c>
      <c r="N708" s="75" t="str">
        <f t="shared" ca="1" si="94"/>
        <v xml:space="preserve"> - </v>
      </c>
      <c r="O708" s="75" t="str">
        <f t="shared" ca="1" si="99"/>
        <v>3100: Salary In-kind0 - PY0</v>
      </c>
      <c r="P708" s="75">
        <f>VLOOKUP(D708,'FY-Quarter lookup'!$D$2:$J$25,7,FALSE)</f>
        <v>0</v>
      </c>
      <c r="Q708" s="75">
        <f ca="1">IFERROR(INDEX('Budget by FY'!$I$2:$I$506,MATCH('Budget by qtr'!O708,'Budget by FY'!$F$2:$F$506,0)),0)</f>
        <v>0</v>
      </c>
      <c r="R708" s="75">
        <f>VLOOKUP(D708,'FY-Quarter lookup'!$D$2:$K$25,8,FALSE)</f>
        <v>0</v>
      </c>
      <c r="S708" s="75">
        <f>VLOOKUP(D708,'FY-Quarter lookup'!$D$2:$G$25,4,FALSE)</f>
        <v>0</v>
      </c>
      <c r="T708" s="75">
        <f t="shared" ca="1" si="95"/>
        <v>0</v>
      </c>
    </row>
    <row r="709" spans="1:20">
      <c r="A709">
        <v>4</v>
      </c>
      <c r="B709">
        <v>2025</v>
      </c>
      <c r="C709" s="2">
        <v>45748</v>
      </c>
      <c r="D709" s="2">
        <v>45838</v>
      </c>
      <c r="J709">
        <f>VLOOKUP(D709,'FY-Quarter lookup'!$D$2:$I$25,6,FALSE)</f>
        <v>0</v>
      </c>
      <c r="K709">
        <f t="shared" si="97"/>
        <v>147</v>
      </c>
      <c r="L709" s="75" t="str">
        <f t="shared" ca="1" si="98"/>
        <v>3100: Salary In-kind</v>
      </c>
      <c r="M709" s="75">
        <f t="shared" ca="1" si="93"/>
        <v>0</v>
      </c>
      <c r="N709" s="75" t="str">
        <f t="shared" ca="1" si="94"/>
        <v xml:space="preserve"> - </v>
      </c>
      <c r="O709" s="75" t="str">
        <f t="shared" ca="1" si="99"/>
        <v>3100: Salary In-kind0 - PY0</v>
      </c>
      <c r="P709" s="75">
        <f>VLOOKUP(D709,'FY-Quarter lookup'!$D$2:$J$25,7,FALSE)</f>
        <v>0</v>
      </c>
      <c r="Q709" s="75">
        <f ca="1">IFERROR(INDEX('Budget by FY'!$I$2:$I$506,MATCH('Budget by qtr'!O709,'Budget by FY'!$F$2:$F$506,0)),0)</f>
        <v>0</v>
      </c>
      <c r="R709" s="75">
        <f>VLOOKUP(D709,'FY-Quarter lookup'!$D$2:$K$25,8,FALSE)</f>
        <v>0</v>
      </c>
      <c r="S709" s="75">
        <f>VLOOKUP(D709,'FY-Quarter lookup'!$D$2:$G$25,4,FALSE)</f>
        <v>0</v>
      </c>
      <c r="T709" s="75">
        <f t="shared" ca="1" si="95"/>
        <v>0</v>
      </c>
    </row>
    <row r="710" spans="1:20">
      <c r="A710">
        <v>1</v>
      </c>
      <c r="B710">
        <v>2026</v>
      </c>
      <c r="C710" s="2">
        <v>45839</v>
      </c>
      <c r="D710" s="2">
        <v>45930</v>
      </c>
      <c r="J710">
        <f>VLOOKUP(D710,'FY-Quarter lookup'!$D$2:$I$25,6,FALSE)</f>
        <v>0</v>
      </c>
      <c r="K710">
        <f t="shared" si="97"/>
        <v>147</v>
      </c>
      <c r="L710" s="75" t="str">
        <f t="shared" ca="1" si="98"/>
        <v>3100: Salary In-kind</v>
      </c>
      <c r="M710" s="75">
        <f t="shared" ca="1" si="93"/>
        <v>0</v>
      </c>
      <c r="N710" s="75" t="str">
        <f t="shared" ca="1" si="94"/>
        <v xml:space="preserve"> - </v>
      </c>
      <c r="O710" s="75" t="str">
        <f t="shared" ca="1" si="99"/>
        <v>3100: Salary In-kind0 - PY0</v>
      </c>
      <c r="P710" s="75">
        <f>VLOOKUP(D710,'FY-Quarter lookup'!$D$2:$J$25,7,FALSE)</f>
        <v>0</v>
      </c>
      <c r="Q710" s="75">
        <f ca="1">IFERROR(INDEX('Budget by FY'!$I$2:$I$506,MATCH('Budget by qtr'!O710,'Budget by FY'!$F$2:$F$506,0)),0)</f>
        <v>0</v>
      </c>
      <c r="R710" s="75">
        <f>VLOOKUP(D710,'FY-Quarter lookup'!$D$2:$K$25,8,FALSE)</f>
        <v>0</v>
      </c>
      <c r="S710" s="75">
        <f>VLOOKUP(D710,'FY-Quarter lookup'!$D$2:$G$25,4,FALSE)</f>
        <v>0</v>
      </c>
      <c r="T710" s="75">
        <f t="shared" ca="1" si="95"/>
        <v>0</v>
      </c>
    </row>
    <row r="711" spans="1:20">
      <c r="A711">
        <v>2</v>
      </c>
      <c r="B711">
        <v>2026</v>
      </c>
      <c r="C711" s="2">
        <v>45931</v>
      </c>
      <c r="D711" s="2">
        <v>46022</v>
      </c>
      <c r="J711">
        <f>VLOOKUP(D711,'FY-Quarter lookup'!$D$2:$I$25,6,FALSE)</f>
        <v>0</v>
      </c>
      <c r="K711">
        <f t="shared" si="97"/>
        <v>147</v>
      </c>
      <c r="L711" s="75" t="str">
        <f t="shared" ca="1" si="98"/>
        <v>3100: Salary In-kind</v>
      </c>
      <c r="M711" s="75">
        <f t="shared" ca="1" si="93"/>
        <v>0</v>
      </c>
      <c r="N711" s="75" t="str">
        <f t="shared" ca="1" si="94"/>
        <v xml:space="preserve"> - </v>
      </c>
      <c r="O711" s="75" t="str">
        <f t="shared" ca="1" si="99"/>
        <v>3100: Salary In-kind0 - PY0</v>
      </c>
      <c r="P711" s="75">
        <f>VLOOKUP(D711,'FY-Quarter lookup'!$D$2:$J$25,7,FALSE)</f>
        <v>0</v>
      </c>
      <c r="Q711" s="75">
        <f ca="1">IFERROR(INDEX('Budget by FY'!$I$2:$I$506,MATCH('Budget by qtr'!O711,'Budget by FY'!$F$2:$F$506,0)),0)</f>
        <v>0</v>
      </c>
      <c r="R711" s="75">
        <f>VLOOKUP(D711,'FY-Quarter lookup'!$D$2:$K$25,8,FALSE)</f>
        <v>0</v>
      </c>
      <c r="S711" s="75">
        <f>VLOOKUP(D711,'FY-Quarter lookup'!$D$2:$G$25,4,FALSE)</f>
        <v>0</v>
      </c>
      <c r="T711" s="75">
        <f t="shared" ca="1" si="95"/>
        <v>0</v>
      </c>
    </row>
    <row r="712" spans="1:20">
      <c r="A712">
        <v>3</v>
      </c>
      <c r="B712">
        <v>2026</v>
      </c>
      <c r="C712" s="2">
        <v>46023</v>
      </c>
      <c r="D712" s="2">
        <v>46112</v>
      </c>
      <c r="J712">
        <f>VLOOKUP(D712,'FY-Quarter lookup'!$D$2:$I$25,6,FALSE)</f>
        <v>0</v>
      </c>
      <c r="K712">
        <f t="shared" si="97"/>
        <v>147</v>
      </c>
      <c r="L712" s="75" t="str">
        <f t="shared" ca="1" si="98"/>
        <v>3100: Salary In-kind</v>
      </c>
      <c r="M712" s="75">
        <f t="shared" ca="1" si="93"/>
        <v>0</v>
      </c>
      <c r="N712" s="75" t="str">
        <f t="shared" ca="1" si="94"/>
        <v xml:space="preserve"> - </v>
      </c>
      <c r="O712" s="75" t="str">
        <f t="shared" ca="1" si="99"/>
        <v>3100: Salary In-kind0 - PY0</v>
      </c>
      <c r="P712" s="75">
        <f>VLOOKUP(D712,'FY-Quarter lookup'!$D$2:$J$25,7,FALSE)</f>
        <v>0</v>
      </c>
      <c r="Q712" s="75">
        <f ca="1">IFERROR(INDEX('Budget by FY'!$I$2:$I$506,MATCH('Budget by qtr'!O712,'Budget by FY'!$F$2:$F$506,0)),0)</f>
        <v>0</v>
      </c>
      <c r="R712" s="75">
        <f>VLOOKUP(D712,'FY-Quarter lookup'!$D$2:$K$25,8,FALSE)</f>
        <v>0</v>
      </c>
      <c r="S712" s="75">
        <f>VLOOKUP(D712,'FY-Quarter lookup'!$D$2:$G$25,4,FALSE)</f>
        <v>0</v>
      </c>
      <c r="T712" s="75">
        <f t="shared" ca="1" si="95"/>
        <v>0</v>
      </c>
    </row>
    <row r="713" spans="1:20">
      <c r="A713">
        <v>4</v>
      </c>
      <c r="B713">
        <v>2026</v>
      </c>
      <c r="C713" s="2">
        <v>46113</v>
      </c>
      <c r="D713" s="2">
        <v>46203</v>
      </c>
      <c r="J713">
        <f>VLOOKUP(D713,'FY-Quarter lookup'!$D$2:$I$25,6,FALSE)</f>
        <v>0</v>
      </c>
      <c r="K713">
        <f t="shared" si="97"/>
        <v>147</v>
      </c>
      <c r="L713" s="75" t="str">
        <f t="shared" ca="1" si="98"/>
        <v>3100: Salary In-kind</v>
      </c>
      <c r="M713" s="75">
        <f t="shared" ca="1" si="93"/>
        <v>0</v>
      </c>
      <c r="N713" s="75" t="str">
        <f t="shared" ca="1" si="94"/>
        <v xml:space="preserve"> - </v>
      </c>
      <c r="O713" s="75" t="str">
        <f t="shared" ca="1" si="99"/>
        <v>3100: Salary In-kind0 - PY0</v>
      </c>
      <c r="P713" s="75">
        <f>VLOOKUP(D713,'FY-Quarter lookup'!$D$2:$J$25,7,FALSE)</f>
        <v>0</v>
      </c>
      <c r="Q713" s="75">
        <f ca="1">IFERROR(INDEX('Budget by FY'!$I$2:$I$506,MATCH('Budget by qtr'!O713,'Budget by FY'!$F$2:$F$506,0)),0)</f>
        <v>0</v>
      </c>
      <c r="R713" s="75">
        <f>VLOOKUP(D713,'FY-Quarter lookup'!$D$2:$K$25,8,FALSE)</f>
        <v>0</v>
      </c>
      <c r="S713" s="75">
        <f>VLOOKUP(D713,'FY-Quarter lookup'!$D$2:$G$25,4,FALSE)</f>
        <v>0</v>
      </c>
      <c r="T713" s="75">
        <f t="shared" ca="1" si="95"/>
        <v>0</v>
      </c>
    </row>
    <row r="714" spans="1:20">
      <c r="A714">
        <v>1</v>
      </c>
      <c r="B714">
        <v>2027</v>
      </c>
      <c r="C714" s="2">
        <v>46204</v>
      </c>
      <c r="D714" s="2">
        <v>46295</v>
      </c>
      <c r="J714">
        <f>VLOOKUP(D714,'FY-Quarter lookup'!$D$2:$I$25,6,FALSE)</f>
        <v>0</v>
      </c>
      <c r="K714">
        <f t="shared" si="97"/>
        <v>147</v>
      </c>
      <c r="L714" s="75" t="str">
        <f t="shared" ca="1" si="98"/>
        <v>3100: Salary In-kind</v>
      </c>
      <c r="M714" s="75">
        <f t="shared" ca="1" si="93"/>
        <v>0</v>
      </c>
      <c r="N714" s="75" t="str">
        <f t="shared" ca="1" si="94"/>
        <v xml:space="preserve"> - </v>
      </c>
      <c r="O714" s="75" t="str">
        <f t="shared" ca="1" si="99"/>
        <v>3100: Salary In-kind0 - PY0</v>
      </c>
      <c r="P714" s="75">
        <f>VLOOKUP(D714,'FY-Quarter lookup'!$D$2:$J$25,7,FALSE)</f>
        <v>0</v>
      </c>
      <c r="Q714" s="75">
        <f ca="1">IFERROR(INDEX('Budget by FY'!$I$2:$I$506,MATCH('Budget by qtr'!O714,'Budget by FY'!$F$2:$F$506,0)),0)</f>
        <v>0</v>
      </c>
      <c r="R714" s="75">
        <f>VLOOKUP(D714,'FY-Quarter lookup'!$D$2:$K$25,8,FALSE)</f>
        <v>0</v>
      </c>
      <c r="S714" s="75">
        <f>VLOOKUP(D714,'FY-Quarter lookup'!$D$2:$G$25,4,FALSE)</f>
        <v>0</v>
      </c>
      <c r="T714" s="75">
        <f t="shared" ca="1" si="95"/>
        <v>0</v>
      </c>
    </row>
    <row r="715" spans="1:20">
      <c r="A715">
        <v>2</v>
      </c>
      <c r="B715">
        <v>2027</v>
      </c>
      <c r="C715" s="2">
        <v>46296</v>
      </c>
      <c r="D715" s="2">
        <v>46387</v>
      </c>
      <c r="J715">
        <f>VLOOKUP(D715,'FY-Quarter lookup'!$D$2:$I$25,6,FALSE)</f>
        <v>0</v>
      </c>
      <c r="K715">
        <f t="shared" si="97"/>
        <v>147</v>
      </c>
      <c r="L715" s="75" t="str">
        <f t="shared" ca="1" si="98"/>
        <v>3100: Salary In-kind</v>
      </c>
      <c r="M715" s="75">
        <f t="shared" ca="1" si="93"/>
        <v>0</v>
      </c>
      <c r="N715" s="75" t="str">
        <f t="shared" ca="1" si="94"/>
        <v xml:space="preserve"> - </v>
      </c>
      <c r="O715" s="75" t="str">
        <f t="shared" ca="1" si="99"/>
        <v>3100: Salary In-kind0 - PY0</v>
      </c>
      <c r="P715" s="75">
        <f>VLOOKUP(D715,'FY-Quarter lookup'!$D$2:$J$25,7,FALSE)</f>
        <v>0</v>
      </c>
      <c r="Q715" s="75">
        <f ca="1">IFERROR(INDEX('Budget by FY'!$I$2:$I$506,MATCH('Budget by qtr'!O715,'Budget by FY'!$F$2:$F$506,0)),0)</f>
        <v>0</v>
      </c>
      <c r="R715" s="75">
        <f>VLOOKUP(D715,'FY-Quarter lookup'!$D$2:$K$25,8,FALSE)</f>
        <v>0</v>
      </c>
      <c r="S715" s="75">
        <f>VLOOKUP(D715,'FY-Quarter lookup'!$D$2:$G$25,4,FALSE)</f>
        <v>0</v>
      </c>
      <c r="T715" s="75">
        <f t="shared" ca="1" si="95"/>
        <v>0</v>
      </c>
    </row>
    <row r="716" spans="1:20">
      <c r="A716">
        <v>3</v>
      </c>
      <c r="B716">
        <v>2027</v>
      </c>
      <c r="C716" s="2">
        <v>46388</v>
      </c>
      <c r="D716" s="2">
        <v>46477</v>
      </c>
      <c r="J716">
        <f>VLOOKUP(D716,'FY-Quarter lookup'!$D$2:$I$25,6,FALSE)</f>
        <v>0</v>
      </c>
      <c r="K716">
        <f t="shared" si="97"/>
        <v>147</v>
      </c>
      <c r="L716" s="75" t="str">
        <f t="shared" ca="1" si="98"/>
        <v>3100: Salary In-kind</v>
      </c>
      <c r="M716" s="75">
        <f t="shared" ca="1" si="93"/>
        <v>0</v>
      </c>
      <c r="N716" s="75" t="str">
        <f t="shared" ca="1" si="94"/>
        <v xml:space="preserve"> - </v>
      </c>
      <c r="O716" s="75" t="str">
        <f t="shared" ca="1" si="99"/>
        <v>3100: Salary In-kind0 - PY0</v>
      </c>
      <c r="P716" s="75">
        <f>VLOOKUP(D716,'FY-Quarter lookup'!$D$2:$J$25,7,FALSE)</f>
        <v>0</v>
      </c>
      <c r="Q716" s="75">
        <f ca="1">IFERROR(INDEX('Budget by FY'!$I$2:$I$506,MATCH('Budget by qtr'!O716,'Budget by FY'!$F$2:$F$506,0)),0)</f>
        <v>0</v>
      </c>
      <c r="R716" s="75">
        <f>VLOOKUP(D716,'FY-Quarter lookup'!$D$2:$K$25,8,FALSE)</f>
        <v>0</v>
      </c>
      <c r="S716" s="75">
        <f>VLOOKUP(D716,'FY-Quarter lookup'!$D$2:$G$25,4,FALSE)</f>
        <v>0</v>
      </c>
      <c r="T716" s="75">
        <f t="shared" ca="1" si="95"/>
        <v>0</v>
      </c>
    </row>
    <row r="717" spans="1:20">
      <c r="A717">
        <v>4</v>
      </c>
      <c r="B717">
        <v>2027</v>
      </c>
      <c r="C717" s="2">
        <v>46478</v>
      </c>
      <c r="D717" s="2">
        <v>46568</v>
      </c>
      <c r="J717">
        <f>VLOOKUP(D717,'FY-Quarter lookup'!$D$2:$I$25,6,FALSE)</f>
        <v>0</v>
      </c>
      <c r="K717">
        <f t="shared" si="97"/>
        <v>147</v>
      </c>
      <c r="L717" s="75" t="str">
        <f t="shared" ca="1" si="98"/>
        <v>3100: Salary In-kind</v>
      </c>
      <c r="M717" s="75">
        <f t="shared" ca="1" si="93"/>
        <v>0</v>
      </c>
      <c r="N717" s="75" t="str">
        <f t="shared" ca="1" si="94"/>
        <v xml:space="preserve"> - </v>
      </c>
      <c r="O717" s="75" t="str">
        <f t="shared" ca="1" si="99"/>
        <v>3100: Salary In-kind0 - PY0</v>
      </c>
      <c r="P717" s="75">
        <f>VLOOKUP(D717,'FY-Quarter lookup'!$D$2:$J$25,7,FALSE)</f>
        <v>0</v>
      </c>
      <c r="Q717" s="75">
        <f ca="1">IFERROR(INDEX('Budget by FY'!$I$2:$I$506,MATCH('Budget by qtr'!O717,'Budget by FY'!$F$2:$F$506,0)),0)</f>
        <v>0</v>
      </c>
      <c r="R717" s="75">
        <f>VLOOKUP(D717,'FY-Quarter lookup'!$D$2:$K$25,8,FALSE)</f>
        <v>0</v>
      </c>
      <c r="S717" s="75">
        <f>VLOOKUP(D717,'FY-Quarter lookup'!$D$2:$G$25,4,FALSE)</f>
        <v>0</v>
      </c>
      <c r="T717" s="75">
        <f t="shared" ca="1" si="95"/>
        <v>0</v>
      </c>
    </row>
    <row r="718" spans="1:20">
      <c r="A718">
        <v>1</v>
      </c>
      <c r="B718">
        <v>2028</v>
      </c>
      <c r="C718" s="2">
        <v>46569</v>
      </c>
      <c r="D718" s="2">
        <v>46660</v>
      </c>
      <c r="J718">
        <f>VLOOKUP(D718,'FY-Quarter lookup'!$D$2:$I$25,6,FALSE)</f>
        <v>0</v>
      </c>
      <c r="K718">
        <f t="shared" si="97"/>
        <v>147</v>
      </c>
      <c r="L718" s="75" t="str">
        <f t="shared" ca="1" si="98"/>
        <v>3100: Salary In-kind</v>
      </c>
      <c r="M718" s="75">
        <f t="shared" ca="1" si="93"/>
        <v>0</v>
      </c>
      <c r="N718" s="75" t="str">
        <f t="shared" ca="1" si="94"/>
        <v xml:space="preserve"> - </v>
      </c>
      <c r="O718" s="75" t="str">
        <f t="shared" ca="1" si="99"/>
        <v>3100: Salary In-kind0 - PY0</v>
      </c>
      <c r="P718" s="75">
        <f>VLOOKUP(D718,'FY-Quarter lookup'!$D$2:$J$25,7,FALSE)</f>
        <v>0</v>
      </c>
      <c r="Q718" s="75">
        <f ca="1">IFERROR(INDEX('Budget by FY'!$I$2:$I$506,MATCH('Budget by qtr'!O718,'Budget by FY'!$F$2:$F$506,0)),0)</f>
        <v>0</v>
      </c>
      <c r="R718" s="75">
        <f>VLOOKUP(D718,'FY-Quarter lookup'!$D$2:$K$25,8,FALSE)</f>
        <v>0</v>
      </c>
      <c r="S718" s="75">
        <f>VLOOKUP(D718,'FY-Quarter lookup'!$D$2:$G$25,4,FALSE)</f>
        <v>0</v>
      </c>
      <c r="T718" s="75">
        <f t="shared" ca="1" si="95"/>
        <v>0</v>
      </c>
    </row>
    <row r="719" spans="1:20">
      <c r="A719">
        <v>2</v>
      </c>
      <c r="B719">
        <v>2028</v>
      </c>
      <c r="C719" s="2">
        <v>46661</v>
      </c>
      <c r="D719" s="2">
        <v>46752</v>
      </c>
      <c r="J719">
        <f>VLOOKUP(D719,'FY-Quarter lookup'!$D$2:$I$25,6,FALSE)</f>
        <v>0</v>
      </c>
      <c r="K719">
        <f t="shared" si="97"/>
        <v>147</v>
      </c>
      <c r="L719" s="75" t="str">
        <f t="shared" ca="1" si="98"/>
        <v>3100: Salary In-kind</v>
      </c>
      <c r="M719" s="75">
        <f t="shared" ca="1" si="93"/>
        <v>0</v>
      </c>
      <c r="N719" s="75" t="str">
        <f t="shared" ca="1" si="94"/>
        <v xml:space="preserve"> - </v>
      </c>
      <c r="O719" s="75" t="str">
        <f t="shared" ca="1" si="99"/>
        <v>3100: Salary In-kind0 - PY0</v>
      </c>
      <c r="P719" s="75">
        <f>VLOOKUP(D719,'FY-Quarter lookup'!$D$2:$J$25,7,FALSE)</f>
        <v>0</v>
      </c>
      <c r="Q719" s="75">
        <f ca="1">IFERROR(INDEX('Budget by FY'!$I$2:$I$506,MATCH('Budget by qtr'!O719,'Budget by FY'!$F$2:$F$506,0)),0)</f>
        <v>0</v>
      </c>
      <c r="R719" s="75">
        <f>VLOOKUP(D719,'FY-Quarter lookup'!$D$2:$K$25,8,FALSE)</f>
        <v>0</v>
      </c>
      <c r="S719" s="75">
        <f>VLOOKUP(D719,'FY-Quarter lookup'!$D$2:$G$25,4,FALSE)</f>
        <v>0</v>
      </c>
      <c r="T719" s="75">
        <f t="shared" ca="1" si="95"/>
        <v>0</v>
      </c>
    </row>
    <row r="720" spans="1:20">
      <c r="A720">
        <v>3</v>
      </c>
      <c r="B720">
        <v>2028</v>
      </c>
      <c r="C720" s="2">
        <v>46753</v>
      </c>
      <c r="D720" s="2">
        <v>46843</v>
      </c>
      <c r="J720">
        <f>VLOOKUP(D720,'FY-Quarter lookup'!$D$2:$I$25,6,FALSE)</f>
        <v>0</v>
      </c>
      <c r="K720">
        <f t="shared" si="97"/>
        <v>147</v>
      </c>
      <c r="L720" s="75" t="str">
        <f t="shared" ca="1" si="98"/>
        <v>3100: Salary In-kind</v>
      </c>
      <c r="M720" s="75">
        <f t="shared" ca="1" si="93"/>
        <v>0</v>
      </c>
      <c r="N720" s="75" t="str">
        <f t="shared" ca="1" si="94"/>
        <v xml:space="preserve"> - </v>
      </c>
      <c r="O720" s="75" t="str">
        <f t="shared" ca="1" si="99"/>
        <v>3100: Salary In-kind0 - PY0</v>
      </c>
      <c r="P720" s="75">
        <f>VLOOKUP(D720,'FY-Quarter lookup'!$D$2:$J$25,7,FALSE)</f>
        <v>0</v>
      </c>
      <c r="Q720" s="75">
        <f ca="1">IFERROR(INDEX('Budget by FY'!$I$2:$I$506,MATCH('Budget by qtr'!O720,'Budget by FY'!$F$2:$F$506,0)),0)</f>
        <v>0</v>
      </c>
      <c r="R720" s="75">
        <f>VLOOKUP(D720,'FY-Quarter lookup'!$D$2:$K$25,8,FALSE)</f>
        <v>0</v>
      </c>
      <c r="S720" s="75">
        <f>VLOOKUP(D720,'FY-Quarter lookup'!$D$2:$G$25,4,FALSE)</f>
        <v>0</v>
      </c>
      <c r="T720" s="75">
        <f t="shared" ca="1" si="95"/>
        <v>0</v>
      </c>
    </row>
    <row r="721" spans="1:20">
      <c r="A721">
        <v>4</v>
      </c>
      <c r="B721">
        <v>2028</v>
      </c>
      <c r="C721" s="2">
        <v>46844</v>
      </c>
      <c r="D721" s="2">
        <v>46934</v>
      </c>
      <c r="J721">
        <f>VLOOKUP(D721,'FY-Quarter lookup'!$D$2:$I$25,6,FALSE)</f>
        <v>0</v>
      </c>
      <c r="K721">
        <f t="shared" si="97"/>
        <v>147</v>
      </c>
      <c r="L721" s="75" t="str">
        <f t="shared" ca="1" si="98"/>
        <v>3100: Salary In-kind</v>
      </c>
      <c r="M721" s="75">
        <f t="shared" ca="1" si="93"/>
        <v>0</v>
      </c>
      <c r="N721" s="75" t="str">
        <f t="shared" ca="1" si="94"/>
        <v xml:space="preserve"> - </v>
      </c>
      <c r="O721" s="75" t="str">
        <f t="shared" ca="1" si="99"/>
        <v>3100: Salary In-kind0 - PY0</v>
      </c>
      <c r="P721" s="75">
        <f>VLOOKUP(D721,'FY-Quarter lookup'!$D$2:$J$25,7,FALSE)</f>
        <v>0</v>
      </c>
      <c r="Q721" s="75">
        <f ca="1">IFERROR(INDEX('Budget by FY'!$I$2:$I$506,MATCH('Budget by qtr'!O721,'Budget by FY'!$F$2:$F$506,0)),0)</f>
        <v>0</v>
      </c>
      <c r="R721" s="75">
        <f>VLOOKUP(D721,'FY-Quarter lookup'!$D$2:$K$25,8,FALSE)</f>
        <v>0</v>
      </c>
      <c r="S721" s="75">
        <f>VLOOKUP(D721,'FY-Quarter lookup'!$D$2:$G$25,4,FALSE)</f>
        <v>0</v>
      </c>
      <c r="T721" s="75">
        <f t="shared" ca="1" si="95"/>
        <v>0</v>
      </c>
    </row>
    <row r="722" spans="1:20">
      <c r="A722">
        <v>1</v>
      </c>
      <c r="B722">
        <v>2023</v>
      </c>
      <c r="C722" s="2">
        <v>44743</v>
      </c>
      <c r="D722" s="2">
        <v>44834</v>
      </c>
      <c r="J722">
        <f>VLOOKUP(D722,'FY-Quarter lookup'!$D$2:$I$25,6,FALSE)</f>
        <v>0</v>
      </c>
      <c r="K722">
        <f>K721+5</f>
        <v>152</v>
      </c>
      <c r="L722" s="75" t="str">
        <f t="shared" ca="1" si="98"/>
        <v>3100: Salary In-kind</v>
      </c>
      <c r="M722" s="75">
        <f t="shared" ca="1" si="93"/>
        <v>0</v>
      </c>
      <c r="N722" s="75" t="str">
        <f t="shared" ca="1" si="94"/>
        <v xml:space="preserve"> - </v>
      </c>
      <c r="O722" s="75" t="str">
        <f t="shared" ca="1" si="99"/>
        <v>3100: Salary In-kind0 - PY0</v>
      </c>
      <c r="P722" s="75">
        <f>VLOOKUP(D722,'FY-Quarter lookup'!$D$2:$J$25,7,FALSE)</f>
        <v>0</v>
      </c>
      <c r="Q722" s="75">
        <f ca="1">IFERROR(INDEX('Budget by FY'!$I$2:$I$506,MATCH('Budget by qtr'!O722,'Budget by FY'!$F$2:$F$506,0)),0)</f>
        <v>0</v>
      </c>
      <c r="R722" s="75">
        <f>VLOOKUP(D722,'FY-Quarter lookup'!$D$2:$K$25,8,FALSE)</f>
        <v>0</v>
      </c>
      <c r="S722" s="75">
        <f>VLOOKUP(D722,'FY-Quarter lookup'!$D$2:$G$25,4,FALSE)</f>
        <v>0</v>
      </c>
      <c r="T722" s="75">
        <f t="shared" ca="1" si="95"/>
        <v>0</v>
      </c>
    </row>
    <row r="723" spans="1:20">
      <c r="A723">
        <v>2</v>
      </c>
      <c r="B723">
        <v>2023</v>
      </c>
      <c r="C723" s="2">
        <v>44835</v>
      </c>
      <c r="D723" s="2">
        <v>44926</v>
      </c>
      <c r="J723">
        <f>VLOOKUP(D723,'FY-Quarter lookup'!$D$2:$I$25,6,FALSE)</f>
        <v>0</v>
      </c>
      <c r="K723">
        <f>K722</f>
        <v>152</v>
      </c>
      <c r="L723" s="75" t="str">
        <f t="shared" ca="1" si="98"/>
        <v>3100: Salary In-kind</v>
      </c>
      <c r="M723" s="75">
        <f t="shared" ca="1" si="93"/>
        <v>0</v>
      </c>
      <c r="N723" s="75" t="str">
        <f t="shared" ca="1" si="94"/>
        <v xml:space="preserve"> - </v>
      </c>
      <c r="O723" s="75" t="str">
        <f t="shared" ca="1" si="99"/>
        <v>3100: Salary In-kind0 - PY0</v>
      </c>
      <c r="P723" s="75">
        <f>VLOOKUP(D723,'FY-Quarter lookup'!$D$2:$J$25,7,FALSE)</f>
        <v>0</v>
      </c>
      <c r="Q723" s="75">
        <f ca="1">IFERROR(INDEX('Budget by FY'!$I$2:$I$506,MATCH('Budget by qtr'!O723,'Budget by FY'!$F$2:$F$506,0)),0)</f>
        <v>0</v>
      </c>
      <c r="R723" s="75">
        <f>VLOOKUP(D723,'FY-Quarter lookup'!$D$2:$K$25,8,FALSE)</f>
        <v>0</v>
      </c>
      <c r="S723" s="75">
        <f>VLOOKUP(D723,'FY-Quarter lookup'!$D$2:$G$25,4,FALSE)</f>
        <v>0</v>
      </c>
      <c r="T723" s="75">
        <f t="shared" ca="1" si="95"/>
        <v>0</v>
      </c>
    </row>
    <row r="724" spans="1:20">
      <c r="A724">
        <v>3</v>
      </c>
      <c r="B724">
        <v>2023</v>
      </c>
      <c r="C724" s="2">
        <v>44927</v>
      </c>
      <c r="D724" s="2">
        <v>45016</v>
      </c>
      <c r="J724">
        <f>VLOOKUP(D724,'FY-Quarter lookup'!$D$2:$I$25,6,FALSE)</f>
        <v>0</v>
      </c>
      <c r="K724">
        <f t="shared" ref="K724:K745" si="100">K723</f>
        <v>152</v>
      </c>
      <c r="L724" s="75" t="str">
        <f t="shared" ca="1" si="98"/>
        <v>3100: Salary In-kind</v>
      </c>
      <c r="M724" s="75">
        <f t="shared" ca="1" si="93"/>
        <v>0</v>
      </c>
      <c r="N724" s="75" t="str">
        <f t="shared" ca="1" si="94"/>
        <v xml:space="preserve"> - </v>
      </c>
      <c r="O724" s="75" t="str">
        <f t="shared" ca="1" si="99"/>
        <v>3100: Salary In-kind0 - PY0</v>
      </c>
      <c r="P724" s="75">
        <f>VLOOKUP(D724,'FY-Quarter lookup'!$D$2:$J$25,7,FALSE)</f>
        <v>0</v>
      </c>
      <c r="Q724" s="75">
        <f ca="1">IFERROR(INDEX('Budget by FY'!$I$2:$I$506,MATCH('Budget by qtr'!O724,'Budget by FY'!$F$2:$F$506,0)),0)</f>
        <v>0</v>
      </c>
      <c r="R724" s="75">
        <f>VLOOKUP(D724,'FY-Quarter lookup'!$D$2:$K$25,8,FALSE)</f>
        <v>0</v>
      </c>
      <c r="S724" s="75">
        <f>VLOOKUP(D724,'FY-Quarter lookup'!$D$2:$G$25,4,FALSE)</f>
        <v>0</v>
      </c>
      <c r="T724" s="75">
        <f t="shared" ca="1" si="95"/>
        <v>0</v>
      </c>
    </row>
    <row r="725" spans="1:20">
      <c r="A725">
        <v>4</v>
      </c>
      <c r="B725">
        <v>2023</v>
      </c>
      <c r="C725" s="2">
        <v>45017</v>
      </c>
      <c r="D725" s="2">
        <v>45107</v>
      </c>
      <c r="J725">
        <f>VLOOKUP(D725,'FY-Quarter lookup'!$D$2:$I$25,6,FALSE)</f>
        <v>0</v>
      </c>
      <c r="K725">
        <f t="shared" si="100"/>
        <v>152</v>
      </c>
      <c r="L725" s="75" t="str">
        <f t="shared" ca="1" si="98"/>
        <v>3100: Salary In-kind</v>
      </c>
      <c r="M725" s="75">
        <f t="shared" ca="1" si="93"/>
        <v>0</v>
      </c>
      <c r="N725" s="75" t="str">
        <f t="shared" ca="1" si="94"/>
        <v xml:space="preserve"> - </v>
      </c>
      <c r="O725" s="75" t="str">
        <f t="shared" ca="1" si="99"/>
        <v>3100: Salary In-kind0 - PY0</v>
      </c>
      <c r="P725" s="75">
        <f>VLOOKUP(D725,'FY-Quarter lookup'!$D$2:$J$25,7,FALSE)</f>
        <v>0</v>
      </c>
      <c r="Q725" s="75">
        <f ca="1">IFERROR(INDEX('Budget by FY'!$I$2:$I$506,MATCH('Budget by qtr'!O725,'Budget by FY'!$F$2:$F$506,0)),0)</f>
        <v>0</v>
      </c>
      <c r="R725" s="75">
        <f>VLOOKUP(D725,'FY-Quarter lookup'!$D$2:$K$25,8,FALSE)</f>
        <v>0</v>
      </c>
      <c r="S725" s="75">
        <f>VLOOKUP(D725,'FY-Quarter lookup'!$D$2:$G$25,4,FALSE)</f>
        <v>0</v>
      </c>
      <c r="T725" s="75">
        <f t="shared" ca="1" si="95"/>
        <v>0</v>
      </c>
    </row>
    <row r="726" spans="1:20">
      <c r="A726">
        <v>1</v>
      </c>
      <c r="B726">
        <v>2024</v>
      </c>
      <c r="C726" s="2">
        <v>45108</v>
      </c>
      <c r="D726" s="2">
        <v>45199</v>
      </c>
      <c r="J726">
        <f>VLOOKUP(D726,'FY-Quarter lookup'!$D$2:$I$25,6,FALSE)</f>
        <v>0</v>
      </c>
      <c r="K726">
        <f t="shared" si="100"/>
        <v>152</v>
      </c>
      <c r="L726" s="75" t="str">
        <f t="shared" ca="1" si="98"/>
        <v>3100: Salary In-kind</v>
      </c>
      <c r="M726" s="75">
        <f t="shared" ca="1" si="93"/>
        <v>0</v>
      </c>
      <c r="N726" s="75" t="str">
        <f t="shared" ca="1" si="94"/>
        <v xml:space="preserve"> - </v>
      </c>
      <c r="O726" s="75" t="str">
        <f t="shared" ca="1" si="99"/>
        <v>3100: Salary In-kind0 - PY0</v>
      </c>
      <c r="P726" s="75">
        <f>VLOOKUP(D726,'FY-Quarter lookup'!$D$2:$J$25,7,FALSE)</f>
        <v>0</v>
      </c>
      <c r="Q726" s="75">
        <f ca="1">IFERROR(INDEX('Budget by FY'!$I$2:$I$506,MATCH('Budget by qtr'!O726,'Budget by FY'!$F$2:$F$506,0)),0)</f>
        <v>0</v>
      </c>
      <c r="R726" s="75">
        <f>VLOOKUP(D726,'FY-Quarter lookup'!$D$2:$K$25,8,FALSE)</f>
        <v>0</v>
      </c>
      <c r="S726" s="75">
        <f>VLOOKUP(D726,'FY-Quarter lookup'!$D$2:$G$25,4,FALSE)</f>
        <v>0</v>
      </c>
      <c r="T726" s="75">
        <f t="shared" ca="1" si="95"/>
        <v>0</v>
      </c>
    </row>
    <row r="727" spans="1:20">
      <c r="A727">
        <v>2</v>
      </c>
      <c r="B727">
        <v>2024</v>
      </c>
      <c r="C727" s="2">
        <v>45200</v>
      </c>
      <c r="D727" s="2">
        <v>45291</v>
      </c>
      <c r="J727">
        <f>VLOOKUP(D727,'FY-Quarter lookup'!$D$2:$I$25,6,FALSE)</f>
        <v>0</v>
      </c>
      <c r="K727">
        <f t="shared" si="100"/>
        <v>152</v>
      </c>
      <c r="L727" s="75" t="str">
        <f t="shared" ca="1" si="98"/>
        <v>3100: Salary In-kind</v>
      </c>
      <c r="M727" s="75">
        <f t="shared" ca="1" si="93"/>
        <v>0</v>
      </c>
      <c r="N727" s="75" t="str">
        <f t="shared" ca="1" si="94"/>
        <v xml:space="preserve"> - </v>
      </c>
      <c r="O727" s="75" t="str">
        <f t="shared" ca="1" si="99"/>
        <v>3100: Salary In-kind0 - PY0</v>
      </c>
      <c r="P727" s="75">
        <f>VLOOKUP(D727,'FY-Quarter lookup'!$D$2:$J$25,7,FALSE)</f>
        <v>0</v>
      </c>
      <c r="Q727" s="75">
        <f ca="1">IFERROR(INDEX('Budget by FY'!$I$2:$I$506,MATCH('Budget by qtr'!O727,'Budget by FY'!$F$2:$F$506,0)),0)</f>
        <v>0</v>
      </c>
      <c r="R727" s="75">
        <f>VLOOKUP(D727,'FY-Quarter lookup'!$D$2:$K$25,8,FALSE)</f>
        <v>0</v>
      </c>
      <c r="S727" s="75">
        <f>VLOOKUP(D727,'FY-Quarter lookup'!$D$2:$G$25,4,FALSE)</f>
        <v>0</v>
      </c>
      <c r="T727" s="75">
        <f t="shared" ca="1" si="95"/>
        <v>0</v>
      </c>
    </row>
    <row r="728" spans="1:20">
      <c r="A728">
        <v>3</v>
      </c>
      <c r="B728">
        <v>2024</v>
      </c>
      <c r="C728" s="2">
        <v>45292</v>
      </c>
      <c r="D728" s="2">
        <v>45382</v>
      </c>
      <c r="J728">
        <f>VLOOKUP(D728,'FY-Quarter lookup'!$D$2:$I$25,6,FALSE)</f>
        <v>0</v>
      </c>
      <c r="K728">
        <f t="shared" si="100"/>
        <v>152</v>
      </c>
      <c r="L728" s="75" t="str">
        <f t="shared" ca="1" si="98"/>
        <v>3100: Salary In-kind</v>
      </c>
      <c r="M728" s="75">
        <f t="shared" ca="1" si="93"/>
        <v>0</v>
      </c>
      <c r="N728" s="75" t="str">
        <f t="shared" ca="1" si="94"/>
        <v xml:space="preserve"> - </v>
      </c>
      <c r="O728" s="75" t="str">
        <f t="shared" ca="1" si="99"/>
        <v>3100: Salary In-kind0 - PY0</v>
      </c>
      <c r="P728" s="75">
        <f>VLOOKUP(D728,'FY-Quarter lookup'!$D$2:$J$25,7,FALSE)</f>
        <v>0</v>
      </c>
      <c r="Q728" s="75">
        <f ca="1">IFERROR(INDEX('Budget by FY'!$I$2:$I$506,MATCH('Budget by qtr'!O728,'Budget by FY'!$F$2:$F$506,0)),0)</f>
        <v>0</v>
      </c>
      <c r="R728" s="75">
        <f>VLOOKUP(D728,'FY-Quarter lookup'!$D$2:$K$25,8,FALSE)</f>
        <v>0</v>
      </c>
      <c r="S728" s="75">
        <f>VLOOKUP(D728,'FY-Quarter lookup'!$D$2:$G$25,4,FALSE)</f>
        <v>0</v>
      </c>
      <c r="T728" s="75">
        <f t="shared" ca="1" si="95"/>
        <v>0</v>
      </c>
    </row>
    <row r="729" spans="1:20">
      <c r="A729">
        <v>4</v>
      </c>
      <c r="B729">
        <v>2024</v>
      </c>
      <c r="C729" s="2">
        <v>45383</v>
      </c>
      <c r="D729" s="2">
        <v>45473</v>
      </c>
      <c r="J729">
        <f>VLOOKUP(D729,'FY-Quarter lookup'!$D$2:$I$25,6,FALSE)</f>
        <v>0</v>
      </c>
      <c r="K729">
        <f t="shared" si="100"/>
        <v>152</v>
      </c>
      <c r="L729" s="75" t="str">
        <f t="shared" ca="1" si="98"/>
        <v>3100: Salary In-kind</v>
      </c>
      <c r="M729" s="75">
        <f t="shared" ca="1" si="93"/>
        <v>0</v>
      </c>
      <c r="N729" s="75" t="str">
        <f t="shared" ca="1" si="94"/>
        <v xml:space="preserve"> - </v>
      </c>
      <c r="O729" s="75" t="str">
        <f t="shared" ca="1" si="99"/>
        <v>3100: Salary In-kind0 - PY0</v>
      </c>
      <c r="P729" s="75">
        <f>VLOOKUP(D729,'FY-Quarter lookup'!$D$2:$J$25,7,FALSE)</f>
        <v>0</v>
      </c>
      <c r="Q729" s="75">
        <f ca="1">IFERROR(INDEX('Budget by FY'!$I$2:$I$506,MATCH('Budget by qtr'!O729,'Budget by FY'!$F$2:$F$506,0)),0)</f>
        <v>0</v>
      </c>
      <c r="R729" s="75">
        <f>VLOOKUP(D729,'FY-Quarter lookup'!$D$2:$K$25,8,FALSE)</f>
        <v>0</v>
      </c>
      <c r="S729" s="75">
        <f>VLOOKUP(D729,'FY-Quarter lookup'!$D$2:$G$25,4,FALSE)</f>
        <v>0</v>
      </c>
      <c r="T729" s="75">
        <f t="shared" ca="1" si="95"/>
        <v>0</v>
      </c>
    </row>
    <row r="730" spans="1:20">
      <c r="A730">
        <v>1</v>
      </c>
      <c r="B730">
        <v>2025</v>
      </c>
      <c r="C730" s="2">
        <v>45474</v>
      </c>
      <c r="D730" s="2">
        <v>45565</v>
      </c>
      <c r="J730">
        <f>VLOOKUP(D730,'FY-Quarter lookup'!$D$2:$I$25,6,FALSE)</f>
        <v>0</v>
      </c>
      <c r="K730">
        <f t="shared" si="100"/>
        <v>152</v>
      </c>
      <c r="L730" s="75" t="str">
        <f t="shared" ca="1" si="98"/>
        <v>3100: Salary In-kind</v>
      </c>
      <c r="M730" s="75">
        <f t="shared" ref="M730:M793" ca="1" si="101">INDIRECT(_xlfn.CONCAT("'Budget by FY'!D",K730))</f>
        <v>0</v>
      </c>
      <c r="N730" s="75" t="str">
        <f t="shared" ref="N730:N793" ca="1" si="102">INDIRECT(_xlfn.CONCAT("'Budget by FY'!E",K730))</f>
        <v xml:space="preserve"> - </v>
      </c>
      <c r="O730" s="75" t="str">
        <f t="shared" ca="1" si="99"/>
        <v>3100: Salary In-kind0 - PY0</v>
      </c>
      <c r="P730" s="75">
        <f>VLOOKUP(D730,'FY-Quarter lookup'!$D$2:$J$25,7,FALSE)</f>
        <v>0</v>
      </c>
      <c r="Q730" s="75">
        <f ca="1">IFERROR(INDEX('Budget by FY'!$I$2:$I$506,MATCH('Budget by qtr'!O730,'Budget by FY'!$F$2:$F$506,0)),0)</f>
        <v>0</v>
      </c>
      <c r="R730" s="75">
        <f>VLOOKUP(D730,'FY-Quarter lookup'!$D$2:$K$25,8,FALSE)</f>
        <v>0</v>
      </c>
      <c r="S730" s="75">
        <f>VLOOKUP(D730,'FY-Quarter lookup'!$D$2:$G$25,4,FALSE)</f>
        <v>0</v>
      </c>
      <c r="T730" s="75">
        <f t="shared" ref="T730:T793" ca="1" si="103">IFERROR((Q730/R730)*S730,0)</f>
        <v>0</v>
      </c>
    </row>
    <row r="731" spans="1:20">
      <c r="A731">
        <v>2</v>
      </c>
      <c r="B731">
        <v>2025</v>
      </c>
      <c r="C731" s="2">
        <v>45566</v>
      </c>
      <c r="D731" s="2">
        <v>45657</v>
      </c>
      <c r="J731">
        <f>VLOOKUP(D731,'FY-Quarter lookup'!$D$2:$I$25,6,FALSE)</f>
        <v>0</v>
      </c>
      <c r="K731">
        <f t="shared" si="100"/>
        <v>152</v>
      </c>
      <c r="L731" s="75" t="str">
        <f t="shared" ca="1" si="98"/>
        <v>3100: Salary In-kind</v>
      </c>
      <c r="M731" s="75">
        <f t="shared" ca="1" si="101"/>
        <v>0</v>
      </c>
      <c r="N731" s="75" t="str">
        <f t="shared" ca="1" si="102"/>
        <v xml:space="preserve"> - </v>
      </c>
      <c r="O731" s="75" t="str">
        <f t="shared" ca="1" si="99"/>
        <v>3100: Salary In-kind0 - PY0</v>
      </c>
      <c r="P731" s="75">
        <f>VLOOKUP(D731,'FY-Quarter lookup'!$D$2:$J$25,7,FALSE)</f>
        <v>0</v>
      </c>
      <c r="Q731" s="75">
        <f ca="1">IFERROR(INDEX('Budget by FY'!$I$2:$I$506,MATCH('Budget by qtr'!O731,'Budget by FY'!$F$2:$F$506,0)),0)</f>
        <v>0</v>
      </c>
      <c r="R731" s="75">
        <f>VLOOKUP(D731,'FY-Quarter lookup'!$D$2:$K$25,8,FALSE)</f>
        <v>0</v>
      </c>
      <c r="S731" s="75">
        <f>VLOOKUP(D731,'FY-Quarter lookup'!$D$2:$G$25,4,FALSE)</f>
        <v>0</v>
      </c>
      <c r="T731" s="75">
        <f t="shared" ca="1" si="103"/>
        <v>0</v>
      </c>
    </row>
    <row r="732" spans="1:20">
      <c r="A732">
        <v>3</v>
      </c>
      <c r="B732">
        <v>2025</v>
      </c>
      <c r="C732" s="2">
        <v>45658</v>
      </c>
      <c r="D732" s="2">
        <v>45747</v>
      </c>
      <c r="J732">
        <f>VLOOKUP(D732,'FY-Quarter lookup'!$D$2:$I$25,6,FALSE)</f>
        <v>0</v>
      </c>
      <c r="K732">
        <f t="shared" si="100"/>
        <v>152</v>
      </c>
      <c r="L732" s="75" t="str">
        <f t="shared" ca="1" si="98"/>
        <v>3100: Salary In-kind</v>
      </c>
      <c r="M732" s="75">
        <f t="shared" ca="1" si="101"/>
        <v>0</v>
      </c>
      <c r="N732" s="75" t="str">
        <f t="shared" ca="1" si="102"/>
        <v xml:space="preserve"> - </v>
      </c>
      <c r="O732" s="75" t="str">
        <f t="shared" ca="1" si="99"/>
        <v>3100: Salary In-kind0 - PY0</v>
      </c>
      <c r="P732" s="75">
        <f>VLOOKUP(D732,'FY-Quarter lookup'!$D$2:$J$25,7,FALSE)</f>
        <v>0</v>
      </c>
      <c r="Q732" s="75">
        <f ca="1">IFERROR(INDEX('Budget by FY'!$I$2:$I$506,MATCH('Budget by qtr'!O732,'Budget by FY'!$F$2:$F$506,0)),0)</f>
        <v>0</v>
      </c>
      <c r="R732" s="75">
        <f>VLOOKUP(D732,'FY-Quarter lookup'!$D$2:$K$25,8,FALSE)</f>
        <v>0</v>
      </c>
      <c r="S732" s="75">
        <f>VLOOKUP(D732,'FY-Quarter lookup'!$D$2:$G$25,4,FALSE)</f>
        <v>0</v>
      </c>
      <c r="T732" s="75">
        <f t="shared" ca="1" si="103"/>
        <v>0</v>
      </c>
    </row>
    <row r="733" spans="1:20">
      <c r="A733">
        <v>4</v>
      </c>
      <c r="B733">
        <v>2025</v>
      </c>
      <c r="C733" s="2">
        <v>45748</v>
      </c>
      <c r="D733" s="2">
        <v>45838</v>
      </c>
      <c r="J733">
        <f>VLOOKUP(D733,'FY-Quarter lookup'!$D$2:$I$25,6,FALSE)</f>
        <v>0</v>
      </c>
      <c r="K733">
        <f t="shared" si="100"/>
        <v>152</v>
      </c>
      <c r="L733" s="75" t="str">
        <f t="shared" ca="1" si="98"/>
        <v>3100: Salary In-kind</v>
      </c>
      <c r="M733" s="75">
        <f t="shared" ca="1" si="101"/>
        <v>0</v>
      </c>
      <c r="N733" s="75" t="str">
        <f t="shared" ca="1" si="102"/>
        <v xml:space="preserve"> - </v>
      </c>
      <c r="O733" s="75" t="str">
        <f t="shared" ca="1" si="99"/>
        <v>3100: Salary In-kind0 - PY0</v>
      </c>
      <c r="P733" s="75">
        <f>VLOOKUP(D733,'FY-Quarter lookup'!$D$2:$J$25,7,FALSE)</f>
        <v>0</v>
      </c>
      <c r="Q733" s="75">
        <f ca="1">IFERROR(INDEX('Budget by FY'!$I$2:$I$506,MATCH('Budget by qtr'!O733,'Budget by FY'!$F$2:$F$506,0)),0)</f>
        <v>0</v>
      </c>
      <c r="R733" s="75">
        <f>VLOOKUP(D733,'FY-Quarter lookup'!$D$2:$K$25,8,FALSE)</f>
        <v>0</v>
      </c>
      <c r="S733" s="75">
        <f>VLOOKUP(D733,'FY-Quarter lookup'!$D$2:$G$25,4,FALSE)</f>
        <v>0</v>
      </c>
      <c r="T733" s="75">
        <f t="shared" ca="1" si="103"/>
        <v>0</v>
      </c>
    </row>
    <row r="734" spans="1:20">
      <c r="A734">
        <v>1</v>
      </c>
      <c r="B734">
        <v>2026</v>
      </c>
      <c r="C734" s="2">
        <v>45839</v>
      </c>
      <c r="D734" s="2">
        <v>45930</v>
      </c>
      <c r="J734">
        <f>VLOOKUP(D734,'FY-Quarter lookup'!$D$2:$I$25,6,FALSE)</f>
        <v>0</v>
      </c>
      <c r="K734">
        <f t="shared" si="100"/>
        <v>152</v>
      </c>
      <c r="L734" s="75" t="str">
        <f t="shared" ca="1" si="98"/>
        <v>3100: Salary In-kind</v>
      </c>
      <c r="M734" s="75">
        <f t="shared" ca="1" si="101"/>
        <v>0</v>
      </c>
      <c r="N734" s="75" t="str">
        <f t="shared" ca="1" si="102"/>
        <v xml:space="preserve"> - </v>
      </c>
      <c r="O734" s="75" t="str">
        <f t="shared" ca="1" si="99"/>
        <v>3100: Salary In-kind0 - PY0</v>
      </c>
      <c r="P734" s="75">
        <f>VLOOKUP(D734,'FY-Quarter lookup'!$D$2:$J$25,7,FALSE)</f>
        <v>0</v>
      </c>
      <c r="Q734" s="75">
        <f ca="1">IFERROR(INDEX('Budget by FY'!$I$2:$I$506,MATCH('Budget by qtr'!O734,'Budget by FY'!$F$2:$F$506,0)),0)</f>
        <v>0</v>
      </c>
      <c r="R734" s="75">
        <f>VLOOKUP(D734,'FY-Quarter lookup'!$D$2:$K$25,8,FALSE)</f>
        <v>0</v>
      </c>
      <c r="S734" s="75">
        <f>VLOOKUP(D734,'FY-Quarter lookup'!$D$2:$G$25,4,FALSE)</f>
        <v>0</v>
      </c>
      <c r="T734" s="75">
        <f t="shared" ca="1" si="103"/>
        <v>0</v>
      </c>
    </row>
    <row r="735" spans="1:20">
      <c r="A735">
        <v>2</v>
      </c>
      <c r="B735">
        <v>2026</v>
      </c>
      <c r="C735" s="2">
        <v>45931</v>
      </c>
      <c r="D735" s="2">
        <v>46022</v>
      </c>
      <c r="J735">
        <f>VLOOKUP(D735,'FY-Quarter lookup'!$D$2:$I$25,6,FALSE)</f>
        <v>0</v>
      </c>
      <c r="K735">
        <f t="shared" si="100"/>
        <v>152</v>
      </c>
      <c r="L735" s="75" t="str">
        <f t="shared" ca="1" si="98"/>
        <v>3100: Salary In-kind</v>
      </c>
      <c r="M735" s="75">
        <f t="shared" ca="1" si="101"/>
        <v>0</v>
      </c>
      <c r="N735" s="75" t="str">
        <f t="shared" ca="1" si="102"/>
        <v xml:space="preserve"> - </v>
      </c>
      <c r="O735" s="75" t="str">
        <f t="shared" ca="1" si="99"/>
        <v>3100: Salary In-kind0 - PY0</v>
      </c>
      <c r="P735" s="75">
        <f>VLOOKUP(D735,'FY-Quarter lookup'!$D$2:$J$25,7,FALSE)</f>
        <v>0</v>
      </c>
      <c r="Q735" s="75">
        <f ca="1">IFERROR(INDEX('Budget by FY'!$I$2:$I$506,MATCH('Budget by qtr'!O735,'Budget by FY'!$F$2:$F$506,0)),0)</f>
        <v>0</v>
      </c>
      <c r="R735" s="75">
        <f>VLOOKUP(D735,'FY-Quarter lookup'!$D$2:$K$25,8,FALSE)</f>
        <v>0</v>
      </c>
      <c r="S735" s="75">
        <f>VLOOKUP(D735,'FY-Quarter lookup'!$D$2:$G$25,4,FALSE)</f>
        <v>0</v>
      </c>
      <c r="T735" s="75">
        <f t="shared" ca="1" si="103"/>
        <v>0</v>
      </c>
    </row>
    <row r="736" spans="1:20">
      <c r="A736">
        <v>3</v>
      </c>
      <c r="B736">
        <v>2026</v>
      </c>
      <c r="C736" s="2">
        <v>46023</v>
      </c>
      <c r="D736" s="2">
        <v>46112</v>
      </c>
      <c r="J736">
        <f>VLOOKUP(D736,'FY-Quarter lookup'!$D$2:$I$25,6,FALSE)</f>
        <v>0</v>
      </c>
      <c r="K736">
        <f t="shared" si="100"/>
        <v>152</v>
      </c>
      <c r="L736" s="75" t="str">
        <f t="shared" ca="1" si="98"/>
        <v>3100: Salary In-kind</v>
      </c>
      <c r="M736" s="75">
        <f t="shared" ca="1" si="101"/>
        <v>0</v>
      </c>
      <c r="N736" s="75" t="str">
        <f t="shared" ca="1" si="102"/>
        <v xml:space="preserve"> - </v>
      </c>
      <c r="O736" s="75" t="str">
        <f t="shared" ca="1" si="99"/>
        <v>3100: Salary In-kind0 - PY0</v>
      </c>
      <c r="P736" s="75">
        <f>VLOOKUP(D736,'FY-Quarter lookup'!$D$2:$J$25,7,FALSE)</f>
        <v>0</v>
      </c>
      <c r="Q736" s="75">
        <f ca="1">IFERROR(INDEX('Budget by FY'!$I$2:$I$506,MATCH('Budget by qtr'!O736,'Budget by FY'!$F$2:$F$506,0)),0)</f>
        <v>0</v>
      </c>
      <c r="R736" s="75">
        <f>VLOOKUP(D736,'FY-Quarter lookup'!$D$2:$K$25,8,FALSE)</f>
        <v>0</v>
      </c>
      <c r="S736" s="75">
        <f>VLOOKUP(D736,'FY-Quarter lookup'!$D$2:$G$25,4,FALSE)</f>
        <v>0</v>
      </c>
      <c r="T736" s="75">
        <f t="shared" ca="1" si="103"/>
        <v>0</v>
      </c>
    </row>
    <row r="737" spans="1:20">
      <c r="A737">
        <v>4</v>
      </c>
      <c r="B737">
        <v>2026</v>
      </c>
      <c r="C737" s="2">
        <v>46113</v>
      </c>
      <c r="D737" s="2">
        <v>46203</v>
      </c>
      <c r="J737">
        <f>VLOOKUP(D737,'FY-Quarter lookup'!$D$2:$I$25,6,FALSE)</f>
        <v>0</v>
      </c>
      <c r="K737">
        <f t="shared" si="100"/>
        <v>152</v>
      </c>
      <c r="L737" s="75" t="str">
        <f t="shared" ca="1" si="98"/>
        <v>3100: Salary In-kind</v>
      </c>
      <c r="M737" s="75">
        <f t="shared" ca="1" si="101"/>
        <v>0</v>
      </c>
      <c r="N737" s="75" t="str">
        <f t="shared" ca="1" si="102"/>
        <v xml:space="preserve"> - </v>
      </c>
      <c r="O737" s="75" t="str">
        <f t="shared" ca="1" si="99"/>
        <v>3100: Salary In-kind0 - PY0</v>
      </c>
      <c r="P737" s="75">
        <f>VLOOKUP(D737,'FY-Quarter lookup'!$D$2:$J$25,7,FALSE)</f>
        <v>0</v>
      </c>
      <c r="Q737" s="75">
        <f ca="1">IFERROR(INDEX('Budget by FY'!$I$2:$I$506,MATCH('Budget by qtr'!O737,'Budget by FY'!$F$2:$F$506,0)),0)</f>
        <v>0</v>
      </c>
      <c r="R737" s="75">
        <f>VLOOKUP(D737,'FY-Quarter lookup'!$D$2:$K$25,8,FALSE)</f>
        <v>0</v>
      </c>
      <c r="S737" s="75">
        <f>VLOOKUP(D737,'FY-Quarter lookup'!$D$2:$G$25,4,FALSE)</f>
        <v>0</v>
      </c>
      <c r="T737" s="75">
        <f t="shared" ca="1" si="103"/>
        <v>0</v>
      </c>
    </row>
    <row r="738" spans="1:20">
      <c r="A738">
        <v>1</v>
      </c>
      <c r="B738">
        <v>2027</v>
      </c>
      <c r="C738" s="2">
        <v>46204</v>
      </c>
      <c r="D738" s="2">
        <v>46295</v>
      </c>
      <c r="J738">
        <f>VLOOKUP(D738,'FY-Quarter lookup'!$D$2:$I$25,6,FALSE)</f>
        <v>0</v>
      </c>
      <c r="K738">
        <f t="shared" si="100"/>
        <v>152</v>
      </c>
      <c r="L738" s="75" t="str">
        <f t="shared" ca="1" si="98"/>
        <v>3100: Salary In-kind</v>
      </c>
      <c r="M738" s="75">
        <f t="shared" ca="1" si="101"/>
        <v>0</v>
      </c>
      <c r="N738" s="75" t="str">
        <f t="shared" ca="1" si="102"/>
        <v xml:space="preserve"> - </v>
      </c>
      <c r="O738" s="75" t="str">
        <f t="shared" ca="1" si="99"/>
        <v>3100: Salary In-kind0 - PY0</v>
      </c>
      <c r="P738" s="75">
        <f>VLOOKUP(D738,'FY-Quarter lookup'!$D$2:$J$25,7,FALSE)</f>
        <v>0</v>
      </c>
      <c r="Q738" s="75">
        <f ca="1">IFERROR(INDEX('Budget by FY'!$I$2:$I$506,MATCH('Budget by qtr'!O738,'Budget by FY'!$F$2:$F$506,0)),0)</f>
        <v>0</v>
      </c>
      <c r="R738" s="75">
        <f>VLOOKUP(D738,'FY-Quarter lookup'!$D$2:$K$25,8,FALSE)</f>
        <v>0</v>
      </c>
      <c r="S738" s="75">
        <f>VLOOKUP(D738,'FY-Quarter lookup'!$D$2:$G$25,4,FALSE)</f>
        <v>0</v>
      </c>
      <c r="T738" s="75">
        <f t="shared" ca="1" si="103"/>
        <v>0</v>
      </c>
    </row>
    <row r="739" spans="1:20">
      <c r="A739">
        <v>2</v>
      </c>
      <c r="B739">
        <v>2027</v>
      </c>
      <c r="C739" s="2">
        <v>46296</v>
      </c>
      <c r="D739" s="2">
        <v>46387</v>
      </c>
      <c r="J739">
        <f>VLOOKUP(D739,'FY-Quarter lookup'!$D$2:$I$25,6,FALSE)</f>
        <v>0</v>
      </c>
      <c r="K739">
        <f t="shared" si="100"/>
        <v>152</v>
      </c>
      <c r="L739" s="75" t="str">
        <f t="shared" ca="1" si="98"/>
        <v>3100: Salary In-kind</v>
      </c>
      <c r="M739" s="75">
        <f t="shared" ca="1" si="101"/>
        <v>0</v>
      </c>
      <c r="N739" s="75" t="str">
        <f t="shared" ca="1" si="102"/>
        <v xml:space="preserve"> - </v>
      </c>
      <c r="O739" s="75" t="str">
        <f t="shared" ca="1" si="99"/>
        <v>3100: Salary In-kind0 - PY0</v>
      </c>
      <c r="P739" s="75">
        <f>VLOOKUP(D739,'FY-Quarter lookup'!$D$2:$J$25,7,FALSE)</f>
        <v>0</v>
      </c>
      <c r="Q739" s="75">
        <f ca="1">IFERROR(INDEX('Budget by FY'!$I$2:$I$506,MATCH('Budget by qtr'!O739,'Budget by FY'!$F$2:$F$506,0)),0)</f>
        <v>0</v>
      </c>
      <c r="R739" s="75">
        <f>VLOOKUP(D739,'FY-Quarter lookup'!$D$2:$K$25,8,FALSE)</f>
        <v>0</v>
      </c>
      <c r="S739" s="75">
        <f>VLOOKUP(D739,'FY-Quarter lookup'!$D$2:$G$25,4,FALSE)</f>
        <v>0</v>
      </c>
      <c r="T739" s="75">
        <f t="shared" ca="1" si="103"/>
        <v>0</v>
      </c>
    </row>
    <row r="740" spans="1:20">
      <c r="A740">
        <v>3</v>
      </c>
      <c r="B740">
        <v>2027</v>
      </c>
      <c r="C740" s="2">
        <v>46388</v>
      </c>
      <c r="D740" s="2">
        <v>46477</v>
      </c>
      <c r="J740">
        <f>VLOOKUP(D740,'FY-Quarter lookup'!$D$2:$I$25,6,FALSE)</f>
        <v>0</v>
      </c>
      <c r="K740">
        <f t="shared" si="100"/>
        <v>152</v>
      </c>
      <c r="L740" s="75" t="str">
        <f t="shared" ca="1" si="98"/>
        <v>3100: Salary In-kind</v>
      </c>
      <c r="M740" s="75">
        <f t="shared" ca="1" si="101"/>
        <v>0</v>
      </c>
      <c r="N740" s="75" t="str">
        <f t="shared" ca="1" si="102"/>
        <v xml:space="preserve"> - </v>
      </c>
      <c r="O740" s="75" t="str">
        <f t="shared" ca="1" si="99"/>
        <v>3100: Salary In-kind0 - PY0</v>
      </c>
      <c r="P740" s="75">
        <f>VLOOKUP(D740,'FY-Quarter lookup'!$D$2:$J$25,7,FALSE)</f>
        <v>0</v>
      </c>
      <c r="Q740" s="75">
        <f ca="1">IFERROR(INDEX('Budget by FY'!$I$2:$I$506,MATCH('Budget by qtr'!O740,'Budget by FY'!$F$2:$F$506,0)),0)</f>
        <v>0</v>
      </c>
      <c r="R740" s="75">
        <f>VLOOKUP(D740,'FY-Quarter lookup'!$D$2:$K$25,8,FALSE)</f>
        <v>0</v>
      </c>
      <c r="S740" s="75">
        <f>VLOOKUP(D740,'FY-Quarter lookup'!$D$2:$G$25,4,FALSE)</f>
        <v>0</v>
      </c>
      <c r="T740" s="75">
        <f t="shared" ca="1" si="103"/>
        <v>0</v>
      </c>
    </row>
    <row r="741" spans="1:20">
      <c r="A741">
        <v>4</v>
      </c>
      <c r="B741">
        <v>2027</v>
      </c>
      <c r="C741" s="2">
        <v>46478</v>
      </c>
      <c r="D741" s="2">
        <v>46568</v>
      </c>
      <c r="J741">
        <f>VLOOKUP(D741,'FY-Quarter lookup'!$D$2:$I$25,6,FALSE)</f>
        <v>0</v>
      </c>
      <c r="K741">
        <f t="shared" si="100"/>
        <v>152</v>
      </c>
      <c r="L741" s="75" t="str">
        <f t="shared" ca="1" si="98"/>
        <v>3100: Salary In-kind</v>
      </c>
      <c r="M741" s="75">
        <f t="shared" ca="1" si="101"/>
        <v>0</v>
      </c>
      <c r="N741" s="75" t="str">
        <f t="shared" ca="1" si="102"/>
        <v xml:space="preserve"> - </v>
      </c>
      <c r="O741" s="75" t="str">
        <f t="shared" ca="1" si="99"/>
        <v>3100: Salary In-kind0 - PY0</v>
      </c>
      <c r="P741" s="75">
        <f>VLOOKUP(D741,'FY-Quarter lookup'!$D$2:$J$25,7,FALSE)</f>
        <v>0</v>
      </c>
      <c r="Q741" s="75">
        <f ca="1">IFERROR(INDEX('Budget by FY'!$I$2:$I$506,MATCH('Budget by qtr'!O741,'Budget by FY'!$F$2:$F$506,0)),0)</f>
        <v>0</v>
      </c>
      <c r="R741" s="75">
        <f>VLOOKUP(D741,'FY-Quarter lookup'!$D$2:$K$25,8,FALSE)</f>
        <v>0</v>
      </c>
      <c r="S741" s="75">
        <f>VLOOKUP(D741,'FY-Quarter lookup'!$D$2:$G$25,4,FALSE)</f>
        <v>0</v>
      </c>
      <c r="T741" s="75">
        <f t="shared" ca="1" si="103"/>
        <v>0</v>
      </c>
    </row>
    <row r="742" spans="1:20">
      <c r="A742">
        <v>1</v>
      </c>
      <c r="B742">
        <v>2028</v>
      </c>
      <c r="C742" s="2">
        <v>46569</v>
      </c>
      <c r="D742" s="2">
        <v>46660</v>
      </c>
      <c r="J742">
        <f>VLOOKUP(D742,'FY-Quarter lookup'!$D$2:$I$25,6,FALSE)</f>
        <v>0</v>
      </c>
      <c r="K742">
        <f t="shared" si="100"/>
        <v>152</v>
      </c>
      <c r="L742" s="75" t="str">
        <f t="shared" ca="1" si="98"/>
        <v>3100: Salary In-kind</v>
      </c>
      <c r="M742" s="75">
        <f t="shared" ca="1" si="101"/>
        <v>0</v>
      </c>
      <c r="N742" s="75" t="str">
        <f t="shared" ca="1" si="102"/>
        <v xml:space="preserve"> - </v>
      </c>
      <c r="O742" s="75" t="str">
        <f t="shared" ca="1" si="99"/>
        <v>3100: Salary In-kind0 - PY0</v>
      </c>
      <c r="P742" s="75">
        <f>VLOOKUP(D742,'FY-Quarter lookup'!$D$2:$J$25,7,FALSE)</f>
        <v>0</v>
      </c>
      <c r="Q742" s="75">
        <f ca="1">IFERROR(INDEX('Budget by FY'!$I$2:$I$506,MATCH('Budget by qtr'!O742,'Budget by FY'!$F$2:$F$506,0)),0)</f>
        <v>0</v>
      </c>
      <c r="R742" s="75">
        <f>VLOOKUP(D742,'FY-Quarter lookup'!$D$2:$K$25,8,FALSE)</f>
        <v>0</v>
      </c>
      <c r="S742" s="75">
        <f>VLOOKUP(D742,'FY-Quarter lookup'!$D$2:$G$25,4,FALSE)</f>
        <v>0</v>
      </c>
      <c r="T742" s="75">
        <f t="shared" ca="1" si="103"/>
        <v>0</v>
      </c>
    </row>
    <row r="743" spans="1:20">
      <c r="A743">
        <v>2</v>
      </c>
      <c r="B743">
        <v>2028</v>
      </c>
      <c r="C743" s="2">
        <v>46661</v>
      </c>
      <c r="D743" s="2">
        <v>46752</v>
      </c>
      <c r="J743">
        <f>VLOOKUP(D743,'FY-Quarter lookup'!$D$2:$I$25,6,FALSE)</f>
        <v>0</v>
      </c>
      <c r="K743">
        <f t="shared" si="100"/>
        <v>152</v>
      </c>
      <c r="L743" s="75" t="str">
        <f t="shared" ca="1" si="98"/>
        <v>3100: Salary In-kind</v>
      </c>
      <c r="M743" s="75">
        <f t="shared" ca="1" si="101"/>
        <v>0</v>
      </c>
      <c r="N743" s="75" t="str">
        <f t="shared" ca="1" si="102"/>
        <v xml:space="preserve"> - </v>
      </c>
      <c r="O743" s="75" t="str">
        <f t="shared" ca="1" si="99"/>
        <v>3100: Salary In-kind0 - PY0</v>
      </c>
      <c r="P743" s="75">
        <f>VLOOKUP(D743,'FY-Quarter lookup'!$D$2:$J$25,7,FALSE)</f>
        <v>0</v>
      </c>
      <c r="Q743" s="75">
        <f ca="1">IFERROR(INDEX('Budget by FY'!$I$2:$I$506,MATCH('Budget by qtr'!O743,'Budget by FY'!$F$2:$F$506,0)),0)</f>
        <v>0</v>
      </c>
      <c r="R743" s="75">
        <f>VLOOKUP(D743,'FY-Quarter lookup'!$D$2:$K$25,8,FALSE)</f>
        <v>0</v>
      </c>
      <c r="S743" s="75">
        <f>VLOOKUP(D743,'FY-Quarter lookup'!$D$2:$G$25,4,FALSE)</f>
        <v>0</v>
      </c>
      <c r="T743" s="75">
        <f t="shared" ca="1" si="103"/>
        <v>0</v>
      </c>
    </row>
    <row r="744" spans="1:20">
      <c r="A744">
        <v>3</v>
      </c>
      <c r="B744">
        <v>2028</v>
      </c>
      <c r="C744" s="2">
        <v>46753</v>
      </c>
      <c r="D744" s="2">
        <v>46843</v>
      </c>
      <c r="J744">
        <f>VLOOKUP(D744,'FY-Quarter lookup'!$D$2:$I$25,6,FALSE)</f>
        <v>0</v>
      </c>
      <c r="K744">
        <f t="shared" si="100"/>
        <v>152</v>
      </c>
      <c r="L744" s="75" t="str">
        <f t="shared" ca="1" si="98"/>
        <v>3100: Salary In-kind</v>
      </c>
      <c r="M744" s="75">
        <f t="shared" ca="1" si="101"/>
        <v>0</v>
      </c>
      <c r="N744" s="75" t="str">
        <f t="shared" ca="1" si="102"/>
        <v xml:space="preserve"> - </v>
      </c>
      <c r="O744" s="75" t="str">
        <f t="shared" ca="1" si="99"/>
        <v>3100: Salary In-kind0 - PY0</v>
      </c>
      <c r="P744" s="75">
        <f>VLOOKUP(D744,'FY-Quarter lookup'!$D$2:$J$25,7,FALSE)</f>
        <v>0</v>
      </c>
      <c r="Q744" s="75">
        <f ca="1">IFERROR(INDEX('Budget by FY'!$I$2:$I$506,MATCH('Budget by qtr'!O744,'Budget by FY'!$F$2:$F$506,0)),0)</f>
        <v>0</v>
      </c>
      <c r="R744" s="75">
        <f>VLOOKUP(D744,'FY-Quarter lookup'!$D$2:$K$25,8,FALSE)</f>
        <v>0</v>
      </c>
      <c r="S744" s="75">
        <f>VLOOKUP(D744,'FY-Quarter lookup'!$D$2:$G$25,4,FALSE)</f>
        <v>0</v>
      </c>
      <c r="T744" s="75">
        <f t="shared" ca="1" si="103"/>
        <v>0</v>
      </c>
    </row>
    <row r="745" spans="1:20">
      <c r="A745">
        <v>4</v>
      </c>
      <c r="B745">
        <v>2028</v>
      </c>
      <c r="C745" s="2">
        <v>46844</v>
      </c>
      <c r="D745" s="2">
        <v>46934</v>
      </c>
      <c r="J745">
        <f>VLOOKUP(D745,'FY-Quarter lookup'!$D$2:$I$25,6,FALSE)</f>
        <v>0</v>
      </c>
      <c r="K745">
        <f t="shared" si="100"/>
        <v>152</v>
      </c>
      <c r="L745" s="75" t="str">
        <f t="shared" ca="1" si="98"/>
        <v>3100: Salary In-kind</v>
      </c>
      <c r="M745" s="75">
        <f t="shared" ca="1" si="101"/>
        <v>0</v>
      </c>
      <c r="N745" s="75" t="str">
        <f t="shared" ca="1" si="102"/>
        <v xml:space="preserve"> - </v>
      </c>
      <c r="O745" s="75" t="str">
        <f t="shared" ca="1" si="99"/>
        <v>3100: Salary In-kind0 - PY0</v>
      </c>
      <c r="P745" s="75">
        <f>VLOOKUP(D745,'FY-Quarter lookup'!$D$2:$J$25,7,FALSE)</f>
        <v>0</v>
      </c>
      <c r="Q745" s="75">
        <f ca="1">IFERROR(INDEX('Budget by FY'!$I$2:$I$506,MATCH('Budget by qtr'!O745,'Budget by FY'!$F$2:$F$506,0)),0)</f>
        <v>0</v>
      </c>
      <c r="R745" s="75">
        <f>VLOOKUP(D745,'FY-Quarter lookup'!$D$2:$K$25,8,FALSE)</f>
        <v>0</v>
      </c>
      <c r="S745" s="75">
        <f>VLOOKUP(D745,'FY-Quarter lookup'!$D$2:$G$25,4,FALSE)</f>
        <v>0</v>
      </c>
      <c r="T745" s="75">
        <f t="shared" ca="1" si="103"/>
        <v>0</v>
      </c>
    </row>
    <row r="746" spans="1:20">
      <c r="A746">
        <v>1</v>
      </c>
      <c r="B746">
        <v>2023</v>
      </c>
      <c r="C746" s="2">
        <v>44743</v>
      </c>
      <c r="D746" s="2">
        <v>44834</v>
      </c>
      <c r="J746">
        <f>VLOOKUP(D746,'FY-Quarter lookup'!$D$2:$I$25,6,FALSE)</f>
        <v>0</v>
      </c>
      <c r="K746">
        <f>K745+5</f>
        <v>157</v>
      </c>
      <c r="L746" s="75" t="str">
        <f t="shared" ca="1" si="98"/>
        <v>3100: Salary In-kind</v>
      </c>
      <c r="M746" s="75">
        <f t="shared" ca="1" si="101"/>
        <v>0</v>
      </c>
      <c r="N746" s="75" t="str">
        <f t="shared" ca="1" si="102"/>
        <v xml:space="preserve"> - </v>
      </c>
      <c r="O746" s="75" t="str">
        <f t="shared" ca="1" si="99"/>
        <v>3100: Salary In-kind0 - PY0</v>
      </c>
      <c r="P746" s="75">
        <f>VLOOKUP(D746,'FY-Quarter lookup'!$D$2:$J$25,7,FALSE)</f>
        <v>0</v>
      </c>
      <c r="Q746" s="75">
        <f ca="1">IFERROR(INDEX('Budget by FY'!$I$2:$I$506,MATCH('Budget by qtr'!O746,'Budget by FY'!$F$2:$F$506,0)),0)</f>
        <v>0</v>
      </c>
      <c r="R746" s="75">
        <f>VLOOKUP(D746,'FY-Quarter lookup'!$D$2:$K$25,8,FALSE)</f>
        <v>0</v>
      </c>
      <c r="S746" s="75">
        <f>VLOOKUP(D746,'FY-Quarter lookup'!$D$2:$G$25,4,FALSE)</f>
        <v>0</v>
      </c>
      <c r="T746" s="75">
        <f t="shared" ca="1" si="103"/>
        <v>0</v>
      </c>
    </row>
    <row r="747" spans="1:20">
      <c r="A747">
        <v>2</v>
      </c>
      <c r="B747">
        <v>2023</v>
      </c>
      <c r="C747" s="2">
        <v>44835</v>
      </c>
      <c r="D747" s="2">
        <v>44926</v>
      </c>
      <c r="J747">
        <f>VLOOKUP(D747,'FY-Quarter lookup'!$D$2:$I$25,6,FALSE)</f>
        <v>0</v>
      </c>
      <c r="K747">
        <f>K746</f>
        <v>157</v>
      </c>
      <c r="L747" s="75" t="str">
        <f t="shared" ca="1" si="98"/>
        <v>3100: Salary In-kind</v>
      </c>
      <c r="M747" s="75">
        <f t="shared" ca="1" si="101"/>
        <v>0</v>
      </c>
      <c r="N747" s="75" t="str">
        <f t="shared" ca="1" si="102"/>
        <v xml:space="preserve"> - </v>
      </c>
      <c r="O747" s="75" t="str">
        <f t="shared" ca="1" si="99"/>
        <v>3100: Salary In-kind0 - PY0</v>
      </c>
      <c r="P747" s="75">
        <f>VLOOKUP(D747,'FY-Quarter lookup'!$D$2:$J$25,7,FALSE)</f>
        <v>0</v>
      </c>
      <c r="Q747" s="75">
        <f ca="1">IFERROR(INDEX('Budget by FY'!$I$2:$I$506,MATCH('Budget by qtr'!O747,'Budget by FY'!$F$2:$F$506,0)),0)</f>
        <v>0</v>
      </c>
      <c r="R747" s="75">
        <f>VLOOKUP(D747,'FY-Quarter lookup'!$D$2:$K$25,8,FALSE)</f>
        <v>0</v>
      </c>
      <c r="S747" s="75">
        <f>VLOOKUP(D747,'FY-Quarter lookup'!$D$2:$G$25,4,FALSE)</f>
        <v>0</v>
      </c>
      <c r="T747" s="75">
        <f t="shared" ca="1" si="103"/>
        <v>0</v>
      </c>
    </row>
    <row r="748" spans="1:20">
      <c r="A748">
        <v>3</v>
      </c>
      <c r="B748">
        <v>2023</v>
      </c>
      <c r="C748" s="2">
        <v>44927</v>
      </c>
      <c r="D748" s="2">
        <v>45016</v>
      </c>
      <c r="J748">
        <f>VLOOKUP(D748,'FY-Quarter lookup'!$D$2:$I$25,6,FALSE)</f>
        <v>0</v>
      </c>
      <c r="K748">
        <f t="shared" ref="K748:K769" si="104">K747</f>
        <v>157</v>
      </c>
      <c r="L748" s="75" t="str">
        <f t="shared" ca="1" si="98"/>
        <v>3100: Salary In-kind</v>
      </c>
      <c r="M748" s="75">
        <f t="shared" ca="1" si="101"/>
        <v>0</v>
      </c>
      <c r="N748" s="75" t="str">
        <f t="shared" ca="1" si="102"/>
        <v xml:space="preserve"> - </v>
      </c>
      <c r="O748" s="75" t="str">
        <f t="shared" ca="1" si="99"/>
        <v>3100: Salary In-kind0 - PY0</v>
      </c>
      <c r="P748" s="75">
        <f>VLOOKUP(D748,'FY-Quarter lookup'!$D$2:$J$25,7,FALSE)</f>
        <v>0</v>
      </c>
      <c r="Q748" s="75">
        <f ca="1">IFERROR(INDEX('Budget by FY'!$I$2:$I$506,MATCH('Budget by qtr'!O748,'Budget by FY'!$F$2:$F$506,0)),0)</f>
        <v>0</v>
      </c>
      <c r="R748" s="75">
        <f>VLOOKUP(D748,'FY-Quarter lookup'!$D$2:$K$25,8,FALSE)</f>
        <v>0</v>
      </c>
      <c r="S748" s="75">
        <f>VLOOKUP(D748,'FY-Quarter lookup'!$D$2:$G$25,4,FALSE)</f>
        <v>0</v>
      </c>
      <c r="T748" s="75">
        <f t="shared" ca="1" si="103"/>
        <v>0</v>
      </c>
    </row>
    <row r="749" spans="1:20">
      <c r="A749">
        <v>4</v>
      </c>
      <c r="B749">
        <v>2023</v>
      </c>
      <c r="C749" s="2">
        <v>45017</v>
      </c>
      <c r="D749" s="2">
        <v>45107</v>
      </c>
      <c r="J749">
        <f>VLOOKUP(D749,'FY-Quarter lookup'!$D$2:$I$25,6,FALSE)</f>
        <v>0</v>
      </c>
      <c r="K749">
        <f t="shared" si="104"/>
        <v>157</v>
      </c>
      <c r="L749" s="75" t="str">
        <f t="shared" ca="1" si="98"/>
        <v>3100: Salary In-kind</v>
      </c>
      <c r="M749" s="75">
        <f t="shared" ca="1" si="101"/>
        <v>0</v>
      </c>
      <c r="N749" s="75" t="str">
        <f t="shared" ca="1" si="102"/>
        <v xml:space="preserve"> - </v>
      </c>
      <c r="O749" s="75" t="str">
        <f t="shared" ca="1" si="99"/>
        <v>3100: Salary In-kind0 - PY0</v>
      </c>
      <c r="P749" s="75">
        <f>VLOOKUP(D749,'FY-Quarter lookup'!$D$2:$J$25,7,FALSE)</f>
        <v>0</v>
      </c>
      <c r="Q749" s="75">
        <f ca="1">IFERROR(INDEX('Budget by FY'!$I$2:$I$506,MATCH('Budget by qtr'!O749,'Budget by FY'!$F$2:$F$506,0)),0)</f>
        <v>0</v>
      </c>
      <c r="R749" s="75">
        <f>VLOOKUP(D749,'FY-Quarter lookup'!$D$2:$K$25,8,FALSE)</f>
        <v>0</v>
      </c>
      <c r="S749" s="75">
        <f>VLOOKUP(D749,'FY-Quarter lookup'!$D$2:$G$25,4,FALSE)</f>
        <v>0</v>
      </c>
      <c r="T749" s="75">
        <f t="shared" ca="1" si="103"/>
        <v>0</v>
      </c>
    </row>
    <row r="750" spans="1:20">
      <c r="A750">
        <v>1</v>
      </c>
      <c r="B750">
        <v>2024</v>
      </c>
      <c r="C750" s="2">
        <v>45108</v>
      </c>
      <c r="D750" s="2">
        <v>45199</v>
      </c>
      <c r="J750">
        <f>VLOOKUP(D750,'FY-Quarter lookup'!$D$2:$I$25,6,FALSE)</f>
        <v>0</v>
      </c>
      <c r="K750">
        <f t="shared" si="104"/>
        <v>157</v>
      </c>
      <c r="L750" s="75" t="str">
        <f t="shared" ca="1" si="98"/>
        <v>3100: Salary In-kind</v>
      </c>
      <c r="M750" s="75">
        <f t="shared" ca="1" si="101"/>
        <v>0</v>
      </c>
      <c r="N750" s="75" t="str">
        <f t="shared" ca="1" si="102"/>
        <v xml:space="preserve"> - </v>
      </c>
      <c r="O750" s="75" t="str">
        <f t="shared" ca="1" si="99"/>
        <v>3100: Salary In-kind0 - PY0</v>
      </c>
      <c r="P750" s="75">
        <f>VLOOKUP(D750,'FY-Quarter lookup'!$D$2:$J$25,7,FALSE)</f>
        <v>0</v>
      </c>
      <c r="Q750" s="75">
        <f ca="1">IFERROR(INDEX('Budget by FY'!$I$2:$I$506,MATCH('Budget by qtr'!O750,'Budget by FY'!$F$2:$F$506,0)),0)</f>
        <v>0</v>
      </c>
      <c r="R750" s="75">
        <f>VLOOKUP(D750,'FY-Quarter lookup'!$D$2:$K$25,8,FALSE)</f>
        <v>0</v>
      </c>
      <c r="S750" s="75">
        <f>VLOOKUP(D750,'FY-Quarter lookup'!$D$2:$G$25,4,FALSE)</f>
        <v>0</v>
      </c>
      <c r="T750" s="75">
        <f t="shared" ca="1" si="103"/>
        <v>0</v>
      </c>
    </row>
    <row r="751" spans="1:20">
      <c r="A751">
        <v>2</v>
      </c>
      <c r="B751">
        <v>2024</v>
      </c>
      <c r="C751" s="2">
        <v>45200</v>
      </c>
      <c r="D751" s="2">
        <v>45291</v>
      </c>
      <c r="J751">
        <f>VLOOKUP(D751,'FY-Quarter lookup'!$D$2:$I$25,6,FALSE)</f>
        <v>0</v>
      </c>
      <c r="K751">
        <f t="shared" si="104"/>
        <v>157</v>
      </c>
      <c r="L751" s="75" t="str">
        <f t="shared" ca="1" si="98"/>
        <v>3100: Salary In-kind</v>
      </c>
      <c r="M751" s="75">
        <f t="shared" ca="1" si="101"/>
        <v>0</v>
      </c>
      <c r="N751" s="75" t="str">
        <f t="shared" ca="1" si="102"/>
        <v xml:space="preserve"> - </v>
      </c>
      <c r="O751" s="75" t="str">
        <f t="shared" ca="1" si="99"/>
        <v>3100: Salary In-kind0 - PY0</v>
      </c>
      <c r="P751" s="75">
        <f>VLOOKUP(D751,'FY-Quarter lookup'!$D$2:$J$25,7,FALSE)</f>
        <v>0</v>
      </c>
      <c r="Q751" s="75">
        <f ca="1">IFERROR(INDEX('Budget by FY'!$I$2:$I$506,MATCH('Budget by qtr'!O751,'Budget by FY'!$F$2:$F$506,0)),0)</f>
        <v>0</v>
      </c>
      <c r="R751" s="75">
        <f>VLOOKUP(D751,'FY-Quarter lookup'!$D$2:$K$25,8,FALSE)</f>
        <v>0</v>
      </c>
      <c r="S751" s="75">
        <f>VLOOKUP(D751,'FY-Quarter lookup'!$D$2:$G$25,4,FALSE)</f>
        <v>0</v>
      </c>
      <c r="T751" s="75">
        <f t="shared" ca="1" si="103"/>
        <v>0</v>
      </c>
    </row>
    <row r="752" spans="1:20">
      <c r="A752">
        <v>3</v>
      </c>
      <c r="B752">
        <v>2024</v>
      </c>
      <c r="C752" s="2">
        <v>45292</v>
      </c>
      <c r="D752" s="2">
        <v>45382</v>
      </c>
      <c r="J752">
        <f>VLOOKUP(D752,'FY-Quarter lookup'!$D$2:$I$25,6,FALSE)</f>
        <v>0</v>
      </c>
      <c r="K752">
        <f t="shared" si="104"/>
        <v>157</v>
      </c>
      <c r="L752" s="75" t="str">
        <f t="shared" ca="1" si="98"/>
        <v>3100: Salary In-kind</v>
      </c>
      <c r="M752" s="75">
        <f t="shared" ca="1" si="101"/>
        <v>0</v>
      </c>
      <c r="N752" s="75" t="str">
        <f t="shared" ca="1" si="102"/>
        <v xml:space="preserve"> - </v>
      </c>
      <c r="O752" s="75" t="str">
        <f t="shared" ca="1" si="99"/>
        <v>3100: Salary In-kind0 - PY0</v>
      </c>
      <c r="P752" s="75">
        <f>VLOOKUP(D752,'FY-Quarter lookup'!$D$2:$J$25,7,FALSE)</f>
        <v>0</v>
      </c>
      <c r="Q752" s="75">
        <f ca="1">IFERROR(INDEX('Budget by FY'!$I$2:$I$506,MATCH('Budget by qtr'!O752,'Budget by FY'!$F$2:$F$506,0)),0)</f>
        <v>0</v>
      </c>
      <c r="R752" s="75">
        <f>VLOOKUP(D752,'FY-Quarter lookup'!$D$2:$K$25,8,FALSE)</f>
        <v>0</v>
      </c>
      <c r="S752" s="75">
        <f>VLOOKUP(D752,'FY-Quarter lookup'!$D$2:$G$25,4,FALSE)</f>
        <v>0</v>
      </c>
      <c r="T752" s="75">
        <f t="shared" ca="1" si="103"/>
        <v>0</v>
      </c>
    </row>
    <row r="753" spans="1:20">
      <c r="A753">
        <v>4</v>
      </c>
      <c r="B753">
        <v>2024</v>
      </c>
      <c r="C753" s="2">
        <v>45383</v>
      </c>
      <c r="D753" s="2">
        <v>45473</v>
      </c>
      <c r="J753">
        <f>VLOOKUP(D753,'FY-Quarter lookup'!$D$2:$I$25,6,FALSE)</f>
        <v>0</v>
      </c>
      <c r="K753">
        <f t="shared" si="104"/>
        <v>157</v>
      </c>
      <c r="L753" s="75" t="str">
        <f t="shared" ca="1" si="98"/>
        <v>3100: Salary In-kind</v>
      </c>
      <c r="M753" s="75">
        <f t="shared" ca="1" si="101"/>
        <v>0</v>
      </c>
      <c r="N753" s="75" t="str">
        <f t="shared" ca="1" si="102"/>
        <v xml:space="preserve"> - </v>
      </c>
      <c r="O753" s="75" t="str">
        <f t="shared" ca="1" si="99"/>
        <v>3100: Salary In-kind0 - PY0</v>
      </c>
      <c r="P753" s="75">
        <f>VLOOKUP(D753,'FY-Quarter lookup'!$D$2:$J$25,7,FALSE)</f>
        <v>0</v>
      </c>
      <c r="Q753" s="75">
        <f ca="1">IFERROR(INDEX('Budget by FY'!$I$2:$I$506,MATCH('Budget by qtr'!O753,'Budget by FY'!$F$2:$F$506,0)),0)</f>
        <v>0</v>
      </c>
      <c r="R753" s="75">
        <f>VLOOKUP(D753,'FY-Quarter lookup'!$D$2:$K$25,8,FALSE)</f>
        <v>0</v>
      </c>
      <c r="S753" s="75">
        <f>VLOOKUP(D753,'FY-Quarter lookup'!$D$2:$G$25,4,FALSE)</f>
        <v>0</v>
      </c>
      <c r="T753" s="75">
        <f t="shared" ca="1" si="103"/>
        <v>0</v>
      </c>
    </row>
    <row r="754" spans="1:20">
      <c r="A754">
        <v>1</v>
      </c>
      <c r="B754">
        <v>2025</v>
      </c>
      <c r="C754" s="2">
        <v>45474</v>
      </c>
      <c r="D754" s="2">
        <v>45565</v>
      </c>
      <c r="J754">
        <f>VLOOKUP(D754,'FY-Quarter lookup'!$D$2:$I$25,6,FALSE)</f>
        <v>0</v>
      </c>
      <c r="K754">
        <f t="shared" si="104"/>
        <v>157</v>
      </c>
      <c r="L754" s="75" t="str">
        <f t="shared" ca="1" si="98"/>
        <v>3100: Salary In-kind</v>
      </c>
      <c r="M754" s="75">
        <f t="shared" ca="1" si="101"/>
        <v>0</v>
      </c>
      <c r="N754" s="75" t="str">
        <f t="shared" ca="1" si="102"/>
        <v xml:space="preserve"> - </v>
      </c>
      <c r="O754" s="75" t="str">
        <f t="shared" ca="1" si="99"/>
        <v>3100: Salary In-kind0 - PY0</v>
      </c>
      <c r="P754" s="75">
        <f>VLOOKUP(D754,'FY-Quarter lookup'!$D$2:$J$25,7,FALSE)</f>
        <v>0</v>
      </c>
      <c r="Q754" s="75">
        <f ca="1">IFERROR(INDEX('Budget by FY'!$I$2:$I$506,MATCH('Budget by qtr'!O754,'Budget by FY'!$F$2:$F$506,0)),0)</f>
        <v>0</v>
      </c>
      <c r="R754" s="75">
        <f>VLOOKUP(D754,'FY-Quarter lookup'!$D$2:$K$25,8,FALSE)</f>
        <v>0</v>
      </c>
      <c r="S754" s="75">
        <f>VLOOKUP(D754,'FY-Quarter lookup'!$D$2:$G$25,4,FALSE)</f>
        <v>0</v>
      </c>
      <c r="T754" s="75">
        <f t="shared" ca="1" si="103"/>
        <v>0</v>
      </c>
    </row>
    <row r="755" spans="1:20">
      <c r="A755">
        <v>2</v>
      </c>
      <c r="B755">
        <v>2025</v>
      </c>
      <c r="C755" s="2">
        <v>45566</v>
      </c>
      <c r="D755" s="2">
        <v>45657</v>
      </c>
      <c r="J755">
        <f>VLOOKUP(D755,'FY-Quarter lookup'!$D$2:$I$25,6,FALSE)</f>
        <v>0</v>
      </c>
      <c r="K755">
        <f t="shared" si="104"/>
        <v>157</v>
      </c>
      <c r="L755" s="75" t="str">
        <f t="shared" ca="1" si="98"/>
        <v>3100: Salary In-kind</v>
      </c>
      <c r="M755" s="75">
        <f t="shared" ca="1" si="101"/>
        <v>0</v>
      </c>
      <c r="N755" s="75" t="str">
        <f t="shared" ca="1" si="102"/>
        <v xml:space="preserve"> - </v>
      </c>
      <c r="O755" s="75" t="str">
        <f t="shared" ca="1" si="99"/>
        <v>3100: Salary In-kind0 - PY0</v>
      </c>
      <c r="P755" s="75">
        <f>VLOOKUP(D755,'FY-Quarter lookup'!$D$2:$J$25,7,FALSE)</f>
        <v>0</v>
      </c>
      <c r="Q755" s="75">
        <f ca="1">IFERROR(INDEX('Budget by FY'!$I$2:$I$506,MATCH('Budget by qtr'!O755,'Budget by FY'!$F$2:$F$506,0)),0)</f>
        <v>0</v>
      </c>
      <c r="R755" s="75">
        <f>VLOOKUP(D755,'FY-Quarter lookup'!$D$2:$K$25,8,FALSE)</f>
        <v>0</v>
      </c>
      <c r="S755" s="75">
        <f>VLOOKUP(D755,'FY-Quarter lookup'!$D$2:$G$25,4,FALSE)</f>
        <v>0</v>
      </c>
      <c r="T755" s="75">
        <f t="shared" ca="1" si="103"/>
        <v>0</v>
      </c>
    </row>
    <row r="756" spans="1:20">
      <c r="A756">
        <v>3</v>
      </c>
      <c r="B756">
        <v>2025</v>
      </c>
      <c r="C756" s="2">
        <v>45658</v>
      </c>
      <c r="D756" s="2">
        <v>45747</v>
      </c>
      <c r="J756">
        <f>VLOOKUP(D756,'FY-Quarter lookup'!$D$2:$I$25,6,FALSE)</f>
        <v>0</v>
      </c>
      <c r="K756">
        <f t="shared" si="104"/>
        <v>157</v>
      </c>
      <c r="L756" s="75" t="str">
        <f t="shared" ca="1" si="98"/>
        <v>3100: Salary In-kind</v>
      </c>
      <c r="M756" s="75">
        <f t="shared" ca="1" si="101"/>
        <v>0</v>
      </c>
      <c r="N756" s="75" t="str">
        <f t="shared" ca="1" si="102"/>
        <v xml:space="preserve"> - </v>
      </c>
      <c r="O756" s="75" t="str">
        <f t="shared" ca="1" si="99"/>
        <v>3100: Salary In-kind0 - PY0</v>
      </c>
      <c r="P756" s="75">
        <f>VLOOKUP(D756,'FY-Quarter lookup'!$D$2:$J$25,7,FALSE)</f>
        <v>0</v>
      </c>
      <c r="Q756" s="75">
        <f ca="1">IFERROR(INDEX('Budget by FY'!$I$2:$I$506,MATCH('Budget by qtr'!O756,'Budget by FY'!$F$2:$F$506,0)),0)</f>
        <v>0</v>
      </c>
      <c r="R756" s="75">
        <f>VLOOKUP(D756,'FY-Quarter lookup'!$D$2:$K$25,8,FALSE)</f>
        <v>0</v>
      </c>
      <c r="S756" s="75">
        <f>VLOOKUP(D756,'FY-Quarter lookup'!$D$2:$G$25,4,FALSE)</f>
        <v>0</v>
      </c>
      <c r="T756" s="75">
        <f t="shared" ca="1" si="103"/>
        <v>0</v>
      </c>
    </row>
    <row r="757" spans="1:20">
      <c r="A757">
        <v>4</v>
      </c>
      <c r="B757">
        <v>2025</v>
      </c>
      <c r="C757" s="2">
        <v>45748</v>
      </c>
      <c r="D757" s="2">
        <v>45838</v>
      </c>
      <c r="J757">
        <f>VLOOKUP(D757,'FY-Quarter lookup'!$D$2:$I$25,6,FALSE)</f>
        <v>0</v>
      </c>
      <c r="K757">
        <f t="shared" si="104"/>
        <v>157</v>
      </c>
      <c r="L757" s="75" t="str">
        <f t="shared" ca="1" si="98"/>
        <v>3100: Salary In-kind</v>
      </c>
      <c r="M757" s="75">
        <f t="shared" ca="1" si="101"/>
        <v>0</v>
      </c>
      <c r="N757" s="75" t="str">
        <f t="shared" ca="1" si="102"/>
        <v xml:space="preserve"> - </v>
      </c>
      <c r="O757" s="75" t="str">
        <f t="shared" ca="1" si="99"/>
        <v>3100: Salary In-kind0 - PY0</v>
      </c>
      <c r="P757" s="75">
        <f>VLOOKUP(D757,'FY-Quarter lookup'!$D$2:$J$25,7,FALSE)</f>
        <v>0</v>
      </c>
      <c r="Q757" s="75">
        <f ca="1">IFERROR(INDEX('Budget by FY'!$I$2:$I$506,MATCH('Budget by qtr'!O757,'Budget by FY'!$F$2:$F$506,0)),0)</f>
        <v>0</v>
      </c>
      <c r="R757" s="75">
        <f>VLOOKUP(D757,'FY-Quarter lookup'!$D$2:$K$25,8,FALSE)</f>
        <v>0</v>
      </c>
      <c r="S757" s="75">
        <f>VLOOKUP(D757,'FY-Quarter lookup'!$D$2:$G$25,4,FALSE)</f>
        <v>0</v>
      </c>
      <c r="T757" s="75">
        <f t="shared" ca="1" si="103"/>
        <v>0</v>
      </c>
    </row>
    <row r="758" spans="1:20">
      <c r="A758">
        <v>1</v>
      </c>
      <c r="B758">
        <v>2026</v>
      </c>
      <c r="C758" s="2">
        <v>45839</v>
      </c>
      <c r="D758" s="2">
        <v>45930</v>
      </c>
      <c r="J758">
        <f>VLOOKUP(D758,'FY-Quarter lookup'!$D$2:$I$25,6,FALSE)</f>
        <v>0</v>
      </c>
      <c r="K758">
        <f t="shared" si="104"/>
        <v>157</v>
      </c>
      <c r="L758" s="75" t="str">
        <f t="shared" ca="1" si="98"/>
        <v>3100: Salary In-kind</v>
      </c>
      <c r="M758" s="75">
        <f t="shared" ca="1" si="101"/>
        <v>0</v>
      </c>
      <c r="N758" s="75" t="str">
        <f t="shared" ca="1" si="102"/>
        <v xml:space="preserve"> - </v>
      </c>
      <c r="O758" s="75" t="str">
        <f t="shared" ca="1" si="99"/>
        <v>3100: Salary In-kind0 - PY0</v>
      </c>
      <c r="P758" s="75">
        <f>VLOOKUP(D758,'FY-Quarter lookup'!$D$2:$J$25,7,FALSE)</f>
        <v>0</v>
      </c>
      <c r="Q758" s="75">
        <f ca="1">IFERROR(INDEX('Budget by FY'!$I$2:$I$506,MATCH('Budget by qtr'!O758,'Budget by FY'!$F$2:$F$506,0)),0)</f>
        <v>0</v>
      </c>
      <c r="R758" s="75">
        <f>VLOOKUP(D758,'FY-Quarter lookup'!$D$2:$K$25,8,FALSE)</f>
        <v>0</v>
      </c>
      <c r="S758" s="75">
        <f>VLOOKUP(D758,'FY-Quarter lookup'!$D$2:$G$25,4,FALSE)</f>
        <v>0</v>
      </c>
      <c r="T758" s="75">
        <f t="shared" ca="1" si="103"/>
        <v>0</v>
      </c>
    </row>
    <row r="759" spans="1:20">
      <c r="A759">
        <v>2</v>
      </c>
      <c r="B759">
        <v>2026</v>
      </c>
      <c r="C759" s="2">
        <v>45931</v>
      </c>
      <c r="D759" s="2">
        <v>46022</v>
      </c>
      <c r="J759">
        <f>VLOOKUP(D759,'FY-Quarter lookup'!$D$2:$I$25,6,FALSE)</f>
        <v>0</v>
      </c>
      <c r="K759">
        <f t="shared" si="104"/>
        <v>157</v>
      </c>
      <c r="L759" s="75" t="str">
        <f t="shared" ca="1" si="98"/>
        <v>3100: Salary In-kind</v>
      </c>
      <c r="M759" s="75">
        <f t="shared" ca="1" si="101"/>
        <v>0</v>
      </c>
      <c r="N759" s="75" t="str">
        <f t="shared" ca="1" si="102"/>
        <v xml:space="preserve"> - </v>
      </c>
      <c r="O759" s="75" t="str">
        <f t="shared" ca="1" si="99"/>
        <v>3100: Salary In-kind0 - PY0</v>
      </c>
      <c r="P759" s="75">
        <f>VLOOKUP(D759,'FY-Quarter lookup'!$D$2:$J$25,7,FALSE)</f>
        <v>0</v>
      </c>
      <c r="Q759" s="75">
        <f ca="1">IFERROR(INDEX('Budget by FY'!$I$2:$I$506,MATCH('Budget by qtr'!O759,'Budget by FY'!$F$2:$F$506,0)),0)</f>
        <v>0</v>
      </c>
      <c r="R759" s="75">
        <f>VLOOKUP(D759,'FY-Quarter lookup'!$D$2:$K$25,8,FALSE)</f>
        <v>0</v>
      </c>
      <c r="S759" s="75">
        <f>VLOOKUP(D759,'FY-Quarter lookup'!$D$2:$G$25,4,FALSE)</f>
        <v>0</v>
      </c>
      <c r="T759" s="75">
        <f t="shared" ca="1" si="103"/>
        <v>0</v>
      </c>
    </row>
    <row r="760" spans="1:20">
      <c r="A760">
        <v>3</v>
      </c>
      <c r="B760">
        <v>2026</v>
      </c>
      <c r="C760" s="2">
        <v>46023</v>
      </c>
      <c r="D760" s="2">
        <v>46112</v>
      </c>
      <c r="J760">
        <f>VLOOKUP(D760,'FY-Quarter lookup'!$D$2:$I$25,6,FALSE)</f>
        <v>0</v>
      </c>
      <c r="K760">
        <f t="shared" si="104"/>
        <v>157</v>
      </c>
      <c r="L760" s="75" t="str">
        <f t="shared" ca="1" si="98"/>
        <v>3100: Salary In-kind</v>
      </c>
      <c r="M760" s="75">
        <f t="shared" ca="1" si="101"/>
        <v>0</v>
      </c>
      <c r="N760" s="75" t="str">
        <f t="shared" ca="1" si="102"/>
        <v xml:space="preserve"> - </v>
      </c>
      <c r="O760" s="75" t="str">
        <f t="shared" ca="1" si="99"/>
        <v>3100: Salary In-kind0 - PY0</v>
      </c>
      <c r="P760" s="75">
        <f>VLOOKUP(D760,'FY-Quarter lookup'!$D$2:$J$25,7,FALSE)</f>
        <v>0</v>
      </c>
      <c r="Q760" s="75">
        <f ca="1">IFERROR(INDEX('Budget by FY'!$I$2:$I$506,MATCH('Budget by qtr'!O760,'Budget by FY'!$F$2:$F$506,0)),0)</f>
        <v>0</v>
      </c>
      <c r="R760" s="75">
        <f>VLOOKUP(D760,'FY-Quarter lookup'!$D$2:$K$25,8,FALSE)</f>
        <v>0</v>
      </c>
      <c r="S760" s="75">
        <f>VLOOKUP(D760,'FY-Quarter lookup'!$D$2:$G$25,4,FALSE)</f>
        <v>0</v>
      </c>
      <c r="T760" s="75">
        <f t="shared" ca="1" si="103"/>
        <v>0</v>
      </c>
    </row>
    <row r="761" spans="1:20">
      <c r="A761">
        <v>4</v>
      </c>
      <c r="B761">
        <v>2026</v>
      </c>
      <c r="C761" s="2">
        <v>46113</v>
      </c>
      <c r="D761" s="2">
        <v>46203</v>
      </c>
      <c r="J761">
        <f>VLOOKUP(D761,'FY-Quarter lookup'!$D$2:$I$25,6,FALSE)</f>
        <v>0</v>
      </c>
      <c r="K761">
        <f t="shared" si="104"/>
        <v>157</v>
      </c>
      <c r="L761" s="75" t="str">
        <f t="shared" ca="1" si="98"/>
        <v>3100: Salary In-kind</v>
      </c>
      <c r="M761" s="75">
        <f t="shared" ca="1" si="101"/>
        <v>0</v>
      </c>
      <c r="N761" s="75" t="str">
        <f t="shared" ca="1" si="102"/>
        <v xml:space="preserve"> - </v>
      </c>
      <c r="O761" s="75" t="str">
        <f t="shared" ca="1" si="99"/>
        <v>3100: Salary In-kind0 - PY0</v>
      </c>
      <c r="P761" s="75">
        <f>VLOOKUP(D761,'FY-Quarter lookup'!$D$2:$J$25,7,FALSE)</f>
        <v>0</v>
      </c>
      <c r="Q761" s="75">
        <f ca="1">IFERROR(INDEX('Budget by FY'!$I$2:$I$506,MATCH('Budget by qtr'!O761,'Budget by FY'!$F$2:$F$506,0)),0)</f>
        <v>0</v>
      </c>
      <c r="R761" s="75">
        <f>VLOOKUP(D761,'FY-Quarter lookup'!$D$2:$K$25,8,FALSE)</f>
        <v>0</v>
      </c>
      <c r="S761" s="75">
        <f>VLOOKUP(D761,'FY-Quarter lookup'!$D$2:$G$25,4,FALSE)</f>
        <v>0</v>
      </c>
      <c r="T761" s="75">
        <f t="shared" ca="1" si="103"/>
        <v>0</v>
      </c>
    </row>
    <row r="762" spans="1:20">
      <c r="A762">
        <v>1</v>
      </c>
      <c r="B762">
        <v>2027</v>
      </c>
      <c r="C762" s="2">
        <v>46204</v>
      </c>
      <c r="D762" s="2">
        <v>46295</v>
      </c>
      <c r="J762">
        <f>VLOOKUP(D762,'FY-Quarter lookup'!$D$2:$I$25,6,FALSE)</f>
        <v>0</v>
      </c>
      <c r="K762">
        <f t="shared" si="104"/>
        <v>157</v>
      </c>
      <c r="L762" s="75" t="str">
        <f t="shared" ca="1" si="98"/>
        <v>3100: Salary In-kind</v>
      </c>
      <c r="M762" s="75">
        <f t="shared" ca="1" si="101"/>
        <v>0</v>
      </c>
      <c r="N762" s="75" t="str">
        <f t="shared" ca="1" si="102"/>
        <v xml:space="preserve"> - </v>
      </c>
      <c r="O762" s="75" t="str">
        <f t="shared" ca="1" si="99"/>
        <v>3100: Salary In-kind0 - PY0</v>
      </c>
      <c r="P762" s="75">
        <f>VLOOKUP(D762,'FY-Quarter lookup'!$D$2:$J$25,7,FALSE)</f>
        <v>0</v>
      </c>
      <c r="Q762" s="75">
        <f ca="1">IFERROR(INDEX('Budget by FY'!$I$2:$I$506,MATCH('Budget by qtr'!O762,'Budget by FY'!$F$2:$F$506,0)),0)</f>
        <v>0</v>
      </c>
      <c r="R762" s="75">
        <f>VLOOKUP(D762,'FY-Quarter lookup'!$D$2:$K$25,8,FALSE)</f>
        <v>0</v>
      </c>
      <c r="S762" s="75">
        <f>VLOOKUP(D762,'FY-Quarter lookup'!$D$2:$G$25,4,FALSE)</f>
        <v>0</v>
      </c>
      <c r="T762" s="75">
        <f t="shared" ca="1" si="103"/>
        <v>0</v>
      </c>
    </row>
    <row r="763" spans="1:20">
      <c r="A763">
        <v>2</v>
      </c>
      <c r="B763">
        <v>2027</v>
      </c>
      <c r="C763" s="2">
        <v>46296</v>
      </c>
      <c r="D763" s="2">
        <v>46387</v>
      </c>
      <c r="J763">
        <f>VLOOKUP(D763,'FY-Quarter lookup'!$D$2:$I$25,6,FALSE)</f>
        <v>0</v>
      </c>
      <c r="K763">
        <f t="shared" si="104"/>
        <v>157</v>
      </c>
      <c r="L763" s="75" t="str">
        <f t="shared" ca="1" si="98"/>
        <v>3100: Salary In-kind</v>
      </c>
      <c r="M763" s="75">
        <f t="shared" ca="1" si="101"/>
        <v>0</v>
      </c>
      <c r="N763" s="75" t="str">
        <f t="shared" ca="1" si="102"/>
        <v xml:space="preserve"> - </v>
      </c>
      <c r="O763" s="75" t="str">
        <f t="shared" ca="1" si="99"/>
        <v>3100: Salary In-kind0 - PY0</v>
      </c>
      <c r="P763" s="75">
        <f>VLOOKUP(D763,'FY-Quarter lookup'!$D$2:$J$25,7,FALSE)</f>
        <v>0</v>
      </c>
      <c r="Q763" s="75">
        <f ca="1">IFERROR(INDEX('Budget by FY'!$I$2:$I$506,MATCH('Budget by qtr'!O763,'Budget by FY'!$F$2:$F$506,0)),0)</f>
        <v>0</v>
      </c>
      <c r="R763" s="75">
        <f>VLOOKUP(D763,'FY-Quarter lookup'!$D$2:$K$25,8,FALSE)</f>
        <v>0</v>
      </c>
      <c r="S763" s="75">
        <f>VLOOKUP(D763,'FY-Quarter lookup'!$D$2:$G$25,4,FALSE)</f>
        <v>0</v>
      </c>
      <c r="T763" s="75">
        <f t="shared" ca="1" si="103"/>
        <v>0</v>
      </c>
    </row>
    <row r="764" spans="1:20">
      <c r="A764">
        <v>3</v>
      </c>
      <c r="B764">
        <v>2027</v>
      </c>
      <c r="C764" s="2">
        <v>46388</v>
      </c>
      <c r="D764" s="2">
        <v>46477</v>
      </c>
      <c r="J764">
        <f>VLOOKUP(D764,'FY-Quarter lookup'!$D$2:$I$25,6,FALSE)</f>
        <v>0</v>
      </c>
      <c r="K764">
        <f t="shared" si="104"/>
        <v>157</v>
      </c>
      <c r="L764" s="75" t="str">
        <f t="shared" ca="1" si="98"/>
        <v>3100: Salary In-kind</v>
      </c>
      <c r="M764" s="75">
        <f t="shared" ca="1" si="101"/>
        <v>0</v>
      </c>
      <c r="N764" s="75" t="str">
        <f t="shared" ca="1" si="102"/>
        <v xml:space="preserve"> - </v>
      </c>
      <c r="O764" s="75" t="str">
        <f t="shared" ca="1" si="99"/>
        <v>3100: Salary In-kind0 - PY0</v>
      </c>
      <c r="P764" s="75">
        <f>VLOOKUP(D764,'FY-Quarter lookup'!$D$2:$J$25,7,FALSE)</f>
        <v>0</v>
      </c>
      <c r="Q764" s="75">
        <f ca="1">IFERROR(INDEX('Budget by FY'!$I$2:$I$506,MATCH('Budget by qtr'!O764,'Budget by FY'!$F$2:$F$506,0)),0)</f>
        <v>0</v>
      </c>
      <c r="R764" s="75">
        <f>VLOOKUP(D764,'FY-Quarter lookup'!$D$2:$K$25,8,FALSE)</f>
        <v>0</v>
      </c>
      <c r="S764" s="75">
        <f>VLOOKUP(D764,'FY-Quarter lookup'!$D$2:$G$25,4,FALSE)</f>
        <v>0</v>
      </c>
      <c r="T764" s="75">
        <f t="shared" ca="1" si="103"/>
        <v>0</v>
      </c>
    </row>
    <row r="765" spans="1:20">
      <c r="A765">
        <v>4</v>
      </c>
      <c r="B765">
        <v>2027</v>
      </c>
      <c r="C765" s="2">
        <v>46478</v>
      </c>
      <c r="D765" s="2">
        <v>46568</v>
      </c>
      <c r="J765">
        <f>VLOOKUP(D765,'FY-Quarter lookup'!$D$2:$I$25,6,FALSE)</f>
        <v>0</v>
      </c>
      <c r="K765">
        <f t="shared" si="104"/>
        <v>157</v>
      </c>
      <c r="L765" s="75" t="str">
        <f t="shared" ca="1" si="98"/>
        <v>3100: Salary In-kind</v>
      </c>
      <c r="M765" s="75">
        <f t="shared" ca="1" si="101"/>
        <v>0</v>
      </c>
      <c r="N765" s="75" t="str">
        <f t="shared" ca="1" si="102"/>
        <v xml:space="preserve"> - </v>
      </c>
      <c r="O765" s="75" t="str">
        <f t="shared" ca="1" si="99"/>
        <v>3100: Salary In-kind0 - PY0</v>
      </c>
      <c r="P765" s="75">
        <f>VLOOKUP(D765,'FY-Quarter lookup'!$D$2:$J$25,7,FALSE)</f>
        <v>0</v>
      </c>
      <c r="Q765" s="75">
        <f ca="1">IFERROR(INDEX('Budget by FY'!$I$2:$I$506,MATCH('Budget by qtr'!O765,'Budget by FY'!$F$2:$F$506,0)),0)</f>
        <v>0</v>
      </c>
      <c r="R765" s="75">
        <f>VLOOKUP(D765,'FY-Quarter lookup'!$D$2:$K$25,8,FALSE)</f>
        <v>0</v>
      </c>
      <c r="S765" s="75">
        <f>VLOOKUP(D765,'FY-Quarter lookup'!$D$2:$G$25,4,FALSE)</f>
        <v>0</v>
      </c>
      <c r="T765" s="75">
        <f t="shared" ca="1" si="103"/>
        <v>0</v>
      </c>
    </row>
    <row r="766" spans="1:20">
      <c r="A766">
        <v>1</v>
      </c>
      <c r="B766">
        <v>2028</v>
      </c>
      <c r="C766" s="2">
        <v>46569</v>
      </c>
      <c r="D766" s="2">
        <v>46660</v>
      </c>
      <c r="J766">
        <f>VLOOKUP(D766,'FY-Quarter lookup'!$D$2:$I$25,6,FALSE)</f>
        <v>0</v>
      </c>
      <c r="K766">
        <f t="shared" si="104"/>
        <v>157</v>
      </c>
      <c r="L766" s="75" t="str">
        <f t="shared" ca="1" si="98"/>
        <v>3100: Salary In-kind</v>
      </c>
      <c r="M766" s="75">
        <f t="shared" ca="1" si="101"/>
        <v>0</v>
      </c>
      <c r="N766" s="75" t="str">
        <f t="shared" ca="1" si="102"/>
        <v xml:space="preserve"> - </v>
      </c>
      <c r="O766" s="75" t="str">
        <f t="shared" ca="1" si="99"/>
        <v>3100: Salary In-kind0 - PY0</v>
      </c>
      <c r="P766" s="75">
        <f>VLOOKUP(D766,'FY-Quarter lookup'!$D$2:$J$25,7,FALSE)</f>
        <v>0</v>
      </c>
      <c r="Q766" s="75">
        <f ca="1">IFERROR(INDEX('Budget by FY'!$I$2:$I$506,MATCH('Budget by qtr'!O766,'Budget by FY'!$F$2:$F$506,0)),0)</f>
        <v>0</v>
      </c>
      <c r="R766" s="75">
        <f>VLOOKUP(D766,'FY-Quarter lookup'!$D$2:$K$25,8,FALSE)</f>
        <v>0</v>
      </c>
      <c r="S766" s="75">
        <f>VLOOKUP(D766,'FY-Quarter lookup'!$D$2:$G$25,4,FALSE)</f>
        <v>0</v>
      </c>
      <c r="T766" s="75">
        <f t="shared" ca="1" si="103"/>
        <v>0</v>
      </c>
    </row>
    <row r="767" spans="1:20">
      <c r="A767">
        <v>2</v>
      </c>
      <c r="B767">
        <v>2028</v>
      </c>
      <c r="C767" s="2">
        <v>46661</v>
      </c>
      <c r="D767" s="2">
        <v>46752</v>
      </c>
      <c r="J767">
        <f>VLOOKUP(D767,'FY-Quarter lookup'!$D$2:$I$25,6,FALSE)</f>
        <v>0</v>
      </c>
      <c r="K767">
        <f t="shared" si="104"/>
        <v>157</v>
      </c>
      <c r="L767" s="75" t="str">
        <f t="shared" ca="1" si="98"/>
        <v>3100: Salary In-kind</v>
      </c>
      <c r="M767" s="75">
        <f t="shared" ca="1" si="101"/>
        <v>0</v>
      </c>
      <c r="N767" s="75" t="str">
        <f t="shared" ca="1" si="102"/>
        <v xml:space="preserve"> - </v>
      </c>
      <c r="O767" s="75" t="str">
        <f t="shared" ca="1" si="99"/>
        <v>3100: Salary In-kind0 - PY0</v>
      </c>
      <c r="P767" s="75">
        <f>VLOOKUP(D767,'FY-Quarter lookup'!$D$2:$J$25,7,FALSE)</f>
        <v>0</v>
      </c>
      <c r="Q767" s="75">
        <f ca="1">IFERROR(INDEX('Budget by FY'!$I$2:$I$506,MATCH('Budget by qtr'!O767,'Budget by FY'!$F$2:$F$506,0)),0)</f>
        <v>0</v>
      </c>
      <c r="R767" s="75">
        <f>VLOOKUP(D767,'FY-Quarter lookup'!$D$2:$K$25,8,FALSE)</f>
        <v>0</v>
      </c>
      <c r="S767" s="75">
        <f>VLOOKUP(D767,'FY-Quarter lookup'!$D$2:$G$25,4,FALSE)</f>
        <v>0</v>
      </c>
      <c r="T767" s="75">
        <f t="shared" ca="1" si="103"/>
        <v>0</v>
      </c>
    </row>
    <row r="768" spans="1:20">
      <c r="A768">
        <v>3</v>
      </c>
      <c r="B768">
        <v>2028</v>
      </c>
      <c r="C768" s="2">
        <v>46753</v>
      </c>
      <c r="D768" s="2">
        <v>46843</v>
      </c>
      <c r="J768">
        <f>VLOOKUP(D768,'FY-Quarter lookup'!$D$2:$I$25,6,FALSE)</f>
        <v>0</v>
      </c>
      <c r="K768">
        <f t="shared" si="104"/>
        <v>157</v>
      </c>
      <c r="L768" s="75" t="str">
        <f t="shared" ca="1" si="98"/>
        <v>3100: Salary In-kind</v>
      </c>
      <c r="M768" s="75">
        <f t="shared" ca="1" si="101"/>
        <v>0</v>
      </c>
      <c r="N768" s="75" t="str">
        <f t="shared" ca="1" si="102"/>
        <v xml:space="preserve"> - </v>
      </c>
      <c r="O768" s="75" t="str">
        <f t="shared" ca="1" si="99"/>
        <v>3100: Salary In-kind0 - PY0</v>
      </c>
      <c r="P768" s="75">
        <f>VLOOKUP(D768,'FY-Quarter lookup'!$D$2:$J$25,7,FALSE)</f>
        <v>0</v>
      </c>
      <c r="Q768" s="75">
        <f ca="1">IFERROR(INDEX('Budget by FY'!$I$2:$I$506,MATCH('Budget by qtr'!O768,'Budget by FY'!$F$2:$F$506,0)),0)</f>
        <v>0</v>
      </c>
      <c r="R768" s="75">
        <f>VLOOKUP(D768,'FY-Quarter lookup'!$D$2:$K$25,8,FALSE)</f>
        <v>0</v>
      </c>
      <c r="S768" s="75">
        <f>VLOOKUP(D768,'FY-Quarter lookup'!$D$2:$G$25,4,FALSE)</f>
        <v>0</v>
      </c>
      <c r="T768" s="75">
        <f t="shared" ca="1" si="103"/>
        <v>0</v>
      </c>
    </row>
    <row r="769" spans="1:20">
      <c r="A769">
        <v>4</v>
      </c>
      <c r="B769">
        <v>2028</v>
      </c>
      <c r="C769" s="2">
        <v>46844</v>
      </c>
      <c r="D769" s="2">
        <v>46934</v>
      </c>
      <c r="J769">
        <f>VLOOKUP(D769,'FY-Quarter lookup'!$D$2:$I$25,6,FALSE)</f>
        <v>0</v>
      </c>
      <c r="K769">
        <f t="shared" si="104"/>
        <v>157</v>
      </c>
      <c r="L769" s="75" t="str">
        <f t="shared" ca="1" si="98"/>
        <v>3100: Salary In-kind</v>
      </c>
      <c r="M769" s="75">
        <f t="shared" ca="1" si="101"/>
        <v>0</v>
      </c>
      <c r="N769" s="75" t="str">
        <f t="shared" ca="1" si="102"/>
        <v xml:space="preserve"> - </v>
      </c>
      <c r="O769" s="75" t="str">
        <f t="shared" ca="1" si="99"/>
        <v>3100: Salary In-kind0 - PY0</v>
      </c>
      <c r="P769" s="75">
        <f>VLOOKUP(D769,'FY-Quarter lookup'!$D$2:$J$25,7,FALSE)</f>
        <v>0</v>
      </c>
      <c r="Q769" s="75">
        <f ca="1">IFERROR(INDEX('Budget by FY'!$I$2:$I$506,MATCH('Budget by qtr'!O769,'Budget by FY'!$F$2:$F$506,0)),0)</f>
        <v>0</v>
      </c>
      <c r="R769" s="75">
        <f>VLOOKUP(D769,'FY-Quarter lookup'!$D$2:$K$25,8,FALSE)</f>
        <v>0</v>
      </c>
      <c r="S769" s="75">
        <f>VLOOKUP(D769,'FY-Quarter lookup'!$D$2:$G$25,4,FALSE)</f>
        <v>0</v>
      </c>
      <c r="T769" s="75">
        <f t="shared" ca="1" si="103"/>
        <v>0</v>
      </c>
    </row>
    <row r="770" spans="1:20">
      <c r="A770">
        <v>1</v>
      </c>
      <c r="B770">
        <v>2023</v>
      </c>
      <c r="C770" s="2">
        <v>44743</v>
      </c>
      <c r="D770" s="2">
        <v>44834</v>
      </c>
      <c r="J770">
        <f>VLOOKUP(D770,'FY-Quarter lookup'!$D$2:$I$25,6,FALSE)</f>
        <v>0</v>
      </c>
      <c r="K770">
        <f>K769+5</f>
        <v>162</v>
      </c>
      <c r="L770" s="75" t="str">
        <f t="shared" ca="1" si="98"/>
        <v>3100: Salary In-kind</v>
      </c>
      <c r="M770" s="75">
        <f t="shared" ca="1" si="101"/>
        <v>0</v>
      </c>
      <c r="N770" s="75" t="str">
        <f t="shared" ca="1" si="102"/>
        <v xml:space="preserve"> - </v>
      </c>
      <c r="O770" s="75" t="str">
        <f t="shared" ca="1" si="99"/>
        <v>3100: Salary In-kind0 - PY0</v>
      </c>
      <c r="P770" s="75">
        <f>VLOOKUP(D770,'FY-Quarter lookup'!$D$2:$J$25,7,FALSE)</f>
        <v>0</v>
      </c>
      <c r="Q770" s="75">
        <f ca="1">IFERROR(INDEX('Budget by FY'!$I$2:$I$506,MATCH('Budget by qtr'!O770,'Budget by FY'!$F$2:$F$506,0)),0)</f>
        <v>0</v>
      </c>
      <c r="R770" s="75">
        <f>VLOOKUP(D770,'FY-Quarter lookup'!$D$2:$K$25,8,FALSE)</f>
        <v>0</v>
      </c>
      <c r="S770" s="75">
        <f>VLOOKUP(D770,'FY-Quarter lookup'!$D$2:$G$25,4,FALSE)</f>
        <v>0</v>
      </c>
      <c r="T770" s="75">
        <f t="shared" ca="1" si="103"/>
        <v>0</v>
      </c>
    </row>
    <row r="771" spans="1:20">
      <c r="A771">
        <v>2</v>
      </c>
      <c r="B771">
        <v>2023</v>
      </c>
      <c r="C771" s="2">
        <v>44835</v>
      </c>
      <c r="D771" s="2">
        <v>44926</v>
      </c>
      <c r="J771">
        <f>VLOOKUP(D771,'FY-Quarter lookup'!$D$2:$I$25,6,FALSE)</f>
        <v>0</v>
      </c>
      <c r="K771">
        <f>K770</f>
        <v>162</v>
      </c>
      <c r="L771" s="75" t="str">
        <f t="shared" ref="L771:L834" ca="1" si="105">INDIRECT(_xlfn.CONCAT("'Budget by FY'!C",K771))</f>
        <v>3100: Salary In-kind</v>
      </c>
      <c r="M771" s="75">
        <f t="shared" ca="1" si="101"/>
        <v>0</v>
      </c>
      <c r="N771" s="75" t="str">
        <f t="shared" ca="1" si="102"/>
        <v xml:space="preserve"> - </v>
      </c>
      <c r="O771" s="75" t="str">
        <f t="shared" ref="O771:O834" ca="1" si="106">_xlfn.CONCAT(L771,M771,N771,"PY",P771)</f>
        <v>3100: Salary In-kind0 - PY0</v>
      </c>
      <c r="P771" s="75">
        <f>VLOOKUP(D771,'FY-Quarter lookup'!$D$2:$J$25,7,FALSE)</f>
        <v>0</v>
      </c>
      <c r="Q771" s="75">
        <f ca="1">IFERROR(INDEX('Budget by FY'!$I$2:$I$506,MATCH('Budget by qtr'!O771,'Budget by FY'!$F$2:$F$506,0)),0)</f>
        <v>0</v>
      </c>
      <c r="R771" s="75">
        <f>VLOOKUP(D771,'FY-Quarter lookup'!$D$2:$K$25,8,FALSE)</f>
        <v>0</v>
      </c>
      <c r="S771" s="75">
        <f>VLOOKUP(D771,'FY-Quarter lookup'!$D$2:$G$25,4,FALSE)</f>
        <v>0</v>
      </c>
      <c r="T771" s="75">
        <f t="shared" ca="1" si="103"/>
        <v>0</v>
      </c>
    </row>
    <row r="772" spans="1:20">
      <c r="A772">
        <v>3</v>
      </c>
      <c r="B772">
        <v>2023</v>
      </c>
      <c r="C772" s="2">
        <v>44927</v>
      </c>
      <c r="D772" s="2">
        <v>45016</v>
      </c>
      <c r="J772">
        <f>VLOOKUP(D772,'FY-Quarter lookup'!$D$2:$I$25,6,FALSE)</f>
        <v>0</v>
      </c>
      <c r="K772">
        <f t="shared" ref="K772:K793" si="107">K771</f>
        <v>162</v>
      </c>
      <c r="L772" s="75" t="str">
        <f t="shared" ca="1" si="105"/>
        <v>3100: Salary In-kind</v>
      </c>
      <c r="M772" s="75">
        <f t="shared" ca="1" si="101"/>
        <v>0</v>
      </c>
      <c r="N772" s="75" t="str">
        <f t="shared" ca="1" si="102"/>
        <v xml:space="preserve"> - </v>
      </c>
      <c r="O772" s="75" t="str">
        <f t="shared" ca="1" si="106"/>
        <v>3100: Salary In-kind0 - PY0</v>
      </c>
      <c r="P772" s="75">
        <f>VLOOKUP(D772,'FY-Quarter lookup'!$D$2:$J$25,7,FALSE)</f>
        <v>0</v>
      </c>
      <c r="Q772" s="75">
        <f ca="1">IFERROR(INDEX('Budget by FY'!$I$2:$I$506,MATCH('Budget by qtr'!O772,'Budget by FY'!$F$2:$F$506,0)),0)</f>
        <v>0</v>
      </c>
      <c r="R772" s="75">
        <f>VLOOKUP(D772,'FY-Quarter lookup'!$D$2:$K$25,8,FALSE)</f>
        <v>0</v>
      </c>
      <c r="S772" s="75">
        <f>VLOOKUP(D772,'FY-Quarter lookup'!$D$2:$G$25,4,FALSE)</f>
        <v>0</v>
      </c>
      <c r="T772" s="75">
        <f t="shared" ca="1" si="103"/>
        <v>0</v>
      </c>
    </row>
    <row r="773" spans="1:20">
      <c r="A773">
        <v>4</v>
      </c>
      <c r="B773">
        <v>2023</v>
      </c>
      <c r="C773" s="2">
        <v>45017</v>
      </c>
      <c r="D773" s="2">
        <v>45107</v>
      </c>
      <c r="J773">
        <f>VLOOKUP(D773,'FY-Quarter lookup'!$D$2:$I$25,6,FALSE)</f>
        <v>0</v>
      </c>
      <c r="K773">
        <f t="shared" si="107"/>
        <v>162</v>
      </c>
      <c r="L773" s="75" t="str">
        <f t="shared" ca="1" si="105"/>
        <v>3100: Salary In-kind</v>
      </c>
      <c r="M773" s="75">
        <f t="shared" ca="1" si="101"/>
        <v>0</v>
      </c>
      <c r="N773" s="75" t="str">
        <f t="shared" ca="1" si="102"/>
        <v xml:space="preserve"> - </v>
      </c>
      <c r="O773" s="75" t="str">
        <f t="shared" ca="1" si="106"/>
        <v>3100: Salary In-kind0 - PY0</v>
      </c>
      <c r="P773" s="75">
        <f>VLOOKUP(D773,'FY-Quarter lookup'!$D$2:$J$25,7,FALSE)</f>
        <v>0</v>
      </c>
      <c r="Q773" s="75">
        <f ca="1">IFERROR(INDEX('Budget by FY'!$I$2:$I$506,MATCH('Budget by qtr'!O773,'Budget by FY'!$F$2:$F$506,0)),0)</f>
        <v>0</v>
      </c>
      <c r="R773" s="75">
        <f>VLOOKUP(D773,'FY-Quarter lookup'!$D$2:$K$25,8,FALSE)</f>
        <v>0</v>
      </c>
      <c r="S773" s="75">
        <f>VLOOKUP(D773,'FY-Quarter lookup'!$D$2:$G$25,4,FALSE)</f>
        <v>0</v>
      </c>
      <c r="T773" s="75">
        <f t="shared" ca="1" si="103"/>
        <v>0</v>
      </c>
    </row>
    <row r="774" spans="1:20">
      <c r="A774">
        <v>1</v>
      </c>
      <c r="B774">
        <v>2024</v>
      </c>
      <c r="C774" s="2">
        <v>45108</v>
      </c>
      <c r="D774" s="2">
        <v>45199</v>
      </c>
      <c r="J774">
        <f>VLOOKUP(D774,'FY-Quarter lookup'!$D$2:$I$25,6,FALSE)</f>
        <v>0</v>
      </c>
      <c r="K774">
        <f t="shared" si="107"/>
        <v>162</v>
      </c>
      <c r="L774" s="75" t="str">
        <f t="shared" ca="1" si="105"/>
        <v>3100: Salary In-kind</v>
      </c>
      <c r="M774" s="75">
        <f t="shared" ca="1" si="101"/>
        <v>0</v>
      </c>
      <c r="N774" s="75" t="str">
        <f t="shared" ca="1" si="102"/>
        <v xml:space="preserve"> - </v>
      </c>
      <c r="O774" s="75" t="str">
        <f t="shared" ca="1" si="106"/>
        <v>3100: Salary In-kind0 - PY0</v>
      </c>
      <c r="P774" s="75">
        <f>VLOOKUP(D774,'FY-Quarter lookup'!$D$2:$J$25,7,FALSE)</f>
        <v>0</v>
      </c>
      <c r="Q774" s="75">
        <f ca="1">IFERROR(INDEX('Budget by FY'!$I$2:$I$506,MATCH('Budget by qtr'!O774,'Budget by FY'!$F$2:$F$506,0)),0)</f>
        <v>0</v>
      </c>
      <c r="R774" s="75">
        <f>VLOOKUP(D774,'FY-Quarter lookup'!$D$2:$K$25,8,FALSE)</f>
        <v>0</v>
      </c>
      <c r="S774" s="75">
        <f>VLOOKUP(D774,'FY-Quarter lookup'!$D$2:$G$25,4,FALSE)</f>
        <v>0</v>
      </c>
      <c r="T774" s="75">
        <f t="shared" ca="1" si="103"/>
        <v>0</v>
      </c>
    </row>
    <row r="775" spans="1:20">
      <c r="A775">
        <v>2</v>
      </c>
      <c r="B775">
        <v>2024</v>
      </c>
      <c r="C775" s="2">
        <v>45200</v>
      </c>
      <c r="D775" s="2">
        <v>45291</v>
      </c>
      <c r="J775">
        <f>VLOOKUP(D775,'FY-Quarter lookup'!$D$2:$I$25,6,FALSE)</f>
        <v>0</v>
      </c>
      <c r="K775">
        <f t="shared" si="107"/>
        <v>162</v>
      </c>
      <c r="L775" s="75" t="str">
        <f t="shared" ca="1" si="105"/>
        <v>3100: Salary In-kind</v>
      </c>
      <c r="M775" s="75">
        <f t="shared" ca="1" si="101"/>
        <v>0</v>
      </c>
      <c r="N775" s="75" t="str">
        <f t="shared" ca="1" si="102"/>
        <v xml:space="preserve"> - </v>
      </c>
      <c r="O775" s="75" t="str">
        <f t="shared" ca="1" si="106"/>
        <v>3100: Salary In-kind0 - PY0</v>
      </c>
      <c r="P775" s="75">
        <f>VLOOKUP(D775,'FY-Quarter lookup'!$D$2:$J$25,7,FALSE)</f>
        <v>0</v>
      </c>
      <c r="Q775" s="75">
        <f ca="1">IFERROR(INDEX('Budget by FY'!$I$2:$I$506,MATCH('Budget by qtr'!O775,'Budget by FY'!$F$2:$F$506,0)),0)</f>
        <v>0</v>
      </c>
      <c r="R775" s="75">
        <f>VLOOKUP(D775,'FY-Quarter lookup'!$D$2:$K$25,8,FALSE)</f>
        <v>0</v>
      </c>
      <c r="S775" s="75">
        <f>VLOOKUP(D775,'FY-Quarter lookup'!$D$2:$G$25,4,FALSE)</f>
        <v>0</v>
      </c>
      <c r="T775" s="75">
        <f t="shared" ca="1" si="103"/>
        <v>0</v>
      </c>
    </row>
    <row r="776" spans="1:20">
      <c r="A776">
        <v>3</v>
      </c>
      <c r="B776">
        <v>2024</v>
      </c>
      <c r="C776" s="2">
        <v>45292</v>
      </c>
      <c r="D776" s="2">
        <v>45382</v>
      </c>
      <c r="J776">
        <f>VLOOKUP(D776,'FY-Quarter lookup'!$D$2:$I$25,6,FALSE)</f>
        <v>0</v>
      </c>
      <c r="K776">
        <f t="shared" si="107"/>
        <v>162</v>
      </c>
      <c r="L776" s="75" t="str">
        <f t="shared" ca="1" si="105"/>
        <v>3100: Salary In-kind</v>
      </c>
      <c r="M776" s="75">
        <f t="shared" ca="1" si="101"/>
        <v>0</v>
      </c>
      <c r="N776" s="75" t="str">
        <f t="shared" ca="1" si="102"/>
        <v xml:space="preserve"> - </v>
      </c>
      <c r="O776" s="75" t="str">
        <f t="shared" ca="1" si="106"/>
        <v>3100: Salary In-kind0 - PY0</v>
      </c>
      <c r="P776" s="75">
        <f>VLOOKUP(D776,'FY-Quarter lookup'!$D$2:$J$25,7,FALSE)</f>
        <v>0</v>
      </c>
      <c r="Q776" s="75">
        <f ca="1">IFERROR(INDEX('Budget by FY'!$I$2:$I$506,MATCH('Budget by qtr'!O776,'Budget by FY'!$F$2:$F$506,0)),0)</f>
        <v>0</v>
      </c>
      <c r="R776" s="75">
        <f>VLOOKUP(D776,'FY-Quarter lookup'!$D$2:$K$25,8,FALSE)</f>
        <v>0</v>
      </c>
      <c r="S776" s="75">
        <f>VLOOKUP(D776,'FY-Quarter lookup'!$D$2:$G$25,4,FALSE)</f>
        <v>0</v>
      </c>
      <c r="T776" s="75">
        <f t="shared" ca="1" si="103"/>
        <v>0</v>
      </c>
    </row>
    <row r="777" spans="1:20">
      <c r="A777">
        <v>4</v>
      </c>
      <c r="B777">
        <v>2024</v>
      </c>
      <c r="C777" s="2">
        <v>45383</v>
      </c>
      <c r="D777" s="2">
        <v>45473</v>
      </c>
      <c r="J777">
        <f>VLOOKUP(D777,'FY-Quarter lookup'!$D$2:$I$25,6,FALSE)</f>
        <v>0</v>
      </c>
      <c r="K777">
        <f t="shared" si="107"/>
        <v>162</v>
      </c>
      <c r="L777" s="75" t="str">
        <f t="shared" ca="1" si="105"/>
        <v>3100: Salary In-kind</v>
      </c>
      <c r="M777" s="75">
        <f t="shared" ca="1" si="101"/>
        <v>0</v>
      </c>
      <c r="N777" s="75" t="str">
        <f t="shared" ca="1" si="102"/>
        <v xml:space="preserve"> - </v>
      </c>
      <c r="O777" s="75" t="str">
        <f t="shared" ca="1" si="106"/>
        <v>3100: Salary In-kind0 - PY0</v>
      </c>
      <c r="P777" s="75">
        <f>VLOOKUP(D777,'FY-Quarter lookup'!$D$2:$J$25,7,FALSE)</f>
        <v>0</v>
      </c>
      <c r="Q777" s="75">
        <f ca="1">IFERROR(INDEX('Budget by FY'!$I$2:$I$506,MATCH('Budget by qtr'!O777,'Budget by FY'!$F$2:$F$506,0)),0)</f>
        <v>0</v>
      </c>
      <c r="R777" s="75">
        <f>VLOOKUP(D777,'FY-Quarter lookup'!$D$2:$K$25,8,FALSE)</f>
        <v>0</v>
      </c>
      <c r="S777" s="75">
        <f>VLOOKUP(D777,'FY-Quarter lookup'!$D$2:$G$25,4,FALSE)</f>
        <v>0</v>
      </c>
      <c r="T777" s="75">
        <f t="shared" ca="1" si="103"/>
        <v>0</v>
      </c>
    </row>
    <row r="778" spans="1:20">
      <c r="A778">
        <v>1</v>
      </c>
      <c r="B778">
        <v>2025</v>
      </c>
      <c r="C778" s="2">
        <v>45474</v>
      </c>
      <c r="D778" s="2">
        <v>45565</v>
      </c>
      <c r="J778">
        <f>VLOOKUP(D778,'FY-Quarter lookup'!$D$2:$I$25,6,FALSE)</f>
        <v>0</v>
      </c>
      <c r="K778">
        <f t="shared" si="107"/>
        <v>162</v>
      </c>
      <c r="L778" s="75" t="str">
        <f t="shared" ca="1" si="105"/>
        <v>3100: Salary In-kind</v>
      </c>
      <c r="M778" s="75">
        <f t="shared" ca="1" si="101"/>
        <v>0</v>
      </c>
      <c r="N778" s="75" t="str">
        <f t="shared" ca="1" si="102"/>
        <v xml:space="preserve"> - </v>
      </c>
      <c r="O778" s="75" t="str">
        <f t="shared" ca="1" si="106"/>
        <v>3100: Salary In-kind0 - PY0</v>
      </c>
      <c r="P778" s="75">
        <f>VLOOKUP(D778,'FY-Quarter lookup'!$D$2:$J$25,7,FALSE)</f>
        <v>0</v>
      </c>
      <c r="Q778" s="75">
        <f ca="1">IFERROR(INDEX('Budget by FY'!$I$2:$I$506,MATCH('Budget by qtr'!O778,'Budget by FY'!$F$2:$F$506,0)),0)</f>
        <v>0</v>
      </c>
      <c r="R778" s="75">
        <f>VLOOKUP(D778,'FY-Quarter lookup'!$D$2:$K$25,8,FALSE)</f>
        <v>0</v>
      </c>
      <c r="S778" s="75">
        <f>VLOOKUP(D778,'FY-Quarter lookup'!$D$2:$G$25,4,FALSE)</f>
        <v>0</v>
      </c>
      <c r="T778" s="75">
        <f t="shared" ca="1" si="103"/>
        <v>0</v>
      </c>
    </row>
    <row r="779" spans="1:20">
      <c r="A779">
        <v>2</v>
      </c>
      <c r="B779">
        <v>2025</v>
      </c>
      <c r="C779" s="2">
        <v>45566</v>
      </c>
      <c r="D779" s="2">
        <v>45657</v>
      </c>
      <c r="J779">
        <f>VLOOKUP(D779,'FY-Quarter lookup'!$D$2:$I$25,6,FALSE)</f>
        <v>0</v>
      </c>
      <c r="K779">
        <f t="shared" si="107"/>
        <v>162</v>
      </c>
      <c r="L779" s="75" t="str">
        <f t="shared" ca="1" si="105"/>
        <v>3100: Salary In-kind</v>
      </c>
      <c r="M779" s="75">
        <f t="shared" ca="1" si="101"/>
        <v>0</v>
      </c>
      <c r="N779" s="75" t="str">
        <f t="shared" ca="1" si="102"/>
        <v xml:space="preserve"> - </v>
      </c>
      <c r="O779" s="75" t="str">
        <f t="shared" ca="1" si="106"/>
        <v>3100: Salary In-kind0 - PY0</v>
      </c>
      <c r="P779" s="75">
        <f>VLOOKUP(D779,'FY-Quarter lookup'!$D$2:$J$25,7,FALSE)</f>
        <v>0</v>
      </c>
      <c r="Q779" s="75">
        <f ca="1">IFERROR(INDEX('Budget by FY'!$I$2:$I$506,MATCH('Budget by qtr'!O779,'Budget by FY'!$F$2:$F$506,0)),0)</f>
        <v>0</v>
      </c>
      <c r="R779" s="75">
        <f>VLOOKUP(D779,'FY-Quarter lookup'!$D$2:$K$25,8,FALSE)</f>
        <v>0</v>
      </c>
      <c r="S779" s="75">
        <f>VLOOKUP(D779,'FY-Quarter lookup'!$D$2:$G$25,4,FALSE)</f>
        <v>0</v>
      </c>
      <c r="T779" s="75">
        <f t="shared" ca="1" si="103"/>
        <v>0</v>
      </c>
    </row>
    <row r="780" spans="1:20">
      <c r="A780">
        <v>3</v>
      </c>
      <c r="B780">
        <v>2025</v>
      </c>
      <c r="C780" s="2">
        <v>45658</v>
      </c>
      <c r="D780" s="2">
        <v>45747</v>
      </c>
      <c r="J780">
        <f>VLOOKUP(D780,'FY-Quarter lookup'!$D$2:$I$25,6,FALSE)</f>
        <v>0</v>
      </c>
      <c r="K780">
        <f t="shared" si="107"/>
        <v>162</v>
      </c>
      <c r="L780" s="75" t="str">
        <f t="shared" ca="1" si="105"/>
        <v>3100: Salary In-kind</v>
      </c>
      <c r="M780" s="75">
        <f t="shared" ca="1" si="101"/>
        <v>0</v>
      </c>
      <c r="N780" s="75" t="str">
        <f t="shared" ca="1" si="102"/>
        <v xml:space="preserve"> - </v>
      </c>
      <c r="O780" s="75" t="str">
        <f t="shared" ca="1" si="106"/>
        <v>3100: Salary In-kind0 - PY0</v>
      </c>
      <c r="P780" s="75">
        <f>VLOOKUP(D780,'FY-Quarter lookup'!$D$2:$J$25,7,FALSE)</f>
        <v>0</v>
      </c>
      <c r="Q780" s="75">
        <f ca="1">IFERROR(INDEX('Budget by FY'!$I$2:$I$506,MATCH('Budget by qtr'!O780,'Budget by FY'!$F$2:$F$506,0)),0)</f>
        <v>0</v>
      </c>
      <c r="R780" s="75">
        <f>VLOOKUP(D780,'FY-Quarter lookup'!$D$2:$K$25,8,FALSE)</f>
        <v>0</v>
      </c>
      <c r="S780" s="75">
        <f>VLOOKUP(D780,'FY-Quarter lookup'!$D$2:$G$25,4,FALSE)</f>
        <v>0</v>
      </c>
      <c r="T780" s="75">
        <f t="shared" ca="1" si="103"/>
        <v>0</v>
      </c>
    </row>
    <row r="781" spans="1:20">
      <c r="A781">
        <v>4</v>
      </c>
      <c r="B781">
        <v>2025</v>
      </c>
      <c r="C781" s="2">
        <v>45748</v>
      </c>
      <c r="D781" s="2">
        <v>45838</v>
      </c>
      <c r="J781">
        <f>VLOOKUP(D781,'FY-Quarter lookup'!$D$2:$I$25,6,FALSE)</f>
        <v>0</v>
      </c>
      <c r="K781">
        <f t="shared" si="107"/>
        <v>162</v>
      </c>
      <c r="L781" s="75" t="str">
        <f t="shared" ca="1" si="105"/>
        <v>3100: Salary In-kind</v>
      </c>
      <c r="M781" s="75">
        <f t="shared" ca="1" si="101"/>
        <v>0</v>
      </c>
      <c r="N781" s="75" t="str">
        <f t="shared" ca="1" si="102"/>
        <v xml:space="preserve"> - </v>
      </c>
      <c r="O781" s="75" t="str">
        <f t="shared" ca="1" si="106"/>
        <v>3100: Salary In-kind0 - PY0</v>
      </c>
      <c r="P781" s="75">
        <f>VLOOKUP(D781,'FY-Quarter lookup'!$D$2:$J$25,7,FALSE)</f>
        <v>0</v>
      </c>
      <c r="Q781" s="75">
        <f ca="1">IFERROR(INDEX('Budget by FY'!$I$2:$I$506,MATCH('Budget by qtr'!O781,'Budget by FY'!$F$2:$F$506,0)),0)</f>
        <v>0</v>
      </c>
      <c r="R781" s="75">
        <f>VLOOKUP(D781,'FY-Quarter lookup'!$D$2:$K$25,8,FALSE)</f>
        <v>0</v>
      </c>
      <c r="S781" s="75">
        <f>VLOOKUP(D781,'FY-Quarter lookup'!$D$2:$G$25,4,FALSE)</f>
        <v>0</v>
      </c>
      <c r="T781" s="75">
        <f t="shared" ca="1" si="103"/>
        <v>0</v>
      </c>
    </row>
    <row r="782" spans="1:20">
      <c r="A782">
        <v>1</v>
      </c>
      <c r="B782">
        <v>2026</v>
      </c>
      <c r="C782" s="2">
        <v>45839</v>
      </c>
      <c r="D782" s="2">
        <v>45930</v>
      </c>
      <c r="J782">
        <f>VLOOKUP(D782,'FY-Quarter lookup'!$D$2:$I$25,6,FALSE)</f>
        <v>0</v>
      </c>
      <c r="K782">
        <f t="shared" si="107"/>
        <v>162</v>
      </c>
      <c r="L782" s="75" t="str">
        <f t="shared" ca="1" si="105"/>
        <v>3100: Salary In-kind</v>
      </c>
      <c r="M782" s="75">
        <f t="shared" ca="1" si="101"/>
        <v>0</v>
      </c>
      <c r="N782" s="75" t="str">
        <f t="shared" ca="1" si="102"/>
        <v xml:space="preserve"> - </v>
      </c>
      <c r="O782" s="75" t="str">
        <f t="shared" ca="1" si="106"/>
        <v>3100: Salary In-kind0 - PY0</v>
      </c>
      <c r="P782" s="75">
        <f>VLOOKUP(D782,'FY-Quarter lookup'!$D$2:$J$25,7,FALSE)</f>
        <v>0</v>
      </c>
      <c r="Q782" s="75">
        <f ca="1">IFERROR(INDEX('Budget by FY'!$I$2:$I$506,MATCH('Budget by qtr'!O782,'Budget by FY'!$F$2:$F$506,0)),0)</f>
        <v>0</v>
      </c>
      <c r="R782" s="75">
        <f>VLOOKUP(D782,'FY-Quarter lookup'!$D$2:$K$25,8,FALSE)</f>
        <v>0</v>
      </c>
      <c r="S782" s="75">
        <f>VLOOKUP(D782,'FY-Quarter lookup'!$D$2:$G$25,4,FALSE)</f>
        <v>0</v>
      </c>
      <c r="T782" s="75">
        <f t="shared" ca="1" si="103"/>
        <v>0</v>
      </c>
    </row>
    <row r="783" spans="1:20">
      <c r="A783">
        <v>2</v>
      </c>
      <c r="B783">
        <v>2026</v>
      </c>
      <c r="C783" s="2">
        <v>45931</v>
      </c>
      <c r="D783" s="2">
        <v>46022</v>
      </c>
      <c r="J783">
        <f>VLOOKUP(D783,'FY-Quarter lookup'!$D$2:$I$25,6,FALSE)</f>
        <v>0</v>
      </c>
      <c r="K783">
        <f t="shared" si="107"/>
        <v>162</v>
      </c>
      <c r="L783" s="75" t="str">
        <f t="shared" ca="1" si="105"/>
        <v>3100: Salary In-kind</v>
      </c>
      <c r="M783" s="75">
        <f t="shared" ca="1" si="101"/>
        <v>0</v>
      </c>
      <c r="N783" s="75" t="str">
        <f t="shared" ca="1" si="102"/>
        <v xml:space="preserve"> - </v>
      </c>
      <c r="O783" s="75" t="str">
        <f t="shared" ca="1" si="106"/>
        <v>3100: Salary In-kind0 - PY0</v>
      </c>
      <c r="P783" s="75">
        <f>VLOOKUP(D783,'FY-Quarter lookup'!$D$2:$J$25,7,FALSE)</f>
        <v>0</v>
      </c>
      <c r="Q783" s="75">
        <f ca="1">IFERROR(INDEX('Budget by FY'!$I$2:$I$506,MATCH('Budget by qtr'!O783,'Budget by FY'!$F$2:$F$506,0)),0)</f>
        <v>0</v>
      </c>
      <c r="R783" s="75">
        <f>VLOOKUP(D783,'FY-Quarter lookup'!$D$2:$K$25,8,FALSE)</f>
        <v>0</v>
      </c>
      <c r="S783" s="75">
        <f>VLOOKUP(D783,'FY-Quarter lookup'!$D$2:$G$25,4,FALSE)</f>
        <v>0</v>
      </c>
      <c r="T783" s="75">
        <f t="shared" ca="1" si="103"/>
        <v>0</v>
      </c>
    </row>
    <row r="784" spans="1:20">
      <c r="A784">
        <v>3</v>
      </c>
      <c r="B784">
        <v>2026</v>
      </c>
      <c r="C784" s="2">
        <v>46023</v>
      </c>
      <c r="D784" s="2">
        <v>46112</v>
      </c>
      <c r="J784">
        <f>VLOOKUP(D784,'FY-Quarter lookup'!$D$2:$I$25,6,FALSE)</f>
        <v>0</v>
      </c>
      <c r="K784">
        <f t="shared" si="107"/>
        <v>162</v>
      </c>
      <c r="L784" s="75" t="str">
        <f t="shared" ca="1" si="105"/>
        <v>3100: Salary In-kind</v>
      </c>
      <c r="M784" s="75">
        <f t="shared" ca="1" si="101"/>
        <v>0</v>
      </c>
      <c r="N784" s="75" t="str">
        <f t="shared" ca="1" si="102"/>
        <v xml:space="preserve"> - </v>
      </c>
      <c r="O784" s="75" t="str">
        <f t="shared" ca="1" si="106"/>
        <v>3100: Salary In-kind0 - PY0</v>
      </c>
      <c r="P784" s="75">
        <f>VLOOKUP(D784,'FY-Quarter lookup'!$D$2:$J$25,7,FALSE)</f>
        <v>0</v>
      </c>
      <c r="Q784" s="75">
        <f ca="1">IFERROR(INDEX('Budget by FY'!$I$2:$I$506,MATCH('Budget by qtr'!O784,'Budget by FY'!$F$2:$F$506,0)),0)</f>
        <v>0</v>
      </c>
      <c r="R784" s="75">
        <f>VLOOKUP(D784,'FY-Quarter lookup'!$D$2:$K$25,8,FALSE)</f>
        <v>0</v>
      </c>
      <c r="S784" s="75">
        <f>VLOOKUP(D784,'FY-Quarter lookup'!$D$2:$G$25,4,FALSE)</f>
        <v>0</v>
      </c>
      <c r="T784" s="75">
        <f t="shared" ca="1" si="103"/>
        <v>0</v>
      </c>
    </row>
    <row r="785" spans="1:20">
      <c r="A785">
        <v>4</v>
      </c>
      <c r="B785">
        <v>2026</v>
      </c>
      <c r="C785" s="2">
        <v>46113</v>
      </c>
      <c r="D785" s="2">
        <v>46203</v>
      </c>
      <c r="J785">
        <f>VLOOKUP(D785,'FY-Quarter lookup'!$D$2:$I$25,6,FALSE)</f>
        <v>0</v>
      </c>
      <c r="K785">
        <f t="shared" si="107"/>
        <v>162</v>
      </c>
      <c r="L785" s="75" t="str">
        <f t="shared" ca="1" si="105"/>
        <v>3100: Salary In-kind</v>
      </c>
      <c r="M785" s="75">
        <f t="shared" ca="1" si="101"/>
        <v>0</v>
      </c>
      <c r="N785" s="75" t="str">
        <f t="shared" ca="1" si="102"/>
        <v xml:space="preserve"> - </v>
      </c>
      <c r="O785" s="75" t="str">
        <f t="shared" ca="1" si="106"/>
        <v>3100: Salary In-kind0 - PY0</v>
      </c>
      <c r="P785" s="75">
        <f>VLOOKUP(D785,'FY-Quarter lookup'!$D$2:$J$25,7,FALSE)</f>
        <v>0</v>
      </c>
      <c r="Q785" s="75">
        <f ca="1">IFERROR(INDEX('Budget by FY'!$I$2:$I$506,MATCH('Budget by qtr'!O785,'Budget by FY'!$F$2:$F$506,0)),0)</f>
        <v>0</v>
      </c>
      <c r="R785" s="75">
        <f>VLOOKUP(D785,'FY-Quarter lookup'!$D$2:$K$25,8,FALSE)</f>
        <v>0</v>
      </c>
      <c r="S785" s="75">
        <f>VLOOKUP(D785,'FY-Quarter lookup'!$D$2:$G$25,4,FALSE)</f>
        <v>0</v>
      </c>
      <c r="T785" s="75">
        <f t="shared" ca="1" si="103"/>
        <v>0</v>
      </c>
    </row>
    <row r="786" spans="1:20">
      <c r="A786">
        <v>1</v>
      </c>
      <c r="B786">
        <v>2027</v>
      </c>
      <c r="C786" s="2">
        <v>46204</v>
      </c>
      <c r="D786" s="2">
        <v>46295</v>
      </c>
      <c r="J786">
        <f>VLOOKUP(D786,'FY-Quarter lookup'!$D$2:$I$25,6,FALSE)</f>
        <v>0</v>
      </c>
      <c r="K786">
        <f t="shared" si="107"/>
        <v>162</v>
      </c>
      <c r="L786" s="75" t="str">
        <f t="shared" ca="1" si="105"/>
        <v>3100: Salary In-kind</v>
      </c>
      <c r="M786" s="75">
        <f t="shared" ca="1" si="101"/>
        <v>0</v>
      </c>
      <c r="N786" s="75" t="str">
        <f t="shared" ca="1" si="102"/>
        <v xml:space="preserve"> - </v>
      </c>
      <c r="O786" s="75" t="str">
        <f t="shared" ca="1" si="106"/>
        <v>3100: Salary In-kind0 - PY0</v>
      </c>
      <c r="P786" s="75">
        <f>VLOOKUP(D786,'FY-Quarter lookup'!$D$2:$J$25,7,FALSE)</f>
        <v>0</v>
      </c>
      <c r="Q786" s="75">
        <f ca="1">IFERROR(INDEX('Budget by FY'!$I$2:$I$506,MATCH('Budget by qtr'!O786,'Budget by FY'!$F$2:$F$506,0)),0)</f>
        <v>0</v>
      </c>
      <c r="R786" s="75">
        <f>VLOOKUP(D786,'FY-Quarter lookup'!$D$2:$K$25,8,FALSE)</f>
        <v>0</v>
      </c>
      <c r="S786" s="75">
        <f>VLOOKUP(D786,'FY-Quarter lookup'!$D$2:$G$25,4,FALSE)</f>
        <v>0</v>
      </c>
      <c r="T786" s="75">
        <f t="shared" ca="1" si="103"/>
        <v>0</v>
      </c>
    </row>
    <row r="787" spans="1:20">
      <c r="A787">
        <v>2</v>
      </c>
      <c r="B787">
        <v>2027</v>
      </c>
      <c r="C787" s="2">
        <v>46296</v>
      </c>
      <c r="D787" s="2">
        <v>46387</v>
      </c>
      <c r="J787">
        <f>VLOOKUP(D787,'FY-Quarter lookup'!$D$2:$I$25,6,FALSE)</f>
        <v>0</v>
      </c>
      <c r="K787">
        <f t="shared" si="107"/>
        <v>162</v>
      </c>
      <c r="L787" s="75" t="str">
        <f t="shared" ca="1" si="105"/>
        <v>3100: Salary In-kind</v>
      </c>
      <c r="M787" s="75">
        <f t="shared" ca="1" si="101"/>
        <v>0</v>
      </c>
      <c r="N787" s="75" t="str">
        <f t="shared" ca="1" si="102"/>
        <v xml:space="preserve"> - </v>
      </c>
      <c r="O787" s="75" t="str">
        <f t="shared" ca="1" si="106"/>
        <v>3100: Salary In-kind0 - PY0</v>
      </c>
      <c r="P787" s="75">
        <f>VLOOKUP(D787,'FY-Quarter lookup'!$D$2:$J$25,7,FALSE)</f>
        <v>0</v>
      </c>
      <c r="Q787" s="75">
        <f ca="1">IFERROR(INDEX('Budget by FY'!$I$2:$I$506,MATCH('Budget by qtr'!O787,'Budget by FY'!$F$2:$F$506,0)),0)</f>
        <v>0</v>
      </c>
      <c r="R787" s="75">
        <f>VLOOKUP(D787,'FY-Quarter lookup'!$D$2:$K$25,8,FALSE)</f>
        <v>0</v>
      </c>
      <c r="S787" s="75">
        <f>VLOOKUP(D787,'FY-Quarter lookup'!$D$2:$G$25,4,FALSE)</f>
        <v>0</v>
      </c>
      <c r="T787" s="75">
        <f t="shared" ca="1" si="103"/>
        <v>0</v>
      </c>
    </row>
    <row r="788" spans="1:20">
      <c r="A788">
        <v>3</v>
      </c>
      <c r="B788">
        <v>2027</v>
      </c>
      <c r="C788" s="2">
        <v>46388</v>
      </c>
      <c r="D788" s="2">
        <v>46477</v>
      </c>
      <c r="J788">
        <f>VLOOKUP(D788,'FY-Quarter lookup'!$D$2:$I$25,6,FALSE)</f>
        <v>0</v>
      </c>
      <c r="K788">
        <f t="shared" si="107"/>
        <v>162</v>
      </c>
      <c r="L788" s="75" t="str">
        <f t="shared" ca="1" si="105"/>
        <v>3100: Salary In-kind</v>
      </c>
      <c r="M788" s="75">
        <f t="shared" ca="1" si="101"/>
        <v>0</v>
      </c>
      <c r="N788" s="75" t="str">
        <f t="shared" ca="1" si="102"/>
        <v xml:space="preserve"> - </v>
      </c>
      <c r="O788" s="75" t="str">
        <f t="shared" ca="1" si="106"/>
        <v>3100: Salary In-kind0 - PY0</v>
      </c>
      <c r="P788" s="75">
        <f>VLOOKUP(D788,'FY-Quarter lookup'!$D$2:$J$25,7,FALSE)</f>
        <v>0</v>
      </c>
      <c r="Q788" s="75">
        <f ca="1">IFERROR(INDEX('Budget by FY'!$I$2:$I$506,MATCH('Budget by qtr'!O788,'Budget by FY'!$F$2:$F$506,0)),0)</f>
        <v>0</v>
      </c>
      <c r="R788" s="75">
        <f>VLOOKUP(D788,'FY-Quarter lookup'!$D$2:$K$25,8,FALSE)</f>
        <v>0</v>
      </c>
      <c r="S788" s="75">
        <f>VLOOKUP(D788,'FY-Quarter lookup'!$D$2:$G$25,4,FALSE)</f>
        <v>0</v>
      </c>
      <c r="T788" s="75">
        <f t="shared" ca="1" si="103"/>
        <v>0</v>
      </c>
    </row>
    <row r="789" spans="1:20">
      <c r="A789">
        <v>4</v>
      </c>
      <c r="B789">
        <v>2027</v>
      </c>
      <c r="C789" s="2">
        <v>46478</v>
      </c>
      <c r="D789" s="2">
        <v>46568</v>
      </c>
      <c r="J789">
        <f>VLOOKUP(D789,'FY-Quarter lookup'!$D$2:$I$25,6,FALSE)</f>
        <v>0</v>
      </c>
      <c r="K789">
        <f t="shared" si="107"/>
        <v>162</v>
      </c>
      <c r="L789" s="75" t="str">
        <f t="shared" ca="1" si="105"/>
        <v>3100: Salary In-kind</v>
      </c>
      <c r="M789" s="75">
        <f t="shared" ca="1" si="101"/>
        <v>0</v>
      </c>
      <c r="N789" s="75" t="str">
        <f t="shared" ca="1" si="102"/>
        <v xml:space="preserve"> - </v>
      </c>
      <c r="O789" s="75" t="str">
        <f t="shared" ca="1" si="106"/>
        <v>3100: Salary In-kind0 - PY0</v>
      </c>
      <c r="P789" s="75">
        <f>VLOOKUP(D789,'FY-Quarter lookup'!$D$2:$J$25,7,FALSE)</f>
        <v>0</v>
      </c>
      <c r="Q789" s="75">
        <f ca="1">IFERROR(INDEX('Budget by FY'!$I$2:$I$506,MATCH('Budget by qtr'!O789,'Budget by FY'!$F$2:$F$506,0)),0)</f>
        <v>0</v>
      </c>
      <c r="R789" s="75">
        <f>VLOOKUP(D789,'FY-Quarter lookup'!$D$2:$K$25,8,FALSE)</f>
        <v>0</v>
      </c>
      <c r="S789" s="75">
        <f>VLOOKUP(D789,'FY-Quarter lookup'!$D$2:$G$25,4,FALSE)</f>
        <v>0</v>
      </c>
      <c r="T789" s="75">
        <f t="shared" ca="1" si="103"/>
        <v>0</v>
      </c>
    </row>
    <row r="790" spans="1:20">
      <c r="A790">
        <v>1</v>
      </c>
      <c r="B790">
        <v>2028</v>
      </c>
      <c r="C790" s="2">
        <v>46569</v>
      </c>
      <c r="D790" s="2">
        <v>46660</v>
      </c>
      <c r="J790">
        <f>VLOOKUP(D790,'FY-Quarter lookup'!$D$2:$I$25,6,FALSE)</f>
        <v>0</v>
      </c>
      <c r="K790">
        <f t="shared" si="107"/>
        <v>162</v>
      </c>
      <c r="L790" s="75" t="str">
        <f t="shared" ca="1" si="105"/>
        <v>3100: Salary In-kind</v>
      </c>
      <c r="M790" s="75">
        <f t="shared" ca="1" si="101"/>
        <v>0</v>
      </c>
      <c r="N790" s="75" t="str">
        <f t="shared" ca="1" si="102"/>
        <v xml:space="preserve"> - </v>
      </c>
      <c r="O790" s="75" t="str">
        <f t="shared" ca="1" si="106"/>
        <v>3100: Salary In-kind0 - PY0</v>
      </c>
      <c r="P790" s="75">
        <f>VLOOKUP(D790,'FY-Quarter lookup'!$D$2:$J$25,7,FALSE)</f>
        <v>0</v>
      </c>
      <c r="Q790" s="75">
        <f ca="1">IFERROR(INDEX('Budget by FY'!$I$2:$I$506,MATCH('Budget by qtr'!O790,'Budget by FY'!$F$2:$F$506,0)),0)</f>
        <v>0</v>
      </c>
      <c r="R790" s="75">
        <f>VLOOKUP(D790,'FY-Quarter lookup'!$D$2:$K$25,8,FALSE)</f>
        <v>0</v>
      </c>
      <c r="S790" s="75">
        <f>VLOOKUP(D790,'FY-Quarter lookup'!$D$2:$G$25,4,FALSE)</f>
        <v>0</v>
      </c>
      <c r="T790" s="75">
        <f t="shared" ca="1" si="103"/>
        <v>0</v>
      </c>
    </row>
    <row r="791" spans="1:20">
      <c r="A791">
        <v>2</v>
      </c>
      <c r="B791">
        <v>2028</v>
      </c>
      <c r="C791" s="2">
        <v>46661</v>
      </c>
      <c r="D791" s="2">
        <v>46752</v>
      </c>
      <c r="J791">
        <f>VLOOKUP(D791,'FY-Quarter lookup'!$D$2:$I$25,6,FALSE)</f>
        <v>0</v>
      </c>
      <c r="K791">
        <f t="shared" si="107"/>
        <v>162</v>
      </c>
      <c r="L791" s="75" t="str">
        <f t="shared" ca="1" si="105"/>
        <v>3100: Salary In-kind</v>
      </c>
      <c r="M791" s="75">
        <f t="shared" ca="1" si="101"/>
        <v>0</v>
      </c>
      <c r="N791" s="75" t="str">
        <f t="shared" ca="1" si="102"/>
        <v xml:space="preserve"> - </v>
      </c>
      <c r="O791" s="75" t="str">
        <f t="shared" ca="1" si="106"/>
        <v>3100: Salary In-kind0 - PY0</v>
      </c>
      <c r="P791" s="75">
        <f>VLOOKUP(D791,'FY-Quarter lookup'!$D$2:$J$25,7,FALSE)</f>
        <v>0</v>
      </c>
      <c r="Q791" s="75">
        <f ca="1">IFERROR(INDEX('Budget by FY'!$I$2:$I$506,MATCH('Budget by qtr'!O791,'Budget by FY'!$F$2:$F$506,0)),0)</f>
        <v>0</v>
      </c>
      <c r="R791" s="75">
        <f>VLOOKUP(D791,'FY-Quarter lookup'!$D$2:$K$25,8,FALSE)</f>
        <v>0</v>
      </c>
      <c r="S791" s="75">
        <f>VLOOKUP(D791,'FY-Quarter lookup'!$D$2:$G$25,4,FALSE)</f>
        <v>0</v>
      </c>
      <c r="T791" s="75">
        <f t="shared" ca="1" si="103"/>
        <v>0</v>
      </c>
    </row>
    <row r="792" spans="1:20">
      <c r="A792">
        <v>3</v>
      </c>
      <c r="B792">
        <v>2028</v>
      </c>
      <c r="C792" s="2">
        <v>46753</v>
      </c>
      <c r="D792" s="2">
        <v>46843</v>
      </c>
      <c r="J792">
        <f>VLOOKUP(D792,'FY-Quarter lookup'!$D$2:$I$25,6,FALSE)</f>
        <v>0</v>
      </c>
      <c r="K792">
        <f t="shared" si="107"/>
        <v>162</v>
      </c>
      <c r="L792" s="75" t="str">
        <f t="shared" ca="1" si="105"/>
        <v>3100: Salary In-kind</v>
      </c>
      <c r="M792" s="75">
        <f t="shared" ca="1" si="101"/>
        <v>0</v>
      </c>
      <c r="N792" s="75" t="str">
        <f t="shared" ca="1" si="102"/>
        <v xml:space="preserve"> - </v>
      </c>
      <c r="O792" s="75" t="str">
        <f t="shared" ca="1" si="106"/>
        <v>3100: Salary In-kind0 - PY0</v>
      </c>
      <c r="P792" s="75">
        <f>VLOOKUP(D792,'FY-Quarter lookup'!$D$2:$J$25,7,FALSE)</f>
        <v>0</v>
      </c>
      <c r="Q792" s="75">
        <f ca="1">IFERROR(INDEX('Budget by FY'!$I$2:$I$506,MATCH('Budget by qtr'!O792,'Budget by FY'!$F$2:$F$506,0)),0)</f>
        <v>0</v>
      </c>
      <c r="R792" s="75">
        <f>VLOOKUP(D792,'FY-Quarter lookup'!$D$2:$K$25,8,FALSE)</f>
        <v>0</v>
      </c>
      <c r="S792" s="75">
        <f>VLOOKUP(D792,'FY-Quarter lookup'!$D$2:$G$25,4,FALSE)</f>
        <v>0</v>
      </c>
      <c r="T792" s="75">
        <f t="shared" ca="1" si="103"/>
        <v>0</v>
      </c>
    </row>
    <row r="793" spans="1:20">
      <c r="A793">
        <v>4</v>
      </c>
      <c r="B793">
        <v>2028</v>
      </c>
      <c r="C793" s="2">
        <v>46844</v>
      </c>
      <c r="D793" s="2">
        <v>46934</v>
      </c>
      <c r="J793">
        <f>VLOOKUP(D793,'FY-Quarter lookup'!$D$2:$I$25,6,FALSE)</f>
        <v>0</v>
      </c>
      <c r="K793">
        <f t="shared" si="107"/>
        <v>162</v>
      </c>
      <c r="L793" s="75" t="str">
        <f t="shared" ca="1" si="105"/>
        <v>3100: Salary In-kind</v>
      </c>
      <c r="M793" s="75">
        <f t="shared" ca="1" si="101"/>
        <v>0</v>
      </c>
      <c r="N793" s="75" t="str">
        <f t="shared" ca="1" si="102"/>
        <v xml:space="preserve"> - </v>
      </c>
      <c r="O793" s="75" t="str">
        <f t="shared" ca="1" si="106"/>
        <v>3100: Salary In-kind0 - PY0</v>
      </c>
      <c r="P793" s="75">
        <f>VLOOKUP(D793,'FY-Quarter lookup'!$D$2:$J$25,7,FALSE)</f>
        <v>0</v>
      </c>
      <c r="Q793" s="75">
        <f ca="1">IFERROR(INDEX('Budget by FY'!$I$2:$I$506,MATCH('Budget by qtr'!O793,'Budget by FY'!$F$2:$F$506,0)),0)</f>
        <v>0</v>
      </c>
      <c r="R793" s="75">
        <f>VLOOKUP(D793,'FY-Quarter lookup'!$D$2:$K$25,8,FALSE)</f>
        <v>0</v>
      </c>
      <c r="S793" s="75">
        <f>VLOOKUP(D793,'FY-Quarter lookup'!$D$2:$G$25,4,FALSE)</f>
        <v>0</v>
      </c>
      <c r="T793" s="75">
        <f t="shared" ca="1" si="103"/>
        <v>0</v>
      </c>
    </row>
    <row r="794" spans="1:20">
      <c r="A794">
        <v>1</v>
      </c>
      <c r="B794">
        <v>2023</v>
      </c>
      <c r="C794" s="2">
        <v>44743</v>
      </c>
      <c r="D794" s="2">
        <v>44834</v>
      </c>
      <c r="J794">
        <f>VLOOKUP(D794,'FY-Quarter lookup'!$D$2:$I$25,6,FALSE)</f>
        <v>0</v>
      </c>
      <c r="K794">
        <f>K793+5</f>
        <v>167</v>
      </c>
      <c r="L794" s="75" t="str">
        <f t="shared" ca="1" si="105"/>
        <v>3100: Salary In-kind</v>
      </c>
      <c r="M794" s="75">
        <f t="shared" ref="M794:M857" ca="1" si="108">INDIRECT(_xlfn.CONCAT("'Budget by FY'!D",K794))</f>
        <v>0</v>
      </c>
      <c r="N794" s="75" t="str">
        <f t="shared" ref="N794:N857" ca="1" si="109">INDIRECT(_xlfn.CONCAT("'Budget by FY'!E",K794))</f>
        <v xml:space="preserve"> - </v>
      </c>
      <c r="O794" s="75" t="str">
        <f t="shared" ca="1" si="106"/>
        <v>3100: Salary In-kind0 - PY0</v>
      </c>
      <c r="P794" s="75">
        <f>VLOOKUP(D794,'FY-Quarter lookup'!$D$2:$J$25,7,FALSE)</f>
        <v>0</v>
      </c>
      <c r="Q794" s="75">
        <f ca="1">IFERROR(INDEX('Budget by FY'!$I$2:$I$506,MATCH('Budget by qtr'!O794,'Budget by FY'!$F$2:$F$506,0)),0)</f>
        <v>0</v>
      </c>
      <c r="R794" s="75">
        <f>VLOOKUP(D794,'FY-Quarter lookup'!$D$2:$K$25,8,FALSE)</f>
        <v>0</v>
      </c>
      <c r="S794" s="75">
        <f>VLOOKUP(D794,'FY-Quarter lookup'!$D$2:$G$25,4,FALSE)</f>
        <v>0</v>
      </c>
      <c r="T794" s="75">
        <f t="shared" ref="T794:T857" ca="1" si="110">IFERROR((Q794/R794)*S794,0)</f>
        <v>0</v>
      </c>
    </row>
    <row r="795" spans="1:20">
      <c r="A795">
        <v>2</v>
      </c>
      <c r="B795">
        <v>2023</v>
      </c>
      <c r="C795" s="2">
        <v>44835</v>
      </c>
      <c r="D795" s="2">
        <v>44926</v>
      </c>
      <c r="J795">
        <f>VLOOKUP(D795,'FY-Quarter lookup'!$D$2:$I$25,6,FALSE)</f>
        <v>0</v>
      </c>
      <c r="K795">
        <f>K794</f>
        <v>167</v>
      </c>
      <c r="L795" s="75" t="str">
        <f t="shared" ca="1" si="105"/>
        <v>3100: Salary In-kind</v>
      </c>
      <c r="M795" s="75">
        <f t="shared" ca="1" si="108"/>
        <v>0</v>
      </c>
      <c r="N795" s="75" t="str">
        <f t="shared" ca="1" si="109"/>
        <v xml:space="preserve"> - </v>
      </c>
      <c r="O795" s="75" t="str">
        <f t="shared" ca="1" si="106"/>
        <v>3100: Salary In-kind0 - PY0</v>
      </c>
      <c r="P795" s="75">
        <f>VLOOKUP(D795,'FY-Quarter lookup'!$D$2:$J$25,7,FALSE)</f>
        <v>0</v>
      </c>
      <c r="Q795" s="75">
        <f ca="1">IFERROR(INDEX('Budget by FY'!$I$2:$I$506,MATCH('Budget by qtr'!O795,'Budget by FY'!$F$2:$F$506,0)),0)</f>
        <v>0</v>
      </c>
      <c r="R795" s="75">
        <f>VLOOKUP(D795,'FY-Quarter lookup'!$D$2:$K$25,8,FALSE)</f>
        <v>0</v>
      </c>
      <c r="S795" s="75">
        <f>VLOOKUP(D795,'FY-Quarter lookup'!$D$2:$G$25,4,FALSE)</f>
        <v>0</v>
      </c>
      <c r="T795" s="75">
        <f t="shared" ca="1" si="110"/>
        <v>0</v>
      </c>
    </row>
    <row r="796" spans="1:20">
      <c r="A796">
        <v>3</v>
      </c>
      <c r="B796">
        <v>2023</v>
      </c>
      <c r="C796" s="2">
        <v>44927</v>
      </c>
      <c r="D796" s="2">
        <v>45016</v>
      </c>
      <c r="J796">
        <f>VLOOKUP(D796,'FY-Quarter lookup'!$D$2:$I$25,6,FALSE)</f>
        <v>0</v>
      </c>
      <c r="K796">
        <f t="shared" ref="K796:K817" si="111">K795</f>
        <v>167</v>
      </c>
      <c r="L796" s="75" t="str">
        <f t="shared" ca="1" si="105"/>
        <v>3100: Salary In-kind</v>
      </c>
      <c r="M796" s="75">
        <f t="shared" ca="1" si="108"/>
        <v>0</v>
      </c>
      <c r="N796" s="75" t="str">
        <f t="shared" ca="1" si="109"/>
        <v xml:space="preserve"> - </v>
      </c>
      <c r="O796" s="75" t="str">
        <f t="shared" ca="1" si="106"/>
        <v>3100: Salary In-kind0 - PY0</v>
      </c>
      <c r="P796" s="75">
        <f>VLOOKUP(D796,'FY-Quarter lookup'!$D$2:$J$25,7,FALSE)</f>
        <v>0</v>
      </c>
      <c r="Q796" s="75">
        <f ca="1">IFERROR(INDEX('Budget by FY'!$I$2:$I$506,MATCH('Budget by qtr'!O796,'Budget by FY'!$F$2:$F$506,0)),0)</f>
        <v>0</v>
      </c>
      <c r="R796" s="75">
        <f>VLOOKUP(D796,'FY-Quarter lookup'!$D$2:$K$25,8,FALSE)</f>
        <v>0</v>
      </c>
      <c r="S796" s="75">
        <f>VLOOKUP(D796,'FY-Quarter lookup'!$D$2:$G$25,4,FALSE)</f>
        <v>0</v>
      </c>
      <c r="T796" s="75">
        <f t="shared" ca="1" si="110"/>
        <v>0</v>
      </c>
    </row>
    <row r="797" spans="1:20">
      <c r="A797">
        <v>4</v>
      </c>
      <c r="B797">
        <v>2023</v>
      </c>
      <c r="C797" s="2">
        <v>45017</v>
      </c>
      <c r="D797" s="2">
        <v>45107</v>
      </c>
      <c r="J797">
        <f>VLOOKUP(D797,'FY-Quarter lookup'!$D$2:$I$25,6,FALSE)</f>
        <v>0</v>
      </c>
      <c r="K797">
        <f t="shared" si="111"/>
        <v>167</v>
      </c>
      <c r="L797" s="75" t="str">
        <f t="shared" ca="1" si="105"/>
        <v>3100: Salary In-kind</v>
      </c>
      <c r="M797" s="75">
        <f t="shared" ca="1" si="108"/>
        <v>0</v>
      </c>
      <c r="N797" s="75" t="str">
        <f t="shared" ca="1" si="109"/>
        <v xml:space="preserve"> - </v>
      </c>
      <c r="O797" s="75" t="str">
        <f t="shared" ca="1" si="106"/>
        <v>3100: Salary In-kind0 - PY0</v>
      </c>
      <c r="P797" s="75">
        <f>VLOOKUP(D797,'FY-Quarter lookup'!$D$2:$J$25,7,FALSE)</f>
        <v>0</v>
      </c>
      <c r="Q797" s="75">
        <f ca="1">IFERROR(INDEX('Budget by FY'!$I$2:$I$506,MATCH('Budget by qtr'!O797,'Budget by FY'!$F$2:$F$506,0)),0)</f>
        <v>0</v>
      </c>
      <c r="R797" s="75">
        <f>VLOOKUP(D797,'FY-Quarter lookup'!$D$2:$K$25,8,FALSE)</f>
        <v>0</v>
      </c>
      <c r="S797" s="75">
        <f>VLOOKUP(D797,'FY-Quarter lookup'!$D$2:$G$25,4,FALSE)</f>
        <v>0</v>
      </c>
      <c r="T797" s="75">
        <f t="shared" ca="1" si="110"/>
        <v>0</v>
      </c>
    </row>
    <row r="798" spans="1:20">
      <c r="A798">
        <v>1</v>
      </c>
      <c r="B798">
        <v>2024</v>
      </c>
      <c r="C798" s="2">
        <v>45108</v>
      </c>
      <c r="D798" s="2">
        <v>45199</v>
      </c>
      <c r="J798">
        <f>VLOOKUP(D798,'FY-Quarter lookup'!$D$2:$I$25,6,FALSE)</f>
        <v>0</v>
      </c>
      <c r="K798">
        <f t="shared" si="111"/>
        <v>167</v>
      </c>
      <c r="L798" s="75" t="str">
        <f t="shared" ca="1" si="105"/>
        <v>3100: Salary In-kind</v>
      </c>
      <c r="M798" s="75">
        <f t="shared" ca="1" si="108"/>
        <v>0</v>
      </c>
      <c r="N798" s="75" t="str">
        <f t="shared" ca="1" si="109"/>
        <v xml:space="preserve"> - </v>
      </c>
      <c r="O798" s="75" t="str">
        <f t="shared" ca="1" si="106"/>
        <v>3100: Salary In-kind0 - PY0</v>
      </c>
      <c r="P798" s="75">
        <f>VLOOKUP(D798,'FY-Quarter lookup'!$D$2:$J$25,7,FALSE)</f>
        <v>0</v>
      </c>
      <c r="Q798" s="75">
        <f ca="1">IFERROR(INDEX('Budget by FY'!$I$2:$I$506,MATCH('Budget by qtr'!O798,'Budget by FY'!$F$2:$F$506,0)),0)</f>
        <v>0</v>
      </c>
      <c r="R798" s="75">
        <f>VLOOKUP(D798,'FY-Quarter lookup'!$D$2:$K$25,8,FALSE)</f>
        <v>0</v>
      </c>
      <c r="S798" s="75">
        <f>VLOOKUP(D798,'FY-Quarter lookup'!$D$2:$G$25,4,FALSE)</f>
        <v>0</v>
      </c>
      <c r="T798" s="75">
        <f t="shared" ca="1" si="110"/>
        <v>0</v>
      </c>
    </row>
    <row r="799" spans="1:20">
      <c r="A799">
        <v>2</v>
      </c>
      <c r="B799">
        <v>2024</v>
      </c>
      <c r="C799" s="2">
        <v>45200</v>
      </c>
      <c r="D799" s="2">
        <v>45291</v>
      </c>
      <c r="J799">
        <f>VLOOKUP(D799,'FY-Quarter lookup'!$D$2:$I$25,6,FALSE)</f>
        <v>0</v>
      </c>
      <c r="K799">
        <f t="shared" si="111"/>
        <v>167</v>
      </c>
      <c r="L799" s="75" t="str">
        <f t="shared" ca="1" si="105"/>
        <v>3100: Salary In-kind</v>
      </c>
      <c r="M799" s="75">
        <f t="shared" ca="1" si="108"/>
        <v>0</v>
      </c>
      <c r="N799" s="75" t="str">
        <f t="shared" ca="1" si="109"/>
        <v xml:space="preserve"> - </v>
      </c>
      <c r="O799" s="75" t="str">
        <f t="shared" ca="1" si="106"/>
        <v>3100: Salary In-kind0 - PY0</v>
      </c>
      <c r="P799" s="75">
        <f>VLOOKUP(D799,'FY-Quarter lookup'!$D$2:$J$25,7,FALSE)</f>
        <v>0</v>
      </c>
      <c r="Q799" s="75">
        <f ca="1">IFERROR(INDEX('Budget by FY'!$I$2:$I$506,MATCH('Budget by qtr'!O799,'Budget by FY'!$F$2:$F$506,0)),0)</f>
        <v>0</v>
      </c>
      <c r="R799" s="75">
        <f>VLOOKUP(D799,'FY-Quarter lookup'!$D$2:$K$25,8,FALSE)</f>
        <v>0</v>
      </c>
      <c r="S799" s="75">
        <f>VLOOKUP(D799,'FY-Quarter lookup'!$D$2:$G$25,4,FALSE)</f>
        <v>0</v>
      </c>
      <c r="T799" s="75">
        <f t="shared" ca="1" si="110"/>
        <v>0</v>
      </c>
    </row>
    <row r="800" spans="1:20">
      <c r="A800">
        <v>3</v>
      </c>
      <c r="B800">
        <v>2024</v>
      </c>
      <c r="C800" s="2">
        <v>45292</v>
      </c>
      <c r="D800" s="2">
        <v>45382</v>
      </c>
      <c r="J800">
        <f>VLOOKUP(D800,'FY-Quarter lookup'!$D$2:$I$25,6,FALSE)</f>
        <v>0</v>
      </c>
      <c r="K800">
        <f t="shared" si="111"/>
        <v>167</v>
      </c>
      <c r="L800" s="75" t="str">
        <f t="shared" ca="1" si="105"/>
        <v>3100: Salary In-kind</v>
      </c>
      <c r="M800" s="75">
        <f t="shared" ca="1" si="108"/>
        <v>0</v>
      </c>
      <c r="N800" s="75" t="str">
        <f t="shared" ca="1" si="109"/>
        <v xml:space="preserve"> - </v>
      </c>
      <c r="O800" s="75" t="str">
        <f t="shared" ca="1" si="106"/>
        <v>3100: Salary In-kind0 - PY0</v>
      </c>
      <c r="P800" s="75">
        <f>VLOOKUP(D800,'FY-Quarter lookup'!$D$2:$J$25,7,FALSE)</f>
        <v>0</v>
      </c>
      <c r="Q800" s="75">
        <f ca="1">IFERROR(INDEX('Budget by FY'!$I$2:$I$506,MATCH('Budget by qtr'!O800,'Budget by FY'!$F$2:$F$506,0)),0)</f>
        <v>0</v>
      </c>
      <c r="R800" s="75">
        <f>VLOOKUP(D800,'FY-Quarter lookup'!$D$2:$K$25,8,FALSE)</f>
        <v>0</v>
      </c>
      <c r="S800" s="75">
        <f>VLOOKUP(D800,'FY-Quarter lookup'!$D$2:$G$25,4,FALSE)</f>
        <v>0</v>
      </c>
      <c r="T800" s="75">
        <f t="shared" ca="1" si="110"/>
        <v>0</v>
      </c>
    </row>
    <row r="801" spans="1:20">
      <c r="A801">
        <v>4</v>
      </c>
      <c r="B801">
        <v>2024</v>
      </c>
      <c r="C801" s="2">
        <v>45383</v>
      </c>
      <c r="D801" s="2">
        <v>45473</v>
      </c>
      <c r="J801">
        <f>VLOOKUP(D801,'FY-Quarter lookup'!$D$2:$I$25,6,FALSE)</f>
        <v>0</v>
      </c>
      <c r="K801">
        <f t="shared" si="111"/>
        <v>167</v>
      </c>
      <c r="L801" s="75" t="str">
        <f t="shared" ca="1" si="105"/>
        <v>3100: Salary In-kind</v>
      </c>
      <c r="M801" s="75">
        <f t="shared" ca="1" si="108"/>
        <v>0</v>
      </c>
      <c r="N801" s="75" t="str">
        <f t="shared" ca="1" si="109"/>
        <v xml:space="preserve"> - </v>
      </c>
      <c r="O801" s="75" t="str">
        <f t="shared" ca="1" si="106"/>
        <v>3100: Salary In-kind0 - PY0</v>
      </c>
      <c r="P801" s="75">
        <f>VLOOKUP(D801,'FY-Quarter lookup'!$D$2:$J$25,7,FALSE)</f>
        <v>0</v>
      </c>
      <c r="Q801" s="75">
        <f ca="1">IFERROR(INDEX('Budget by FY'!$I$2:$I$506,MATCH('Budget by qtr'!O801,'Budget by FY'!$F$2:$F$506,0)),0)</f>
        <v>0</v>
      </c>
      <c r="R801" s="75">
        <f>VLOOKUP(D801,'FY-Quarter lookup'!$D$2:$K$25,8,FALSE)</f>
        <v>0</v>
      </c>
      <c r="S801" s="75">
        <f>VLOOKUP(D801,'FY-Quarter lookup'!$D$2:$G$25,4,FALSE)</f>
        <v>0</v>
      </c>
      <c r="T801" s="75">
        <f t="shared" ca="1" si="110"/>
        <v>0</v>
      </c>
    </row>
    <row r="802" spans="1:20">
      <c r="A802">
        <v>1</v>
      </c>
      <c r="B802">
        <v>2025</v>
      </c>
      <c r="C802" s="2">
        <v>45474</v>
      </c>
      <c r="D802" s="2">
        <v>45565</v>
      </c>
      <c r="J802">
        <f>VLOOKUP(D802,'FY-Quarter lookup'!$D$2:$I$25,6,FALSE)</f>
        <v>0</v>
      </c>
      <c r="K802">
        <f t="shared" si="111"/>
        <v>167</v>
      </c>
      <c r="L802" s="75" t="str">
        <f t="shared" ca="1" si="105"/>
        <v>3100: Salary In-kind</v>
      </c>
      <c r="M802" s="75">
        <f t="shared" ca="1" si="108"/>
        <v>0</v>
      </c>
      <c r="N802" s="75" t="str">
        <f t="shared" ca="1" si="109"/>
        <v xml:space="preserve"> - </v>
      </c>
      <c r="O802" s="75" t="str">
        <f t="shared" ca="1" si="106"/>
        <v>3100: Salary In-kind0 - PY0</v>
      </c>
      <c r="P802" s="75">
        <f>VLOOKUP(D802,'FY-Quarter lookup'!$D$2:$J$25,7,FALSE)</f>
        <v>0</v>
      </c>
      <c r="Q802" s="75">
        <f ca="1">IFERROR(INDEX('Budget by FY'!$I$2:$I$506,MATCH('Budget by qtr'!O802,'Budget by FY'!$F$2:$F$506,0)),0)</f>
        <v>0</v>
      </c>
      <c r="R802" s="75">
        <f>VLOOKUP(D802,'FY-Quarter lookup'!$D$2:$K$25,8,FALSE)</f>
        <v>0</v>
      </c>
      <c r="S802" s="75">
        <f>VLOOKUP(D802,'FY-Quarter lookup'!$D$2:$G$25,4,FALSE)</f>
        <v>0</v>
      </c>
      <c r="T802" s="75">
        <f t="shared" ca="1" si="110"/>
        <v>0</v>
      </c>
    </row>
    <row r="803" spans="1:20">
      <c r="A803">
        <v>2</v>
      </c>
      <c r="B803">
        <v>2025</v>
      </c>
      <c r="C803" s="2">
        <v>45566</v>
      </c>
      <c r="D803" s="2">
        <v>45657</v>
      </c>
      <c r="J803">
        <f>VLOOKUP(D803,'FY-Quarter lookup'!$D$2:$I$25,6,FALSE)</f>
        <v>0</v>
      </c>
      <c r="K803">
        <f t="shared" si="111"/>
        <v>167</v>
      </c>
      <c r="L803" s="75" t="str">
        <f t="shared" ca="1" si="105"/>
        <v>3100: Salary In-kind</v>
      </c>
      <c r="M803" s="75">
        <f t="shared" ca="1" si="108"/>
        <v>0</v>
      </c>
      <c r="N803" s="75" t="str">
        <f t="shared" ca="1" si="109"/>
        <v xml:space="preserve"> - </v>
      </c>
      <c r="O803" s="75" t="str">
        <f t="shared" ca="1" si="106"/>
        <v>3100: Salary In-kind0 - PY0</v>
      </c>
      <c r="P803" s="75">
        <f>VLOOKUP(D803,'FY-Quarter lookup'!$D$2:$J$25,7,FALSE)</f>
        <v>0</v>
      </c>
      <c r="Q803" s="75">
        <f ca="1">IFERROR(INDEX('Budget by FY'!$I$2:$I$506,MATCH('Budget by qtr'!O803,'Budget by FY'!$F$2:$F$506,0)),0)</f>
        <v>0</v>
      </c>
      <c r="R803" s="75">
        <f>VLOOKUP(D803,'FY-Quarter lookup'!$D$2:$K$25,8,FALSE)</f>
        <v>0</v>
      </c>
      <c r="S803" s="75">
        <f>VLOOKUP(D803,'FY-Quarter lookup'!$D$2:$G$25,4,FALSE)</f>
        <v>0</v>
      </c>
      <c r="T803" s="75">
        <f t="shared" ca="1" si="110"/>
        <v>0</v>
      </c>
    </row>
    <row r="804" spans="1:20">
      <c r="A804">
        <v>3</v>
      </c>
      <c r="B804">
        <v>2025</v>
      </c>
      <c r="C804" s="2">
        <v>45658</v>
      </c>
      <c r="D804" s="2">
        <v>45747</v>
      </c>
      <c r="J804">
        <f>VLOOKUP(D804,'FY-Quarter lookup'!$D$2:$I$25,6,FALSE)</f>
        <v>0</v>
      </c>
      <c r="K804">
        <f t="shared" si="111"/>
        <v>167</v>
      </c>
      <c r="L804" s="75" t="str">
        <f t="shared" ca="1" si="105"/>
        <v>3100: Salary In-kind</v>
      </c>
      <c r="M804" s="75">
        <f t="shared" ca="1" si="108"/>
        <v>0</v>
      </c>
      <c r="N804" s="75" t="str">
        <f t="shared" ca="1" si="109"/>
        <v xml:space="preserve"> - </v>
      </c>
      <c r="O804" s="75" t="str">
        <f t="shared" ca="1" si="106"/>
        <v>3100: Salary In-kind0 - PY0</v>
      </c>
      <c r="P804" s="75">
        <f>VLOOKUP(D804,'FY-Quarter lookup'!$D$2:$J$25,7,FALSE)</f>
        <v>0</v>
      </c>
      <c r="Q804" s="75">
        <f ca="1">IFERROR(INDEX('Budget by FY'!$I$2:$I$506,MATCH('Budget by qtr'!O804,'Budget by FY'!$F$2:$F$506,0)),0)</f>
        <v>0</v>
      </c>
      <c r="R804" s="75">
        <f>VLOOKUP(D804,'FY-Quarter lookup'!$D$2:$K$25,8,FALSE)</f>
        <v>0</v>
      </c>
      <c r="S804" s="75">
        <f>VLOOKUP(D804,'FY-Quarter lookup'!$D$2:$G$25,4,FALSE)</f>
        <v>0</v>
      </c>
      <c r="T804" s="75">
        <f t="shared" ca="1" si="110"/>
        <v>0</v>
      </c>
    </row>
    <row r="805" spans="1:20">
      <c r="A805">
        <v>4</v>
      </c>
      <c r="B805">
        <v>2025</v>
      </c>
      <c r="C805" s="2">
        <v>45748</v>
      </c>
      <c r="D805" s="2">
        <v>45838</v>
      </c>
      <c r="J805">
        <f>VLOOKUP(D805,'FY-Quarter lookup'!$D$2:$I$25,6,FALSE)</f>
        <v>0</v>
      </c>
      <c r="K805">
        <f t="shared" si="111"/>
        <v>167</v>
      </c>
      <c r="L805" s="75" t="str">
        <f t="shared" ca="1" si="105"/>
        <v>3100: Salary In-kind</v>
      </c>
      <c r="M805" s="75">
        <f t="shared" ca="1" si="108"/>
        <v>0</v>
      </c>
      <c r="N805" s="75" t="str">
        <f t="shared" ca="1" si="109"/>
        <v xml:space="preserve"> - </v>
      </c>
      <c r="O805" s="75" t="str">
        <f t="shared" ca="1" si="106"/>
        <v>3100: Salary In-kind0 - PY0</v>
      </c>
      <c r="P805" s="75">
        <f>VLOOKUP(D805,'FY-Quarter lookup'!$D$2:$J$25,7,FALSE)</f>
        <v>0</v>
      </c>
      <c r="Q805" s="75">
        <f ca="1">IFERROR(INDEX('Budget by FY'!$I$2:$I$506,MATCH('Budget by qtr'!O805,'Budget by FY'!$F$2:$F$506,0)),0)</f>
        <v>0</v>
      </c>
      <c r="R805" s="75">
        <f>VLOOKUP(D805,'FY-Quarter lookup'!$D$2:$K$25,8,FALSE)</f>
        <v>0</v>
      </c>
      <c r="S805" s="75">
        <f>VLOOKUP(D805,'FY-Quarter lookup'!$D$2:$G$25,4,FALSE)</f>
        <v>0</v>
      </c>
      <c r="T805" s="75">
        <f t="shared" ca="1" si="110"/>
        <v>0</v>
      </c>
    </row>
    <row r="806" spans="1:20">
      <c r="A806">
        <v>1</v>
      </c>
      <c r="B806">
        <v>2026</v>
      </c>
      <c r="C806" s="2">
        <v>45839</v>
      </c>
      <c r="D806" s="2">
        <v>45930</v>
      </c>
      <c r="J806">
        <f>VLOOKUP(D806,'FY-Quarter lookup'!$D$2:$I$25,6,FALSE)</f>
        <v>0</v>
      </c>
      <c r="K806">
        <f t="shared" si="111"/>
        <v>167</v>
      </c>
      <c r="L806" s="75" t="str">
        <f t="shared" ca="1" si="105"/>
        <v>3100: Salary In-kind</v>
      </c>
      <c r="M806" s="75">
        <f t="shared" ca="1" si="108"/>
        <v>0</v>
      </c>
      <c r="N806" s="75" t="str">
        <f t="shared" ca="1" si="109"/>
        <v xml:space="preserve"> - </v>
      </c>
      <c r="O806" s="75" t="str">
        <f t="shared" ca="1" si="106"/>
        <v>3100: Salary In-kind0 - PY0</v>
      </c>
      <c r="P806" s="75">
        <f>VLOOKUP(D806,'FY-Quarter lookup'!$D$2:$J$25,7,FALSE)</f>
        <v>0</v>
      </c>
      <c r="Q806" s="75">
        <f ca="1">IFERROR(INDEX('Budget by FY'!$I$2:$I$506,MATCH('Budget by qtr'!O806,'Budget by FY'!$F$2:$F$506,0)),0)</f>
        <v>0</v>
      </c>
      <c r="R806" s="75">
        <f>VLOOKUP(D806,'FY-Quarter lookup'!$D$2:$K$25,8,FALSE)</f>
        <v>0</v>
      </c>
      <c r="S806" s="75">
        <f>VLOOKUP(D806,'FY-Quarter lookup'!$D$2:$G$25,4,FALSE)</f>
        <v>0</v>
      </c>
      <c r="T806" s="75">
        <f t="shared" ca="1" si="110"/>
        <v>0</v>
      </c>
    </row>
    <row r="807" spans="1:20">
      <c r="A807">
        <v>2</v>
      </c>
      <c r="B807">
        <v>2026</v>
      </c>
      <c r="C807" s="2">
        <v>45931</v>
      </c>
      <c r="D807" s="2">
        <v>46022</v>
      </c>
      <c r="J807">
        <f>VLOOKUP(D807,'FY-Quarter lookup'!$D$2:$I$25,6,FALSE)</f>
        <v>0</v>
      </c>
      <c r="K807">
        <f t="shared" si="111"/>
        <v>167</v>
      </c>
      <c r="L807" s="75" t="str">
        <f t="shared" ca="1" si="105"/>
        <v>3100: Salary In-kind</v>
      </c>
      <c r="M807" s="75">
        <f t="shared" ca="1" si="108"/>
        <v>0</v>
      </c>
      <c r="N807" s="75" t="str">
        <f t="shared" ca="1" si="109"/>
        <v xml:space="preserve"> - </v>
      </c>
      <c r="O807" s="75" t="str">
        <f t="shared" ca="1" si="106"/>
        <v>3100: Salary In-kind0 - PY0</v>
      </c>
      <c r="P807" s="75">
        <f>VLOOKUP(D807,'FY-Quarter lookup'!$D$2:$J$25,7,FALSE)</f>
        <v>0</v>
      </c>
      <c r="Q807" s="75">
        <f ca="1">IFERROR(INDEX('Budget by FY'!$I$2:$I$506,MATCH('Budget by qtr'!O807,'Budget by FY'!$F$2:$F$506,0)),0)</f>
        <v>0</v>
      </c>
      <c r="R807" s="75">
        <f>VLOOKUP(D807,'FY-Quarter lookup'!$D$2:$K$25,8,FALSE)</f>
        <v>0</v>
      </c>
      <c r="S807" s="75">
        <f>VLOOKUP(D807,'FY-Quarter lookup'!$D$2:$G$25,4,FALSE)</f>
        <v>0</v>
      </c>
      <c r="T807" s="75">
        <f t="shared" ca="1" si="110"/>
        <v>0</v>
      </c>
    </row>
    <row r="808" spans="1:20">
      <c r="A808">
        <v>3</v>
      </c>
      <c r="B808">
        <v>2026</v>
      </c>
      <c r="C808" s="2">
        <v>46023</v>
      </c>
      <c r="D808" s="2">
        <v>46112</v>
      </c>
      <c r="J808">
        <f>VLOOKUP(D808,'FY-Quarter lookup'!$D$2:$I$25,6,FALSE)</f>
        <v>0</v>
      </c>
      <c r="K808">
        <f t="shared" si="111"/>
        <v>167</v>
      </c>
      <c r="L808" s="75" t="str">
        <f t="shared" ca="1" si="105"/>
        <v>3100: Salary In-kind</v>
      </c>
      <c r="M808" s="75">
        <f t="shared" ca="1" si="108"/>
        <v>0</v>
      </c>
      <c r="N808" s="75" t="str">
        <f t="shared" ca="1" si="109"/>
        <v xml:space="preserve"> - </v>
      </c>
      <c r="O808" s="75" t="str">
        <f t="shared" ca="1" si="106"/>
        <v>3100: Salary In-kind0 - PY0</v>
      </c>
      <c r="P808" s="75">
        <f>VLOOKUP(D808,'FY-Quarter lookup'!$D$2:$J$25,7,FALSE)</f>
        <v>0</v>
      </c>
      <c r="Q808" s="75">
        <f ca="1">IFERROR(INDEX('Budget by FY'!$I$2:$I$506,MATCH('Budget by qtr'!O808,'Budget by FY'!$F$2:$F$506,0)),0)</f>
        <v>0</v>
      </c>
      <c r="R808" s="75">
        <f>VLOOKUP(D808,'FY-Quarter lookup'!$D$2:$K$25,8,FALSE)</f>
        <v>0</v>
      </c>
      <c r="S808" s="75">
        <f>VLOOKUP(D808,'FY-Quarter lookup'!$D$2:$G$25,4,FALSE)</f>
        <v>0</v>
      </c>
      <c r="T808" s="75">
        <f t="shared" ca="1" si="110"/>
        <v>0</v>
      </c>
    </row>
    <row r="809" spans="1:20">
      <c r="A809">
        <v>4</v>
      </c>
      <c r="B809">
        <v>2026</v>
      </c>
      <c r="C809" s="2">
        <v>46113</v>
      </c>
      <c r="D809" s="2">
        <v>46203</v>
      </c>
      <c r="J809">
        <f>VLOOKUP(D809,'FY-Quarter lookup'!$D$2:$I$25,6,FALSE)</f>
        <v>0</v>
      </c>
      <c r="K809">
        <f t="shared" si="111"/>
        <v>167</v>
      </c>
      <c r="L809" s="75" t="str">
        <f t="shared" ca="1" si="105"/>
        <v>3100: Salary In-kind</v>
      </c>
      <c r="M809" s="75">
        <f t="shared" ca="1" si="108"/>
        <v>0</v>
      </c>
      <c r="N809" s="75" t="str">
        <f t="shared" ca="1" si="109"/>
        <v xml:space="preserve"> - </v>
      </c>
      <c r="O809" s="75" t="str">
        <f t="shared" ca="1" si="106"/>
        <v>3100: Salary In-kind0 - PY0</v>
      </c>
      <c r="P809" s="75">
        <f>VLOOKUP(D809,'FY-Quarter lookup'!$D$2:$J$25,7,FALSE)</f>
        <v>0</v>
      </c>
      <c r="Q809" s="75">
        <f ca="1">IFERROR(INDEX('Budget by FY'!$I$2:$I$506,MATCH('Budget by qtr'!O809,'Budget by FY'!$F$2:$F$506,0)),0)</f>
        <v>0</v>
      </c>
      <c r="R809" s="75">
        <f>VLOOKUP(D809,'FY-Quarter lookup'!$D$2:$K$25,8,FALSE)</f>
        <v>0</v>
      </c>
      <c r="S809" s="75">
        <f>VLOOKUP(D809,'FY-Quarter lookup'!$D$2:$G$25,4,FALSE)</f>
        <v>0</v>
      </c>
      <c r="T809" s="75">
        <f t="shared" ca="1" si="110"/>
        <v>0</v>
      </c>
    </row>
    <row r="810" spans="1:20">
      <c r="A810">
        <v>1</v>
      </c>
      <c r="B810">
        <v>2027</v>
      </c>
      <c r="C810" s="2">
        <v>46204</v>
      </c>
      <c r="D810" s="2">
        <v>46295</v>
      </c>
      <c r="J810">
        <f>VLOOKUP(D810,'FY-Quarter lookup'!$D$2:$I$25,6,FALSE)</f>
        <v>0</v>
      </c>
      <c r="K810">
        <f t="shared" si="111"/>
        <v>167</v>
      </c>
      <c r="L810" s="75" t="str">
        <f t="shared" ca="1" si="105"/>
        <v>3100: Salary In-kind</v>
      </c>
      <c r="M810" s="75">
        <f t="shared" ca="1" si="108"/>
        <v>0</v>
      </c>
      <c r="N810" s="75" t="str">
        <f t="shared" ca="1" si="109"/>
        <v xml:space="preserve"> - </v>
      </c>
      <c r="O810" s="75" t="str">
        <f t="shared" ca="1" si="106"/>
        <v>3100: Salary In-kind0 - PY0</v>
      </c>
      <c r="P810" s="75">
        <f>VLOOKUP(D810,'FY-Quarter lookup'!$D$2:$J$25,7,FALSE)</f>
        <v>0</v>
      </c>
      <c r="Q810" s="75">
        <f ca="1">IFERROR(INDEX('Budget by FY'!$I$2:$I$506,MATCH('Budget by qtr'!O810,'Budget by FY'!$F$2:$F$506,0)),0)</f>
        <v>0</v>
      </c>
      <c r="R810" s="75">
        <f>VLOOKUP(D810,'FY-Quarter lookup'!$D$2:$K$25,8,FALSE)</f>
        <v>0</v>
      </c>
      <c r="S810" s="75">
        <f>VLOOKUP(D810,'FY-Quarter lookup'!$D$2:$G$25,4,FALSE)</f>
        <v>0</v>
      </c>
      <c r="T810" s="75">
        <f t="shared" ca="1" si="110"/>
        <v>0</v>
      </c>
    </row>
    <row r="811" spans="1:20">
      <c r="A811">
        <v>2</v>
      </c>
      <c r="B811">
        <v>2027</v>
      </c>
      <c r="C811" s="2">
        <v>46296</v>
      </c>
      <c r="D811" s="2">
        <v>46387</v>
      </c>
      <c r="J811">
        <f>VLOOKUP(D811,'FY-Quarter lookup'!$D$2:$I$25,6,FALSE)</f>
        <v>0</v>
      </c>
      <c r="K811">
        <f t="shared" si="111"/>
        <v>167</v>
      </c>
      <c r="L811" s="75" t="str">
        <f t="shared" ca="1" si="105"/>
        <v>3100: Salary In-kind</v>
      </c>
      <c r="M811" s="75">
        <f t="shared" ca="1" si="108"/>
        <v>0</v>
      </c>
      <c r="N811" s="75" t="str">
        <f t="shared" ca="1" si="109"/>
        <v xml:space="preserve"> - </v>
      </c>
      <c r="O811" s="75" t="str">
        <f t="shared" ca="1" si="106"/>
        <v>3100: Salary In-kind0 - PY0</v>
      </c>
      <c r="P811" s="75">
        <f>VLOOKUP(D811,'FY-Quarter lookup'!$D$2:$J$25,7,FALSE)</f>
        <v>0</v>
      </c>
      <c r="Q811" s="75">
        <f ca="1">IFERROR(INDEX('Budget by FY'!$I$2:$I$506,MATCH('Budget by qtr'!O811,'Budget by FY'!$F$2:$F$506,0)),0)</f>
        <v>0</v>
      </c>
      <c r="R811" s="75">
        <f>VLOOKUP(D811,'FY-Quarter lookup'!$D$2:$K$25,8,FALSE)</f>
        <v>0</v>
      </c>
      <c r="S811" s="75">
        <f>VLOOKUP(D811,'FY-Quarter lookup'!$D$2:$G$25,4,FALSE)</f>
        <v>0</v>
      </c>
      <c r="T811" s="75">
        <f t="shared" ca="1" si="110"/>
        <v>0</v>
      </c>
    </row>
    <row r="812" spans="1:20">
      <c r="A812">
        <v>3</v>
      </c>
      <c r="B812">
        <v>2027</v>
      </c>
      <c r="C812" s="2">
        <v>46388</v>
      </c>
      <c r="D812" s="2">
        <v>46477</v>
      </c>
      <c r="J812">
        <f>VLOOKUP(D812,'FY-Quarter lookup'!$D$2:$I$25,6,FALSE)</f>
        <v>0</v>
      </c>
      <c r="K812">
        <f t="shared" si="111"/>
        <v>167</v>
      </c>
      <c r="L812" s="75" t="str">
        <f t="shared" ca="1" si="105"/>
        <v>3100: Salary In-kind</v>
      </c>
      <c r="M812" s="75">
        <f t="shared" ca="1" si="108"/>
        <v>0</v>
      </c>
      <c r="N812" s="75" t="str">
        <f t="shared" ca="1" si="109"/>
        <v xml:space="preserve"> - </v>
      </c>
      <c r="O812" s="75" t="str">
        <f t="shared" ca="1" si="106"/>
        <v>3100: Salary In-kind0 - PY0</v>
      </c>
      <c r="P812" s="75">
        <f>VLOOKUP(D812,'FY-Quarter lookup'!$D$2:$J$25,7,FALSE)</f>
        <v>0</v>
      </c>
      <c r="Q812" s="75">
        <f ca="1">IFERROR(INDEX('Budget by FY'!$I$2:$I$506,MATCH('Budget by qtr'!O812,'Budget by FY'!$F$2:$F$506,0)),0)</f>
        <v>0</v>
      </c>
      <c r="R812" s="75">
        <f>VLOOKUP(D812,'FY-Quarter lookup'!$D$2:$K$25,8,FALSE)</f>
        <v>0</v>
      </c>
      <c r="S812" s="75">
        <f>VLOOKUP(D812,'FY-Quarter lookup'!$D$2:$G$25,4,FALSE)</f>
        <v>0</v>
      </c>
      <c r="T812" s="75">
        <f t="shared" ca="1" si="110"/>
        <v>0</v>
      </c>
    </row>
    <row r="813" spans="1:20">
      <c r="A813">
        <v>4</v>
      </c>
      <c r="B813">
        <v>2027</v>
      </c>
      <c r="C813" s="2">
        <v>46478</v>
      </c>
      <c r="D813" s="2">
        <v>46568</v>
      </c>
      <c r="J813">
        <f>VLOOKUP(D813,'FY-Quarter lookup'!$D$2:$I$25,6,FALSE)</f>
        <v>0</v>
      </c>
      <c r="K813">
        <f t="shared" si="111"/>
        <v>167</v>
      </c>
      <c r="L813" s="75" t="str">
        <f t="shared" ca="1" si="105"/>
        <v>3100: Salary In-kind</v>
      </c>
      <c r="M813" s="75">
        <f t="shared" ca="1" si="108"/>
        <v>0</v>
      </c>
      <c r="N813" s="75" t="str">
        <f t="shared" ca="1" si="109"/>
        <v xml:space="preserve"> - </v>
      </c>
      <c r="O813" s="75" t="str">
        <f t="shared" ca="1" si="106"/>
        <v>3100: Salary In-kind0 - PY0</v>
      </c>
      <c r="P813" s="75">
        <f>VLOOKUP(D813,'FY-Quarter lookup'!$D$2:$J$25,7,FALSE)</f>
        <v>0</v>
      </c>
      <c r="Q813" s="75">
        <f ca="1">IFERROR(INDEX('Budget by FY'!$I$2:$I$506,MATCH('Budget by qtr'!O813,'Budget by FY'!$F$2:$F$506,0)),0)</f>
        <v>0</v>
      </c>
      <c r="R813" s="75">
        <f>VLOOKUP(D813,'FY-Quarter lookup'!$D$2:$K$25,8,FALSE)</f>
        <v>0</v>
      </c>
      <c r="S813" s="75">
        <f>VLOOKUP(D813,'FY-Quarter lookup'!$D$2:$G$25,4,FALSE)</f>
        <v>0</v>
      </c>
      <c r="T813" s="75">
        <f t="shared" ca="1" si="110"/>
        <v>0</v>
      </c>
    </row>
    <row r="814" spans="1:20">
      <c r="A814">
        <v>1</v>
      </c>
      <c r="B814">
        <v>2028</v>
      </c>
      <c r="C814" s="2">
        <v>46569</v>
      </c>
      <c r="D814" s="2">
        <v>46660</v>
      </c>
      <c r="J814">
        <f>VLOOKUP(D814,'FY-Quarter lookup'!$D$2:$I$25,6,FALSE)</f>
        <v>0</v>
      </c>
      <c r="K814">
        <f t="shared" si="111"/>
        <v>167</v>
      </c>
      <c r="L814" s="75" t="str">
        <f t="shared" ca="1" si="105"/>
        <v>3100: Salary In-kind</v>
      </c>
      <c r="M814" s="75">
        <f t="shared" ca="1" si="108"/>
        <v>0</v>
      </c>
      <c r="N814" s="75" t="str">
        <f t="shared" ca="1" si="109"/>
        <v xml:space="preserve"> - </v>
      </c>
      <c r="O814" s="75" t="str">
        <f t="shared" ca="1" si="106"/>
        <v>3100: Salary In-kind0 - PY0</v>
      </c>
      <c r="P814" s="75">
        <f>VLOOKUP(D814,'FY-Quarter lookup'!$D$2:$J$25,7,FALSE)</f>
        <v>0</v>
      </c>
      <c r="Q814" s="75">
        <f ca="1">IFERROR(INDEX('Budget by FY'!$I$2:$I$506,MATCH('Budget by qtr'!O814,'Budget by FY'!$F$2:$F$506,0)),0)</f>
        <v>0</v>
      </c>
      <c r="R814" s="75">
        <f>VLOOKUP(D814,'FY-Quarter lookup'!$D$2:$K$25,8,FALSE)</f>
        <v>0</v>
      </c>
      <c r="S814" s="75">
        <f>VLOOKUP(D814,'FY-Quarter lookup'!$D$2:$G$25,4,FALSE)</f>
        <v>0</v>
      </c>
      <c r="T814" s="75">
        <f t="shared" ca="1" si="110"/>
        <v>0</v>
      </c>
    </row>
    <row r="815" spans="1:20">
      <c r="A815">
        <v>2</v>
      </c>
      <c r="B815">
        <v>2028</v>
      </c>
      <c r="C815" s="2">
        <v>46661</v>
      </c>
      <c r="D815" s="2">
        <v>46752</v>
      </c>
      <c r="J815">
        <f>VLOOKUP(D815,'FY-Quarter lookup'!$D$2:$I$25,6,FALSE)</f>
        <v>0</v>
      </c>
      <c r="K815">
        <f t="shared" si="111"/>
        <v>167</v>
      </c>
      <c r="L815" s="75" t="str">
        <f t="shared" ca="1" si="105"/>
        <v>3100: Salary In-kind</v>
      </c>
      <c r="M815" s="75">
        <f t="shared" ca="1" si="108"/>
        <v>0</v>
      </c>
      <c r="N815" s="75" t="str">
        <f t="shared" ca="1" si="109"/>
        <v xml:space="preserve"> - </v>
      </c>
      <c r="O815" s="75" t="str">
        <f t="shared" ca="1" si="106"/>
        <v>3100: Salary In-kind0 - PY0</v>
      </c>
      <c r="P815" s="75">
        <f>VLOOKUP(D815,'FY-Quarter lookup'!$D$2:$J$25,7,FALSE)</f>
        <v>0</v>
      </c>
      <c r="Q815" s="75">
        <f ca="1">IFERROR(INDEX('Budget by FY'!$I$2:$I$506,MATCH('Budget by qtr'!O815,'Budget by FY'!$F$2:$F$506,0)),0)</f>
        <v>0</v>
      </c>
      <c r="R815" s="75">
        <f>VLOOKUP(D815,'FY-Quarter lookup'!$D$2:$K$25,8,FALSE)</f>
        <v>0</v>
      </c>
      <c r="S815" s="75">
        <f>VLOOKUP(D815,'FY-Quarter lookup'!$D$2:$G$25,4,FALSE)</f>
        <v>0</v>
      </c>
      <c r="T815" s="75">
        <f t="shared" ca="1" si="110"/>
        <v>0</v>
      </c>
    </row>
    <row r="816" spans="1:20">
      <c r="A816">
        <v>3</v>
      </c>
      <c r="B816">
        <v>2028</v>
      </c>
      <c r="C816" s="2">
        <v>46753</v>
      </c>
      <c r="D816" s="2">
        <v>46843</v>
      </c>
      <c r="J816">
        <f>VLOOKUP(D816,'FY-Quarter lookup'!$D$2:$I$25,6,FALSE)</f>
        <v>0</v>
      </c>
      <c r="K816">
        <f t="shared" si="111"/>
        <v>167</v>
      </c>
      <c r="L816" s="75" t="str">
        <f t="shared" ca="1" si="105"/>
        <v>3100: Salary In-kind</v>
      </c>
      <c r="M816" s="75">
        <f t="shared" ca="1" si="108"/>
        <v>0</v>
      </c>
      <c r="N816" s="75" t="str">
        <f t="shared" ca="1" si="109"/>
        <v xml:space="preserve"> - </v>
      </c>
      <c r="O816" s="75" t="str">
        <f t="shared" ca="1" si="106"/>
        <v>3100: Salary In-kind0 - PY0</v>
      </c>
      <c r="P816" s="75">
        <f>VLOOKUP(D816,'FY-Quarter lookup'!$D$2:$J$25,7,FALSE)</f>
        <v>0</v>
      </c>
      <c r="Q816" s="75">
        <f ca="1">IFERROR(INDEX('Budget by FY'!$I$2:$I$506,MATCH('Budget by qtr'!O816,'Budget by FY'!$F$2:$F$506,0)),0)</f>
        <v>0</v>
      </c>
      <c r="R816" s="75">
        <f>VLOOKUP(D816,'FY-Quarter lookup'!$D$2:$K$25,8,FALSE)</f>
        <v>0</v>
      </c>
      <c r="S816" s="75">
        <f>VLOOKUP(D816,'FY-Quarter lookup'!$D$2:$G$25,4,FALSE)</f>
        <v>0</v>
      </c>
      <c r="T816" s="75">
        <f t="shared" ca="1" si="110"/>
        <v>0</v>
      </c>
    </row>
    <row r="817" spans="1:20">
      <c r="A817">
        <v>4</v>
      </c>
      <c r="B817">
        <v>2028</v>
      </c>
      <c r="C817" s="2">
        <v>46844</v>
      </c>
      <c r="D817" s="2">
        <v>46934</v>
      </c>
      <c r="J817">
        <f>VLOOKUP(D817,'FY-Quarter lookup'!$D$2:$I$25,6,FALSE)</f>
        <v>0</v>
      </c>
      <c r="K817">
        <f t="shared" si="111"/>
        <v>167</v>
      </c>
      <c r="L817" s="75" t="str">
        <f t="shared" ca="1" si="105"/>
        <v>3100: Salary In-kind</v>
      </c>
      <c r="M817" s="75">
        <f t="shared" ca="1" si="108"/>
        <v>0</v>
      </c>
      <c r="N817" s="75" t="str">
        <f t="shared" ca="1" si="109"/>
        <v xml:space="preserve"> - </v>
      </c>
      <c r="O817" s="75" t="str">
        <f t="shared" ca="1" si="106"/>
        <v>3100: Salary In-kind0 - PY0</v>
      </c>
      <c r="P817" s="75">
        <f>VLOOKUP(D817,'FY-Quarter lookup'!$D$2:$J$25,7,FALSE)</f>
        <v>0</v>
      </c>
      <c r="Q817" s="75">
        <f ca="1">IFERROR(INDEX('Budget by FY'!$I$2:$I$506,MATCH('Budget by qtr'!O817,'Budget by FY'!$F$2:$F$506,0)),0)</f>
        <v>0</v>
      </c>
      <c r="R817" s="75">
        <f>VLOOKUP(D817,'FY-Quarter lookup'!$D$2:$K$25,8,FALSE)</f>
        <v>0</v>
      </c>
      <c r="S817" s="75">
        <f>VLOOKUP(D817,'FY-Quarter lookup'!$D$2:$G$25,4,FALSE)</f>
        <v>0</v>
      </c>
      <c r="T817" s="75">
        <f t="shared" ca="1" si="110"/>
        <v>0</v>
      </c>
    </row>
    <row r="818" spans="1:20">
      <c r="A818">
        <v>1</v>
      </c>
      <c r="B818">
        <v>2023</v>
      </c>
      <c r="C818" s="2">
        <v>44743</v>
      </c>
      <c r="D818" s="2">
        <v>44834</v>
      </c>
      <c r="J818">
        <f>VLOOKUP(D818,'FY-Quarter lookup'!$D$2:$I$25,6,FALSE)</f>
        <v>0</v>
      </c>
      <c r="K818">
        <f>K817+5</f>
        <v>172</v>
      </c>
      <c r="L818" s="75" t="str">
        <f t="shared" ca="1" si="105"/>
        <v>3100: Salary In-kind</v>
      </c>
      <c r="M818" s="75">
        <f t="shared" ca="1" si="108"/>
        <v>0</v>
      </c>
      <c r="N818" s="75" t="str">
        <f t="shared" ca="1" si="109"/>
        <v xml:space="preserve"> - </v>
      </c>
      <c r="O818" s="75" t="str">
        <f t="shared" ca="1" si="106"/>
        <v>3100: Salary In-kind0 - PY0</v>
      </c>
      <c r="P818" s="75">
        <f>VLOOKUP(D818,'FY-Quarter lookup'!$D$2:$J$25,7,FALSE)</f>
        <v>0</v>
      </c>
      <c r="Q818" s="75">
        <f ca="1">IFERROR(INDEX('Budget by FY'!$I$2:$I$506,MATCH('Budget by qtr'!O818,'Budget by FY'!$F$2:$F$506,0)),0)</f>
        <v>0</v>
      </c>
      <c r="R818" s="75">
        <f>VLOOKUP(D818,'FY-Quarter lookup'!$D$2:$K$25,8,FALSE)</f>
        <v>0</v>
      </c>
      <c r="S818" s="75">
        <f>VLOOKUP(D818,'FY-Quarter lookup'!$D$2:$G$25,4,FALSE)</f>
        <v>0</v>
      </c>
      <c r="T818" s="75">
        <f t="shared" ca="1" si="110"/>
        <v>0</v>
      </c>
    </row>
    <row r="819" spans="1:20">
      <c r="A819">
        <v>2</v>
      </c>
      <c r="B819">
        <v>2023</v>
      </c>
      <c r="C819" s="2">
        <v>44835</v>
      </c>
      <c r="D819" s="2">
        <v>44926</v>
      </c>
      <c r="J819">
        <f>VLOOKUP(D819,'FY-Quarter lookup'!$D$2:$I$25,6,FALSE)</f>
        <v>0</v>
      </c>
      <c r="K819">
        <f>K818</f>
        <v>172</v>
      </c>
      <c r="L819" s="75" t="str">
        <f t="shared" ca="1" si="105"/>
        <v>3100: Salary In-kind</v>
      </c>
      <c r="M819" s="75">
        <f t="shared" ca="1" si="108"/>
        <v>0</v>
      </c>
      <c r="N819" s="75" t="str">
        <f t="shared" ca="1" si="109"/>
        <v xml:space="preserve"> - </v>
      </c>
      <c r="O819" s="75" t="str">
        <f t="shared" ca="1" si="106"/>
        <v>3100: Salary In-kind0 - PY0</v>
      </c>
      <c r="P819" s="75">
        <f>VLOOKUP(D819,'FY-Quarter lookup'!$D$2:$J$25,7,FALSE)</f>
        <v>0</v>
      </c>
      <c r="Q819" s="75">
        <f ca="1">IFERROR(INDEX('Budget by FY'!$I$2:$I$506,MATCH('Budget by qtr'!O819,'Budget by FY'!$F$2:$F$506,0)),0)</f>
        <v>0</v>
      </c>
      <c r="R819" s="75">
        <f>VLOOKUP(D819,'FY-Quarter lookup'!$D$2:$K$25,8,FALSE)</f>
        <v>0</v>
      </c>
      <c r="S819" s="75">
        <f>VLOOKUP(D819,'FY-Quarter lookup'!$D$2:$G$25,4,FALSE)</f>
        <v>0</v>
      </c>
      <c r="T819" s="75">
        <f t="shared" ca="1" si="110"/>
        <v>0</v>
      </c>
    </row>
    <row r="820" spans="1:20">
      <c r="A820">
        <v>3</v>
      </c>
      <c r="B820">
        <v>2023</v>
      </c>
      <c r="C820" s="2">
        <v>44927</v>
      </c>
      <c r="D820" s="2">
        <v>45016</v>
      </c>
      <c r="J820">
        <f>VLOOKUP(D820,'FY-Quarter lookup'!$D$2:$I$25,6,FALSE)</f>
        <v>0</v>
      </c>
      <c r="K820">
        <f t="shared" ref="K820:K841" si="112">K819</f>
        <v>172</v>
      </c>
      <c r="L820" s="75" t="str">
        <f t="shared" ca="1" si="105"/>
        <v>3100: Salary In-kind</v>
      </c>
      <c r="M820" s="75">
        <f t="shared" ca="1" si="108"/>
        <v>0</v>
      </c>
      <c r="N820" s="75" t="str">
        <f t="shared" ca="1" si="109"/>
        <v xml:space="preserve"> - </v>
      </c>
      <c r="O820" s="75" t="str">
        <f t="shared" ca="1" si="106"/>
        <v>3100: Salary In-kind0 - PY0</v>
      </c>
      <c r="P820" s="75">
        <f>VLOOKUP(D820,'FY-Quarter lookup'!$D$2:$J$25,7,FALSE)</f>
        <v>0</v>
      </c>
      <c r="Q820" s="75">
        <f ca="1">IFERROR(INDEX('Budget by FY'!$I$2:$I$506,MATCH('Budget by qtr'!O820,'Budget by FY'!$F$2:$F$506,0)),0)</f>
        <v>0</v>
      </c>
      <c r="R820" s="75">
        <f>VLOOKUP(D820,'FY-Quarter lookup'!$D$2:$K$25,8,FALSE)</f>
        <v>0</v>
      </c>
      <c r="S820" s="75">
        <f>VLOOKUP(D820,'FY-Quarter lookup'!$D$2:$G$25,4,FALSE)</f>
        <v>0</v>
      </c>
      <c r="T820" s="75">
        <f t="shared" ca="1" si="110"/>
        <v>0</v>
      </c>
    </row>
    <row r="821" spans="1:20">
      <c r="A821">
        <v>4</v>
      </c>
      <c r="B821">
        <v>2023</v>
      </c>
      <c r="C821" s="2">
        <v>45017</v>
      </c>
      <c r="D821" s="2">
        <v>45107</v>
      </c>
      <c r="J821">
        <f>VLOOKUP(D821,'FY-Quarter lookup'!$D$2:$I$25,6,FALSE)</f>
        <v>0</v>
      </c>
      <c r="K821">
        <f t="shared" si="112"/>
        <v>172</v>
      </c>
      <c r="L821" s="75" t="str">
        <f t="shared" ca="1" si="105"/>
        <v>3100: Salary In-kind</v>
      </c>
      <c r="M821" s="75">
        <f t="shared" ca="1" si="108"/>
        <v>0</v>
      </c>
      <c r="N821" s="75" t="str">
        <f t="shared" ca="1" si="109"/>
        <v xml:space="preserve"> - </v>
      </c>
      <c r="O821" s="75" t="str">
        <f t="shared" ca="1" si="106"/>
        <v>3100: Salary In-kind0 - PY0</v>
      </c>
      <c r="P821" s="75">
        <f>VLOOKUP(D821,'FY-Quarter lookup'!$D$2:$J$25,7,FALSE)</f>
        <v>0</v>
      </c>
      <c r="Q821" s="75">
        <f ca="1">IFERROR(INDEX('Budget by FY'!$I$2:$I$506,MATCH('Budget by qtr'!O821,'Budget by FY'!$F$2:$F$506,0)),0)</f>
        <v>0</v>
      </c>
      <c r="R821" s="75">
        <f>VLOOKUP(D821,'FY-Quarter lookup'!$D$2:$K$25,8,FALSE)</f>
        <v>0</v>
      </c>
      <c r="S821" s="75">
        <f>VLOOKUP(D821,'FY-Quarter lookup'!$D$2:$G$25,4,FALSE)</f>
        <v>0</v>
      </c>
      <c r="T821" s="75">
        <f t="shared" ca="1" si="110"/>
        <v>0</v>
      </c>
    </row>
    <row r="822" spans="1:20">
      <c r="A822">
        <v>1</v>
      </c>
      <c r="B822">
        <v>2024</v>
      </c>
      <c r="C822" s="2">
        <v>45108</v>
      </c>
      <c r="D822" s="2">
        <v>45199</v>
      </c>
      <c r="J822">
        <f>VLOOKUP(D822,'FY-Quarter lookup'!$D$2:$I$25,6,FALSE)</f>
        <v>0</v>
      </c>
      <c r="K822">
        <f t="shared" si="112"/>
        <v>172</v>
      </c>
      <c r="L822" s="75" t="str">
        <f t="shared" ca="1" si="105"/>
        <v>3100: Salary In-kind</v>
      </c>
      <c r="M822" s="75">
        <f t="shared" ca="1" si="108"/>
        <v>0</v>
      </c>
      <c r="N822" s="75" t="str">
        <f t="shared" ca="1" si="109"/>
        <v xml:space="preserve"> - </v>
      </c>
      <c r="O822" s="75" t="str">
        <f t="shared" ca="1" si="106"/>
        <v>3100: Salary In-kind0 - PY0</v>
      </c>
      <c r="P822" s="75">
        <f>VLOOKUP(D822,'FY-Quarter lookup'!$D$2:$J$25,7,FALSE)</f>
        <v>0</v>
      </c>
      <c r="Q822" s="75">
        <f ca="1">IFERROR(INDEX('Budget by FY'!$I$2:$I$506,MATCH('Budget by qtr'!O822,'Budget by FY'!$F$2:$F$506,0)),0)</f>
        <v>0</v>
      </c>
      <c r="R822" s="75">
        <f>VLOOKUP(D822,'FY-Quarter lookup'!$D$2:$K$25,8,FALSE)</f>
        <v>0</v>
      </c>
      <c r="S822" s="75">
        <f>VLOOKUP(D822,'FY-Quarter lookup'!$D$2:$G$25,4,FALSE)</f>
        <v>0</v>
      </c>
      <c r="T822" s="75">
        <f t="shared" ca="1" si="110"/>
        <v>0</v>
      </c>
    </row>
    <row r="823" spans="1:20">
      <c r="A823">
        <v>2</v>
      </c>
      <c r="B823">
        <v>2024</v>
      </c>
      <c r="C823" s="2">
        <v>45200</v>
      </c>
      <c r="D823" s="2">
        <v>45291</v>
      </c>
      <c r="J823">
        <f>VLOOKUP(D823,'FY-Quarter lookup'!$D$2:$I$25,6,FALSE)</f>
        <v>0</v>
      </c>
      <c r="K823">
        <f t="shared" si="112"/>
        <v>172</v>
      </c>
      <c r="L823" s="75" t="str">
        <f t="shared" ca="1" si="105"/>
        <v>3100: Salary In-kind</v>
      </c>
      <c r="M823" s="75">
        <f t="shared" ca="1" si="108"/>
        <v>0</v>
      </c>
      <c r="N823" s="75" t="str">
        <f t="shared" ca="1" si="109"/>
        <v xml:space="preserve"> - </v>
      </c>
      <c r="O823" s="75" t="str">
        <f t="shared" ca="1" si="106"/>
        <v>3100: Salary In-kind0 - PY0</v>
      </c>
      <c r="P823" s="75">
        <f>VLOOKUP(D823,'FY-Quarter lookup'!$D$2:$J$25,7,FALSE)</f>
        <v>0</v>
      </c>
      <c r="Q823" s="75">
        <f ca="1">IFERROR(INDEX('Budget by FY'!$I$2:$I$506,MATCH('Budget by qtr'!O823,'Budget by FY'!$F$2:$F$506,0)),0)</f>
        <v>0</v>
      </c>
      <c r="R823" s="75">
        <f>VLOOKUP(D823,'FY-Quarter lookup'!$D$2:$K$25,8,FALSE)</f>
        <v>0</v>
      </c>
      <c r="S823" s="75">
        <f>VLOOKUP(D823,'FY-Quarter lookup'!$D$2:$G$25,4,FALSE)</f>
        <v>0</v>
      </c>
      <c r="T823" s="75">
        <f t="shared" ca="1" si="110"/>
        <v>0</v>
      </c>
    </row>
    <row r="824" spans="1:20">
      <c r="A824">
        <v>3</v>
      </c>
      <c r="B824">
        <v>2024</v>
      </c>
      <c r="C824" s="2">
        <v>45292</v>
      </c>
      <c r="D824" s="2">
        <v>45382</v>
      </c>
      <c r="J824">
        <f>VLOOKUP(D824,'FY-Quarter lookup'!$D$2:$I$25,6,FALSE)</f>
        <v>0</v>
      </c>
      <c r="K824">
        <f t="shared" si="112"/>
        <v>172</v>
      </c>
      <c r="L824" s="75" t="str">
        <f t="shared" ca="1" si="105"/>
        <v>3100: Salary In-kind</v>
      </c>
      <c r="M824" s="75">
        <f t="shared" ca="1" si="108"/>
        <v>0</v>
      </c>
      <c r="N824" s="75" t="str">
        <f t="shared" ca="1" si="109"/>
        <v xml:space="preserve"> - </v>
      </c>
      <c r="O824" s="75" t="str">
        <f t="shared" ca="1" si="106"/>
        <v>3100: Salary In-kind0 - PY0</v>
      </c>
      <c r="P824" s="75">
        <f>VLOOKUP(D824,'FY-Quarter lookup'!$D$2:$J$25,7,FALSE)</f>
        <v>0</v>
      </c>
      <c r="Q824" s="75">
        <f ca="1">IFERROR(INDEX('Budget by FY'!$I$2:$I$506,MATCH('Budget by qtr'!O824,'Budget by FY'!$F$2:$F$506,0)),0)</f>
        <v>0</v>
      </c>
      <c r="R824" s="75">
        <f>VLOOKUP(D824,'FY-Quarter lookup'!$D$2:$K$25,8,FALSE)</f>
        <v>0</v>
      </c>
      <c r="S824" s="75">
        <f>VLOOKUP(D824,'FY-Quarter lookup'!$D$2:$G$25,4,FALSE)</f>
        <v>0</v>
      </c>
      <c r="T824" s="75">
        <f t="shared" ca="1" si="110"/>
        <v>0</v>
      </c>
    </row>
    <row r="825" spans="1:20">
      <c r="A825">
        <v>4</v>
      </c>
      <c r="B825">
        <v>2024</v>
      </c>
      <c r="C825" s="2">
        <v>45383</v>
      </c>
      <c r="D825" s="2">
        <v>45473</v>
      </c>
      <c r="J825">
        <f>VLOOKUP(D825,'FY-Quarter lookup'!$D$2:$I$25,6,FALSE)</f>
        <v>0</v>
      </c>
      <c r="K825">
        <f t="shared" si="112"/>
        <v>172</v>
      </c>
      <c r="L825" s="75" t="str">
        <f t="shared" ca="1" si="105"/>
        <v>3100: Salary In-kind</v>
      </c>
      <c r="M825" s="75">
        <f t="shared" ca="1" si="108"/>
        <v>0</v>
      </c>
      <c r="N825" s="75" t="str">
        <f t="shared" ca="1" si="109"/>
        <v xml:space="preserve"> - </v>
      </c>
      <c r="O825" s="75" t="str">
        <f t="shared" ca="1" si="106"/>
        <v>3100: Salary In-kind0 - PY0</v>
      </c>
      <c r="P825" s="75">
        <f>VLOOKUP(D825,'FY-Quarter lookup'!$D$2:$J$25,7,FALSE)</f>
        <v>0</v>
      </c>
      <c r="Q825" s="75">
        <f ca="1">IFERROR(INDEX('Budget by FY'!$I$2:$I$506,MATCH('Budget by qtr'!O825,'Budget by FY'!$F$2:$F$506,0)),0)</f>
        <v>0</v>
      </c>
      <c r="R825" s="75">
        <f>VLOOKUP(D825,'FY-Quarter lookup'!$D$2:$K$25,8,FALSE)</f>
        <v>0</v>
      </c>
      <c r="S825" s="75">
        <f>VLOOKUP(D825,'FY-Quarter lookup'!$D$2:$G$25,4,FALSE)</f>
        <v>0</v>
      </c>
      <c r="T825" s="75">
        <f t="shared" ca="1" si="110"/>
        <v>0</v>
      </c>
    </row>
    <row r="826" spans="1:20">
      <c r="A826">
        <v>1</v>
      </c>
      <c r="B826">
        <v>2025</v>
      </c>
      <c r="C826" s="2">
        <v>45474</v>
      </c>
      <c r="D826" s="2">
        <v>45565</v>
      </c>
      <c r="J826">
        <f>VLOOKUP(D826,'FY-Quarter lookup'!$D$2:$I$25,6,FALSE)</f>
        <v>0</v>
      </c>
      <c r="K826">
        <f t="shared" si="112"/>
        <v>172</v>
      </c>
      <c r="L826" s="75" t="str">
        <f t="shared" ca="1" si="105"/>
        <v>3100: Salary In-kind</v>
      </c>
      <c r="M826" s="75">
        <f t="shared" ca="1" si="108"/>
        <v>0</v>
      </c>
      <c r="N826" s="75" t="str">
        <f t="shared" ca="1" si="109"/>
        <v xml:space="preserve"> - </v>
      </c>
      <c r="O826" s="75" t="str">
        <f t="shared" ca="1" si="106"/>
        <v>3100: Salary In-kind0 - PY0</v>
      </c>
      <c r="P826" s="75">
        <f>VLOOKUP(D826,'FY-Quarter lookup'!$D$2:$J$25,7,FALSE)</f>
        <v>0</v>
      </c>
      <c r="Q826" s="75">
        <f ca="1">IFERROR(INDEX('Budget by FY'!$I$2:$I$506,MATCH('Budget by qtr'!O826,'Budget by FY'!$F$2:$F$506,0)),0)</f>
        <v>0</v>
      </c>
      <c r="R826" s="75">
        <f>VLOOKUP(D826,'FY-Quarter lookup'!$D$2:$K$25,8,FALSE)</f>
        <v>0</v>
      </c>
      <c r="S826" s="75">
        <f>VLOOKUP(D826,'FY-Quarter lookup'!$D$2:$G$25,4,FALSE)</f>
        <v>0</v>
      </c>
      <c r="T826" s="75">
        <f t="shared" ca="1" si="110"/>
        <v>0</v>
      </c>
    </row>
    <row r="827" spans="1:20">
      <c r="A827">
        <v>2</v>
      </c>
      <c r="B827">
        <v>2025</v>
      </c>
      <c r="C827" s="2">
        <v>45566</v>
      </c>
      <c r="D827" s="2">
        <v>45657</v>
      </c>
      <c r="J827">
        <f>VLOOKUP(D827,'FY-Quarter lookup'!$D$2:$I$25,6,FALSE)</f>
        <v>0</v>
      </c>
      <c r="K827">
        <f t="shared" si="112"/>
        <v>172</v>
      </c>
      <c r="L827" s="75" t="str">
        <f t="shared" ca="1" si="105"/>
        <v>3100: Salary In-kind</v>
      </c>
      <c r="M827" s="75">
        <f t="shared" ca="1" si="108"/>
        <v>0</v>
      </c>
      <c r="N827" s="75" t="str">
        <f t="shared" ca="1" si="109"/>
        <v xml:space="preserve"> - </v>
      </c>
      <c r="O827" s="75" t="str">
        <f t="shared" ca="1" si="106"/>
        <v>3100: Salary In-kind0 - PY0</v>
      </c>
      <c r="P827" s="75">
        <f>VLOOKUP(D827,'FY-Quarter lookup'!$D$2:$J$25,7,FALSE)</f>
        <v>0</v>
      </c>
      <c r="Q827" s="75">
        <f ca="1">IFERROR(INDEX('Budget by FY'!$I$2:$I$506,MATCH('Budget by qtr'!O827,'Budget by FY'!$F$2:$F$506,0)),0)</f>
        <v>0</v>
      </c>
      <c r="R827" s="75">
        <f>VLOOKUP(D827,'FY-Quarter lookup'!$D$2:$K$25,8,FALSE)</f>
        <v>0</v>
      </c>
      <c r="S827" s="75">
        <f>VLOOKUP(D827,'FY-Quarter lookup'!$D$2:$G$25,4,FALSE)</f>
        <v>0</v>
      </c>
      <c r="T827" s="75">
        <f t="shared" ca="1" si="110"/>
        <v>0</v>
      </c>
    </row>
    <row r="828" spans="1:20">
      <c r="A828">
        <v>3</v>
      </c>
      <c r="B828">
        <v>2025</v>
      </c>
      <c r="C828" s="2">
        <v>45658</v>
      </c>
      <c r="D828" s="2">
        <v>45747</v>
      </c>
      <c r="J828">
        <f>VLOOKUP(D828,'FY-Quarter lookup'!$D$2:$I$25,6,FALSE)</f>
        <v>0</v>
      </c>
      <c r="K828">
        <f t="shared" si="112"/>
        <v>172</v>
      </c>
      <c r="L828" s="75" t="str">
        <f t="shared" ca="1" si="105"/>
        <v>3100: Salary In-kind</v>
      </c>
      <c r="M828" s="75">
        <f t="shared" ca="1" si="108"/>
        <v>0</v>
      </c>
      <c r="N828" s="75" t="str">
        <f t="shared" ca="1" si="109"/>
        <v xml:space="preserve"> - </v>
      </c>
      <c r="O828" s="75" t="str">
        <f t="shared" ca="1" si="106"/>
        <v>3100: Salary In-kind0 - PY0</v>
      </c>
      <c r="P828" s="75">
        <f>VLOOKUP(D828,'FY-Quarter lookup'!$D$2:$J$25,7,FALSE)</f>
        <v>0</v>
      </c>
      <c r="Q828" s="75">
        <f ca="1">IFERROR(INDEX('Budget by FY'!$I$2:$I$506,MATCH('Budget by qtr'!O828,'Budget by FY'!$F$2:$F$506,0)),0)</f>
        <v>0</v>
      </c>
      <c r="R828" s="75">
        <f>VLOOKUP(D828,'FY-Quarter lookup'!$D$2:$K$25,8,FALSE)</f>
        <v>0</v>
      </c>
      <c r="S828" s="75">
        <f>VLOOKUP(D828,'FY-Quarter lookup'!$D$2:$G$25,4,FALSE)</f>
        <v>0</v>
      </c>
      <c r="T828" s="75">
        <f t="shared" ca="1" si="110"/>
        <v>0</v>
      </c>
    </row>
    <row r="829" spans="1:20">
      <c r="A829">
        <v>4</v>
      </c>
      <c r="B829">
        <v>2025</v>
      </c>
      <c r="C829" s="2">
        <v>45748</v>
      </c>
      <c r="D829" s="2">
        <v>45838</v>
      </c>
      <c r="J829">
        <f>VLOOKUP(D829,'FY-Quarter lookup'!$D$2:$I$25,6,FALSE)</f>
        <v>0</v>
      </c>
      <c r="K829">
        <f t="shared" si="112"/>
        <v>172</v>
      </c>
      <c r="L829" s="75" t="str">
        <f t="shared" ca="1" si="105"/>
        <v>3100: Salary In-kind</v>
      </c>
      <c r="M829" s="75">
        <f t="shared" ca="1" si="108"/>
        <v>0</v>
      </c>
      <c r="N829" s="75" t="str">
        <f t="shared" ca="1" si="109"/>
        <v xml:space="preserve"> - </v>
      </c>
      <c r="O829" s="75" t="str">
        <f t="shared" ca="1" si="106"/>
        <v>3100: Salary In-kind0 - PY0</v>
      </c>
      <c r="P829" s="75">
        <f>VLOOKUP(D829,'FY-Quarter lookup'!$D$2:$J$25,7,FALSE)</f>
        <v>0</v>
      </c>
      <c r="Q829" s="75">
        <f ca="1">IFERROR(INDEX('Budget by FY'!$I$2:$I$506,MATCH('Budget by qtr'!O829,'Budget by FY'!$F$2:$F$506,0)),0)</f>
        <v>0</v>
      </c>
      <c r="R829" s="75">
        <f>VLOOKUP(D829,'FY-Quarter lookup'!$D$2:$K$25,8,FALSE)</f>
        <v>0</v>
      </c>
      <c r="S829" s="75">
        <f>VLOOKUP(D829,'FY-Quarter lookup'!$D$2:$G$25,4,FALSE)</f>
        <v>0</v>
      </c>
      <c r="T829" s="75">
        <f t="shared" ca="1" si="110"/>
        <v>0</v>
      </c>
    </row>
    <row r="830" spans="1:20">
      <c r="A830">
        <v>1</v>
      </c>
      <c r="B830">
        <v>2026</v>
      </c>
      <c r="C830" s="2">
        <v>45839</v>
      </c>
      <c r="D830" s="2">
        <v>45930</v>
      </c>
      <c r="J830">
        <f>VLOOKUP(D830,'FY-Quarter lookup'!$D$2:$I$25,6,FALSE)</f>
        <v>0</v>
      </c>
      <c r="K830">
        <f t="shared" si="112"/>
        <v>172</v>
      </c>
      <c r="L830" s="75" t="str">
        <f t="shared" ca="1" si="105"/>
        <v>3100: Salary In-kind</v>
      </c>
      <c r="M830" s="75">
        <f t="shared" ca="1" si="108"/>
        <v>0</v>
      </c>
      <c r="N830" s="75" t="str">
        <f t="shared" ca="1" si="109"/>
        <v xml:space="preserve"> - </v>
      </c>
      <c r="O830" s="75" t="str">
        <f t="shared" ca="1" si="106"/>
        <v>3100: Salary In-kind0 - PY0</v>
      </c>
      <c r="P830" s="75">
        <f>VLOOKUP(D830,'FY-Quarter lookup'!$D$2:$J$25,7,FALSE)</f>
        <v>0</v>
      </c>
      <c r="Q830" s="75">
        <f ca="1">IFERROR(INDEX('Budget by FY'!$I$2:$I$506,MATCH('Budget by qtr'!O830,'Budget by FY'!$F$2:$F$506,0)),0)</f>
        <v>0</v>
      </c>
      <c r="R830" s="75">
        <f>VLOOKUP(D830,'FY-Quarter lookup'!$D$2:$K$25,8,FALSE)</f>
        <v>0</v>
      </c>
      <c r="S830" s="75">
        <f>VLOOKUP(D830,'FY-Quarter lookup'!$D$2:$G$25,4,FALSE)</f>
        <v>0</v>
      </c>
      <c r="T830" s="75">
        <f t="shared" ca="1" si="110"/>
        <v>0</v>
      </c>
    </row>
    <row r="831" spans="1:20">
      <c r="A831">
        <v>2</v>
      </c>
      <c r="B831">
        <v>2026</v>
      </c>
      <c r="C831" s="2">
        <v>45931</v>
      </c>
      <c r="D831" s="2">
        <v>46022</v>
      </c>
      <c r="J831">
        <f>VLOOKUP(D831,'FY-Quarter lookup'!$D$2:$I$25,6,FALSE)</f>
        <v>0</v>
      </c>
      <c r="K831">
        <f t="shared" si="112"/>
        <v>172</v>
      </c>
      <c r="L831" s="75" t="str">
        <f t="shared" ca="1" si="105"/>
        <v>3100: Salary In-kind</v>
      </c>
      <c r="M831" s="75">
        <f t="shared" ca="1" si="108"/>
        <v>0</v>
      </c>
      <c r="N831" s="75" t="str">
        <f t="shared" ca="1" si="109"/>
        <v xml:space="preserve"> - </v>
      </c>
      <c r="O831" s="75" t="str">
        <f t="shared" ca="1" si="106"/>
        <v>3100: Salary In-kind0 - PY0</v>
      </c>
      <c r="P831" s="75">
        <f>VLOOKUP(D831,'FY-Quarter lookup'!$D$2:$J$25,7,FALSE)</f>
        <v>0</v>
      </c>
      <c r="Q831" s="75">
        <f ca="1">IFERROR(INDEX('Budget by FY'!$I$2:$I$506,MATCH('Budget by qtr'!O831,'Budget by FY'!$F$2:$F$506,0)),0)</f>
        <v>0</v>
      </c>
      <c r="R831" s="75">
        <f>VLOOKUP(D831,'FY-Quarter lookup'!$D$2:$K$25,8,FALSE)</f>
        <v>0</v>
      </c>
      <c r="S831" s="75">
        <f>VLOOKUP(D831,'FY-Quarter lookup'!$D$2:$G$25,4,FALSE)</f>
        <v>0</v>
      </c>
      <c r="T831" s="75">
        <f t="shared" ca="1" si="110"/>
        <v>0</v>
      </c>
    </row>
    <row r="832" spans="1:20">
      <c r="A832">
        <v>3</v>
      </c>
      <c r="B832">
        <v>2026</v>
      </c>
      <c r="C832" s="2">
        <v>46023</v>
      </c>
      <c r="D832" s="2">
        <v>46112</v>
      </c>
      <c r="J832">
        <f>VLOOKUP(D832,'FY-Quarter lookup'!$D$2:$I$25,6,FALSE)</f>
        <v>0</v>
      </c>
      <c r="K832">
        <f t="shared" si="112"/>
        <v>172</v>
      </c>
      <c r="L832" s="75" t="str">
        <f t="shared" ca="1" si="105"/>
        <v>3100: Salary In-kind</v>
      </c>
      <c r="M832" s="75">
        <f t="shared" ca="1" si="108"/>
        <v>0</v>
      </c>
      <c r="N832" s="75" t="str">
        <f t="shared" ca="1" si="109"/>
        <v xml:space="preserve"> - </v>
      </c>
      <c r="O832" s="75" t="str">
        <f t="shared" ca="1" si="106"/>
        <v>3100: Salary In-kind0 - PY0</v>
      </c>
      <c r="P832" s="75">
        <f>VLOOKUP(D832,'FY-Quarter lookup'!$D$2:$J$25,7,FALSE)</f>
        <v>0</v>
      </c>
      <c r="Q832" s="75">
        <f ca="1">IFERROR(INDEX('Budget by FY'!$I$2:$I$506,MATCH('Budget by qtr'!O832,'Budget by FY'!$F$2:$F$506,0)),0)</f>
        <v>0</v>
      </c>
      <c r="R832" s="75">
        <f>VLOOKUP(D832,'FY-Quarter lookup'!$D$2:$K$25,8,FALSE)</f>
        <v>0</v>
      </c>
      <c r="S832" s="75">
        <f>VLOOKUP(D832,'FY-Quarter lookup'!$D$2:$G$25,4,FALSE)</f>
        <v>0</v>
      </c>
      <c r="T832" s="75">
        <f t="shared" ca="1" si="110"/>
        <v>0</v>
      </c>
    </row>
    <row r="833" spans="1:20">
      <c r="A833">
        <v>4</v>
      </c>
      <c r="B833">
        <v>2026</v>
      </c>
      <c r="C833" s="2">
        <v>46113</v>
      </c>
      <c r="D833" s="2">
        <v>46203</v>
      </c>
      <c r="J833">
        <f>VLOOKUP(D833,'FY-Quarter lookup'!$D$2:$I$25,6,FALSE)</f>
        <v>0</v>
      </c>
      <c r="K833">
        <f t="shared" si="112"/>
        <v>172</v>
      </c>
      <c r="L833" s="75" t="str">
        <f t="shared" ca="1" si="105"/>
        <v>3100: Salary In-kind</v>
      </c>
      <c r="M833" s="75">
        <f t="shared" ca="1" si="108"/>
        <v>0</v>
      </c>
      <c r="N833" s="75" t="str">
        <f t="shared" ca="1" si="109"/>
        <v xml:space="preserve"> - </v>
      </c>
      <c r="O833" s="75" t="str">
        <f t="shared" ca="1" si="106"/>
        <v>3100: Salary In-kind0 - PY0</v>
      </c>
      <c r="P833" s="75">
        <f>VLOOKUP(D833,'FY-Quarter lookup'!$D$2:$J$25,7,FALSE)</f>
        <v>0</v>
      </c>
      <c r="Q833" s="75">
        <f ca="1">IFERROR(INDEX('Budget by FY'!$I$2:$I$506,MATCH('Budget by qtr'!O833,'Budget by FY'!$F$2:$F$506,0)),0)</f>
        <v>0</v>
      </c>
      <c r="R833" s="75">
        <f>VLOOKUP(D833,'FY-Quarter lookup'!$D$2:$K$25,8,FALSE)</f>
        <v>0</v>
      </c>
      <c r="S833" s="75">
        <f>VLOOKUP(D833,'FY-Quarter lookup'!$D$2:$G$25,4,FALSE)</f>
        <v>0</v>
      </c>
      <c r="T833" s="75">
        <f t="shared" ca="1" si="110"/>
        <v>0</v>
      </c>
    </row>
    <row r="834" spans="1:20">
      <c r="A834">
        <v>1</v>
      </c>
      <c r="B834">
        <v>2027</v>
      </c>
      <c r="C834" s="2">
        <v>46204</v>
      </c>
      <c r="D834" s="2">
        <v>46295</v>
      </c>
      <c r="J834">
        <f>VLOOKUP(D834,'FY-Quarter lookup'!$D$2:$I$25,6,FALSE)</f>
        <v>0</v>
      </c>
      <c r="K834">
        <f t="shared" si="112"/>
        <v>172</v>
      </c>
      <c r="L834" s="75" t="str">
        <f t="shared" ca="1" si="105"/>
        <v>3100: Salary In-kind</v>
      </c>
      <c r="M834" s="75">
        <f t="shared" ca="1" si="108"/>
        <v>0</v>
      </c>
      <c r="N834" s="75" t="str">
        <f t="shared" ca="1" si="109"/>
        <v xml:space="preserve"> - </v>
      </c>
      <c r="O834" s="75" t="str">
        <f t="shared" ca="1" si="106"/>
        <v>3100: Salary In-kind0 - PY0</v>
      </c>
      <c r="P834" s="75">
        <f>VLOOKUP(D834,'FY-Quarter lookup'!$D$2:$J$25,7,FALSE)</f>
        <v>0</v>
      </c>
      <c r="Q834" s="75">
        <f ca="1">IFERROR(INDEX('Budget by FY'!$I$2:$I$506,MATCH('Budget by qtr'!O834,'Budget by FY'!$F$2:$F$506,0)),0)</f>
        <v>0</v>
      </c>
      <c r="R834" s="75">
        <f>VLOOKUP(D834,'FY-Quarter lookup'!$D$2:$K$25,8,FALSE)</f>
        <v>0</v>
      </c>
      <c r="S834" s="75">
        <f>VLOOKUP(D834,'FY-Quarter lookup'!$D$2:$G$25,4,FALSE)</f>
        <v>0</v>
      </c>
      <c r="T834" s="75">
        <f t="shared" ca="1" si="110"/>
        <v>0</v>
      </c>
    </row>
    <row r="835" spans="1:20">
      <c r="A835">
        <v>2</v>
      </c>
      <c r="B835">
        <v>2027</v>
      </c>
      <c r="C835" s="2">
        <v>46296</v>
      </c>
      <c r="D835" s="2">
        <v>46387</v>
      </c>
      <c r="J835">
        <f>VLOOKUP(D835,'FY-Quarter lookup'!$D$2:$I$25,6,FALSE)</f>
        <v>0</v>
      </c>
      <c r="K835">
        <f t="shared" si="112"/>
        <v>172</v>
      </c>
      <c r="L835" s="75" t="str">
        <f t="shared" ref="L835:L898" ca="1" si="113">INDIRECT(_xlfn.CONCAT("'Budget by FY'!C",K835))</f>
        <v>3100: Salary In-kind</v>
      </c>
      <c r="M835" s="75">
        <f t="shared" ca="1" si="108"/>
        <v>0</v>
      </c>
      <c r="N835" s="75" t="str">
        <f t="shared" ca="1" si="109"/>
        <v xml:space="preserve"> - </v>
      </c>
      <c r="O835" s="75" t="str">
        <f t="shared" ref="O835:O898" ca="1" si="114">_xlfn.CONCAT(L835,M835,N835,"PY",P835)</f>
        <v>3100: Salary In-kind0 - PY0</v>
      </c>
      <c r="P835" s="75">
        <f>VLOOKUP(D835,'FY-Quarter lookup'!$D$2:$J$25,7,FALSE)</f>
        <v>0</v>
      </c>
      <c r="Q835" s="75">
        <f ca="1">IFERROR(INDEX('Budget by FY'!$I$2:$I$506,MATCH('Budget by qtr'!O835,'Budget by FY'!$F$2:$F$506,0)),0)</f>
        <v>0</v>
      </c>
      <c r="R835" s="75">
        <f>VLOOKUP(D835,'FY-Quarter lookup'!$D$2:$K$25,8,FALSE)</f>
        <v>0</v>
      </c>
      <c r="S835" s="75">
        <f>VLOOKUP(D835,'FY-Quarter lookup'!$D$2:$G$25,4,FALSE)</f>
        <v>0</v>
      </c>
      <c r="T835" s="75">
        <f t="shared" ca="1" si="110"/>
        <v>0</v>
      </c>
    </row>
    <row r="836" spans="1:20">
      <c r="A836">
        <v>3</v>
      </c>
      <c r="B836">
        <v>2027</v>
      </c>
      <c r="C836" s="2">
        <v>46388</v>
      </c>
      <c r="D836" s="2">
        <v>46477</v>
      </c>
      <c r="J836">
        <f>VLOOKUP(D836,'FY-Quarter lookup'!$D$2:$I$25,6,FALSE)</f>
        <v>0</v>
      </c>
      <c r="K836">
        <f t="shared" si="112"/>
        <v>172</v>
      </c>
      <c r="L836" s="75" t="str">
        <f t="shared" ca="1" si="113"/>
        <v>3100: Salary In-kind</v>
      </c>
      <c r="M836" s="75">
        <f t="shared" ca="1" si="108"/>
        <v>0</v>
      </c>
      <c r="N836" s="75" t="str">
        <f t="shared" ca="1" si="109"/>
        <v xml:space="preserve"> - </v>
      </c>
      <c r="O836" s="75" t="str">
        <f t="shared" ca="1" si="114"/>
        <v>3100: Salary In-kind0 - PY0</v>
      </c>
      <c r="P836" s="75">
        <f>VLOOKUP(D836,'FY-Quarter lookup'!$D$2:$J$25,7,FALSE)</f>
        <v>0</v>
      </c>
      <c r="Q836" s="75">
        <f ca="1">IFERROR(INDEX('Budget by FY'!$I$2:$I$506,MATCH('Budget by qtr'!O836,'Budget by FY'!$F$2:$F$506,0)),0)</f>
        <v>0</v>
      </c>
      <c r="R836" s="75">
        <f>VLOOKUP(D836,'FY-Quarter lookup'!$D$2:$K$25,8,FALSE)</f>
        <v>0</v>
      </c>
      <c r="S836" s="75">
        <f>VLOOKUP(D836,'FY-Quarter lookup'!$D$2:$G$25,4,FALSE)</f>
        <v>0</v>
      </c>
      <c r="T836" s="75">
        <f t="shared" ca="1" si="110"/>
        <v>0</v>
      </c>
    </row>
    <row r="837" spans="1:20">
      <c r="A837">
        <v>4</v>
      </c>
      <c r="B837">
        <v>2027</v>
      </c>
      <c r="C837" s="2">
        <v>46478</v>
      </c>
      <c r="D837" s="2">
        <v>46568</v>
      </c>
      <c r="J837">
        <f>VLOOKUP(D837,'FY-Quarter lookup'!$D$2:$I$25,6,FALSE)</f>
        <v>0</v>
      </c>
      <c r="K837">
        <f t="shared" si="112"/>
        <v>172</v>
      </c>
      <c r="L837" s="75" t="str">
        <f t="shared" ca="1" si="113"/>
        <v>3100: Salary In-kind</v>
      </c>
      <c r="M837" s="75">
        <f t="shared" ca="1" si="108"/>
        <v>0</v>
      </c>
      <c r="N837" s="75" t="str">
        <f t="shared" ca="1" si="109"/>
        <v xml:space="preserve"> - </v>
      </c>
      <c r="O837" s="75" t="str">
        <f t="shared" ca="1" si="114"/>
        <v>3100: Salary In-kind0 - PY0</v>
      </c>
      <c r="P837" s="75">
        <f>VLOOKUP(D837,'FY-Quarter lookup'!$D$2:$J$25,7,FALSE)</f>
        <v>0</v>
      </c>
      <c r="Q837" s="75">
        <f ca="1">IFERROR(INDEX('Budget by FY'!$I$2:$I$506,MATCH('Budget by qtr'!O837,'Budget by FY'!$F$2:$F$506,0)),0)</f>
        <v>0</v>
      </c>
      <c r="R837" s="75">
        <f>VLOOKUP(D837,'FY-Quarter lookup'!$D$2:$K$25,8,FALSE)</f>
        <v>0</v>
      </c>
      <c r="S837" s="75">
        <f>VLOOKUP(D837,'FY-Quarter lookup'!$D$2:$G$25,4,FALSE)</f>
        <v>0</v>
      </c>
      <c r="T837" s="75">
        <f t="shared" ca="1" si="110"/>
        <v>0</v>
      </c>
    </row>
    <row r="838" spans="1:20">
      <c r="A838">
        <v>1</v>
      </c>
      <c r="B838">
        <v>2028</v>
      </c>
      <c r="C838" s="2">
        <v>46569</v>
      </c>
      <c r="D838" s="2">
        <v>46660</v>
      </c>
      <c r="J838">
        <f>VLOOKUP(D838,'FY-Quarter lookup'!$D$2:$I$25,6,FALSE)</f>
        <v>0</v>
      </c>
      <c r="K838">
        <f t="shared" si="112"/>
        <v>172</v>
      </c>
      <c r="L838" s="75" t="str">
        <f t="shared" ca="1" si="113"/>
        <v>3100: Salary In-kind</v>
      </c>
      <c r="M838" s="75">
        <f t="shared" ca="1" si="108"/>
        <v>0</v>
      </c>
      <c r="N838" s="75" t="str">
        <f t="shared" ca="1" si="109"/>
        <v xml:space="preserve"> - </v>
      </c>
      <c r="O838" s="75" t="str">
        <f t="shared" ca="1" si="114"/>
        <v>3100: Salary In-kind0 - PY0</v>
      </c>
      <c r="P838" s="75">
        <f>VLOOKUP(D838,'FY-Quarter lookup'!$D$2:$J$25,7,FALSE)</f>
        <v>0</v>
      </c>
      <c r="Q838" s="75">
        <f ca="1">IFERROR(INDEX('Budget by FY'!$I$2:$I$506,MATCH('Budget by qtr'!O838,'Budget by FY'!$F$2:$F$506,0)),0)</f>
        <v>0</v>
      </c>
      <c r="R838" s="75">
        <f>VLOOKUP(D838,'FY-Quarter lookup'!$D$2:$K$25,8,FALSE)</f>
        <v>0</v>
      </c>
      <c r="S838" s="75">
        <f>VLOOKUP(D838,'FY-Quarter lookup'!$D$2:$G$25,4,FALSE)</f>
        <v>0</v>
      </c>
      <c r="T838" s="75">
        <f t="shared" ca="1" si="110"/>
        <v>0</v>
      </c>
    </row>
    <row r="839" spans="1:20">
      <c r="A839">
        <v>2</v>
      </c>
      <c r="B839">
        <v>2028</v>
      </c>
      <c r="C839" s="2">
        <v>46661</v>
      </c>
      <c r="D839" s="2">
        <v>46752</v>
      </c>
      <c r="J839">
        <f>VLOOKUP(D839,'FY-Quarter lookup'!$D$2:$I$25,6,FALSE)</f>
        <v>0</v>
      </c>
      <c r="K839">
        <f t="shared" si="112"/>
        <v>172</v>
      </c>
      <c r="L839" s="75" t="str">
        <f t="shared" ca="1" si="113"/>
        <v>3100: Salary In-kind</v>
      </c>
      <c r="M839" s="75">
        <f t="shared" ca="1" si="108"/>
        <v>0</v>
      </c>
      <c r="N839" s="75" t="str">
        <f t="shared" ca="1" si="109"/>
        <v xml:space="preserve"> - </v>
      </c>
      <c r="O839" s="75" t="str">
        <f t="shared" ca="1" si="114"/>
        <v>3100: Salary In-kind0 - PY0</v>
      </c>
      <c r="P839" s="75">
        <f>VLOOKUP(D839,'FY-Quarter lookup'!$D$2:$J$25,7,FALSE)</f>
        <v>0</v>
      </c>
      <c r="Q839" s="75">
        <f ca="1">IFERROR(INDEX('Budget by FY'!$I$2:$I$506,MATCH('Budget by qtr'!O839,'Budget by FY'!$F$2:$F$506,0)),0)</f>
        <v>0</v>
      </c>
      <c r="R839" s="75">
        <f>VLOOKUP(D839,'FY-Quarter lookup'!$D$2:$K$25,8,FALSE)</f>
        <v>0</v>
      </c>
      <c r="S839" s="75">
        <f>VLOOKUP(D839,'FY-Quarter lookup'!$D$2:$G$25,4,FALSE)</f>
        <v>0</v>
      </c>
      <c r="T839" s="75">
        <f t="shared" ca="1" si="110"/>
        <v>0</v>
      </c>
    </row>
    <row r="840" spans="1:20">
      <c r="A840">
        <v>3</v>
      </c>
      <c r="B840">
        <v>2028</v>
      </c>
      <c r="C840" s="2">
        <v>46753</v>
      </c>
      <c r="D840" s="2">
        <v>46843</v>
      </c>
      <c r="J840">
        <f>VLOOKUP(D840,'FY-Quarter lookup'!$D$2:$I$25,6,FALSE)</f>
        <v>0</v>
      </c>
      <c r="K840">
        <f t="shared" si="112"/>
        <v>172</v>
      </c>
      <c r="L840" s="75" t="str">
        <f t="shared" ca="1" si="113"/>
        <v>3100: Salary In-kind</v>
      </c>
      <c r="M840" s="75">
        <f t="shared" ca="1" si="108"/>
        <v>0</v>
      </c>
      <c r="N840" s="75" t="str">
        <f t="shared" ca="1" si="109"/>
        <v xml:space="preserve"> - </v>
      </c>
      <c r="O840" s="75" t="str">
        <f t="shared" ca="1" si="114"/>
        <v>3100: Salary In-kind0 - PY0</v>
      </c>
      <c r="P840" s="75">
        <f>VLOOKUP(D840,'FY-Quarter lookup'!$D$2:$J$25,7,FALSE)</f>
        <v>0</v>
      </c>
      <c r="Q840" s="75">
        <f ca="1">IFERROR(INDEX('Budget by FY'!$I$2:$I$506,MATCH('Budget by qtr'!O840,'Budget by FY'!$F$2:$F$506,0)),0)</f>
        <v>0</v>
      </c>
      <c r="R840" s="75">
        <f>VLOOKUP(D840,'FY-Quarter lookup'!$D$2:$K$25,8,FALSE)</f>
        <v>0</v>
      </c>
      <c r="S840" s="75">
        <f>VLOOKUP(D840,'FY-Quarter lookup'!$D$2:$G$25,4,FALSE)</f>
        <v>0</v>
      </c>
      <c r="T840" s="75">
        <f t="shared" ca="1" si="110"/>
        <v>0</v>
      </c>
    </row>
    <row r="841" spans="1:20">
      <c r="A841">
        <v>4</v>
      </c>
      <c r="B841">
        <v>2028</v>
      </c>
      <c r="C841" s="2">
        <v>46844</v>
      </c>
      <c r="D841" s="2">
        <v>46934</v>
      </c>
      <c r="J841">
        <f>VLOOKUP(D841,'FY-Quarter lookup'!$D$2:$I$25,6,FALSE)</f>
        <v>0</v>
      </c>
      <c r="K841">
        <f t="shared" si="112"/>
        <v>172</v>
      </c>
      <c r="L841" s="75" t="str">
        <f t="shared" ca="1" si="113"/>
        <v>3100: Salary In-kind</v>
      </c>
      <c r="M841" s="75">
        <f t="shared" ca="1" si="108"/>
        <v>0</v>
      </c>
      <c r="N841" s="75" t="str">
        <f t="shared" ca="1" si="109"/>
        <v xml:space="preserve"> - </v>
      </c>
      <c r="O841" s="75" t="str">
        <f t="shared" ca="1" si="114"/>
        <v>3100: Salary In-kind0 - PY0</v>
      </c>
      <c r="P841" s="75">
        <f>VLOOKUP(D841,'FY-Quarter lookup'!$D$2:$J$25,7,FALSE)</f>
        <v>0</v>
      </c>
      <c r="Q841" s="75">
        <f ca="1">IFERROR(INDEX('Budget by FY'!$I$2:$I$506,MATCH('Budget by qtr'!O841,'Budget by FY'!$F$2:$F$506,0)),0)</f>
        <v>0</v>
      </c>
      <c r="R841" s="75">
        <f>VLOOKUP(D841,'FY-Quarter lookup'!$D$2:$K$25,8,FALSE)</f>
        <v>0</v>
      </c>
      <c r="S841" s="75">
        <f>VLOOKUP(D841,'FY-Quarter lookup'!$D$2:$G$25,4,FALSE)</f>
        <v>0</v>
      </c>
      <c r="T841" s="75">
        <f t="shared" ca="1" si="110"/>
        <v>0</v>
      </c>
    </row>
    <row r="842" spans="1:20">
      <c r="A842">
        <v>1</v>
      </c>
      <c r="B842">
        <v>2023</v>
      </c>
      <c r="C842" s="2">
        <v>44743</v>
      </c>
      <c r="D842" s="2">
        <v>44834</v>
      </c>
      <c r="J842">
        <f>VLOOKUP(D842,'FY-Quarter lookup'!$D$2:$I$25,6,FALSE)</f>
        <v>0</v>
      </c>
      <c r="K842">
        <f>K841+5</f>
        <v>177</v>
      </c>
      <c r="L842" s="75" t="str">
        <f t="shared" ca="1" si="113"/>
        <v>3100: Salary In-kind</v>
      </c>
      <c r="M842" s="75">
        <f t="shared" ca="1" si="108"/>
        <v>0</v>
      </c>
      <c r="N842" s="75" t="str">
        <f t="shared" ca="1" si="109"/>
        <v xml:space="preserve"> - </v>
      </c>
      <c r="O842" s="75" t="str">
        <f t="shared" ca="1" si="114"/>
        <v>3100: Salary In-kind0 - PY0</v>
      </c>
      <c r="P842" s="75">
        <f>VLOOKUP(D842,'FY-Quarter lookup'!$D$2:$J$25,7,FALSE)</f>
        <v>0</v>
      </c>
      <c r="Q842" s="75">
        <f ca="1">IFERROR(INDEX('Budget by FY'!$I$2:$I$506,MATCH('Budget by qtr'!O842,'Budget by FY'!$F$2:$F$506,0)),0)</f>
        <v>0</v>
      </c>
      <c r="R842" s="75">
        <f>VLOOKUP(D842,'FY-Quarter lookup'!$D$2:$K$25,8,FALSE)</f>
        <v>0</v>
      </c>
      <c r="S842" s="75">
        <f>VLOOKUP(D842,'FY-Quarter lookup'!$D$2:$G$25,4,FALSE)</f>
        <v>0</v>
      </c>
      <c r="T842" s="75">
        <f t="shared" ca="1" si="110"/>
        <v>0</v>
      </c>
    </row>
    <row r="843" spans="1:20">
      <c r="A843">
        <v>2</v>
      </c>
      <c r="B843">
        <v>2023</v>
      </c>
      <c r="C843" s="2">
        <v>44835</v>
      </c>
      <c r="D843" s="2">
        <v>44926</v>
      </c>
      <c r="J843">
        <f>VLOOKUP(D843,'FY-Quarter lookup'!$D$2:$I$25,6,FALSE)</f>
        <v>0</v>
      </c>
      <c r="K843">
        <f>K842</f>
        <v>177</v>
      </c>
      <c r="L843" s="75" t="str">
        <f t="shared" ca="1" si="113"/>
        <v>3100: Salary In-kind</v>
      </c>
      <c r="M843" s="75">
        <f t="shared" ca="1" si="108"/>
        <v>0</v>
      </c>
      <c r="N843" s="75" t="str">
        <f t="shared" ca="1" si="109"/>
        <v xml:space="preserve"> - </v>
      </c>
      <c r="O843" s="75" t="str">
        <f t="shared" ca="1" si="114"/>
        <v>3100: Salary In-kind0 - PY0</v>
      </c>
      <c r="P843" s="75">
        <f>VLOOKUP(D843,'FY-Quarter lookup'!$D$2:$J$25,7,FALSE)</f>
        <v>0</v>
      </c>
      <c r="Q843" s="75">
        <f ca="1">IFERROR(INDEX('Budget by FY'!$I$2:$I$506,MATCH('Budget by qtr'!O843,'Budget by FY'!$F$2:$F$506,0)),0)</f>
        <v>0</v>
      </c>
      <c r="R843" s="75">
        <f>VLOOKUP(D843,'FY-Quarter lookup'!$D$2:$K$25,8,FALSE)</f>
        <v>0</v>
      </c>
      <c r="S843" s="75">
        <f>VLOOKUP(D843,'FY-Quarter lookup'!$D$2:$G$25,4,FALSE)</f>
        <v>0</v>
      </c>
      <c r="T843" s="75">
        <f t="shared" ca="1" si="110"/>
        <v>0</v>
      </c>
    </row>
    <row r="844" spans="1:20">
      <c r="A844">
        <v>3</v>
      </c>
      <c r="B844">
        <v>2023</v>
      </c>
      <c r="C844" s="2">
        <v>44927</v>
      </c>
      <c r="D844" s="2">
        <v>45016</v>
      </c>
      <c r="J844">
        <f>VLOOKUP(D844,'FY-Quarter lookup'!$D$2:$I$25,6,FALSE)</f>
        <v>0</v>
      </c>
      <c r="K844">
        <f t="shared" ref="K844:K865" si="115">K843</f>
        <v>177</v>
      </c>
      <c r="L844" s="75" t="str">
        <f t="shared" ca="1" si="113"/>
        <v>3100: Salary In-kind</v>
      </c>
      <c r="M844" s="75">
        <f t="shared" ca="1" si="108"/>
        <v>0</v>
      </c>
      <c r="N844" s="75" t="str">
        <f t="shared" ca="1" si="109"/>
        <v xml:space="preserve"> - </v>
      </c>
      <c r="O844" s="75" t="str">
        <f t="shared" ca="1" si="114"/>
        <v>3100: Salary In-kind0 - PY0</v>
      </c>
      <c r="P844" s="75">
        <f>VLOOKUP(D844,'FY-Quarter lookup'!$D$2:$J$25,7,FALSE)</f>
        <v>0</v>
      </c>
      <c r="Q844" s="75">
        <f ca="1">IFERROR(INDEX('Budget by FY'!$I$2:$I$506,MATCH('Budget by qtr'!O844,'Budget by FY'!$F$2:$F$506,0)),0)</f>
        <v>0</v>
      </c>
      <c r="R844" s="75">
        <f>VLOOKUP(D844,'FY-Quarter lookup'!$D$2:$K$25,8,FALSE)</f>
        <v>0</v>
      </c>
      <c r="S844" s="75">
        <f>VLOOKUP(D844,'FY-Quarter lookup'!$D$2:$G$25,4,FALSE)</f>
        <v>0</v>
      </c>
      <c r="T844" s="75">
        <f t="shared" ca="1" si="110"/>
        <v>0</v>
      </c>
    </row>
    <row r="845" spans="1:20">
      <c r="A845">
        <v>4</v>
      </c>
      <c r="B845">
        <v>2023</v>
      </c>
      <c r="C845" s="2">
        <v>45017</v>
      </c>
      <c r="D845" s="2">
        <v>45107</v>
      </c>
      <c r="J845">
        <f>VLOOKUP(D845,'FY-Quarter lookup'!$D$2:$I$25,6,FALSE)</f>
        <v>0</v>
      </c>
      <c r="K845">
        <f t="shared" si="115"/>
        <v>177</v>
      </c>
      <c r="L845" s="75" t="str">
        <f t="shared" ca="1" si="113"/>
        <v>3100: Salary In-kind</v>
      </c>
      <c r="M845" s="75">
        <f t="shared" ca="1" si="108"/>
        <v>0</v>
      </c>
      <c r="N845" s="75" t="str">
        <f t="shared" ca="1" si="109"/>
        <v xml:space="preserve"> - </v>
      </c>
      <c r="O845" s="75" t="str">
        <f t="shared" ca="1" si="114"/>
        <v>3100: Salary In-kind0 - PY0</v>
      </c>
      <c r="P845" s="75">
        <f>VLOOKUP(D845,'FY-Quarter lookup'!$D$2:$J$25,7,FALSE)</f>
        <v>0</v>
      </c>
      <c r="Q845" s="75">
        <f ca="1">IFERROR(INDEX('Budget by FY'!$I$2:$I$506,MATCH('Budget by qtr'!O845,'Budget by FY'!$F$2:$F$506,0)),0)</f>
        <v>0</v>
      </c>
      <c r="R845" s="75">
        <f>VLOOKUP(D845,'FY-Quarter lookup'!$D$2:$K$25,8,FALSE)</f>
        <v>0</v>
      </c>
      <c r="S845" s="75">
        <f>VLOOKUP(D845,'FY-Quarter lookup'!$D$2:$G$25,4,FALSE)</f>
        <v>0</v>
      </c>
      <c r="T845" s="75">
        <f t="shared" ca="1" si="110"/>
        <v>0</v>
      </c>
    </row>
    <row r="846" spans="1:20">
      <c r="A846">
        <v>1</v>
      </c>
      <c r="B846">
        <v>2024</v>
      </c>
      <c r="C846" s="2">
        <v>45108</v>
      </c>
      <c r="D846" s="2">
        <v>45199</v>
      </c>
      <c r="J846">
        <f>VLOOKUP(D846,'FY-Quarter lookup'!$D$2:$I$25,6,FALSE)</f>
        <v>0</v>
      </c>
      <c r="K846">
        <f t="shared" si="115"/>
        <v>177</v>
      </c>
      <c r="L846" s="75" t="str">
        <f t="shared" ca="1" si="113"/>
        <v>3100: Salary In-kind</v>
      </c>
      <c r="M846" s="75">
        <f t="shared" ca="1" si="108"/>
        <v>0</v>
      </c>
      <c r="N846" s="75" t="str">
        <f t="shared" ca="1" si="109"/>
        <v xml:space="preserve"> - </v>
      </c>
      <c r="O846" s="75" t="str">
        <f t="shared" ca="1" si="114"/>
        <v>3100: Salary In-kind0 - PY0</v>
      </c>
      <c r="P846" s="75">
        <f>VLOOKUP(D846,'FY-Quarter lookup'!$D$2:$J$25,7,FALSE)</f>
        <v>0</v>
      </c>
      <c r="Q846" s="75">
        <f ca="1">IFERROR(INDEX('Budget by FY'!$I$2:$I$506,MATCH('Budget by qtr'!O846,'Budget by FY'!$F$2:$F$506,0)),0)</f>
        <v>0</v>
      </c>
      <c r="R846" s="75">
        <f>VLOOKUP(D846,'FY-Quarter lookup'!$D$2:$K$25,8,FALSE)</f>
        <v>0</v>
      </c>
      <c r="S846" s="75">
        <f>VLOOKUP(D846,'FY-Quarter lookup'!$D$2:$G$25,4,FALSE)</f>
        <v>0</v>
      </c>
      <c r="T846" s="75">
        <f t="shared" ca="1" si="110"/>
        <v>0</v>
      </c>
    </row>
    <row r="847" spans="1:20">
      <c r="A847">
        <v>2</v>
      </c>
      <c r="B847">
        <v>2024</v>
      </c>
      <c r="C847" s="2">
        <v>45200</v>
      </c>
      <c r="D847" s="2">
        <v>45291</v>
      </c>
      <c r="J847">
        <f>VLOOKUP(D847,'FY-Quarter lookup'!$D$2:$I$25,6,FALSE)</f>
        <v>0</v>
      </c>
      <c r="K847">
        <f t="shared" si="115"/>
        <v>177</v>
      </c>
      <c r="L847" s="75" t="str">
        <f t="shared" ca="1" si="113"/>
        <v>3100: Salary In-kind</v>
      </c>
      <c r="M847" s="75">
        <f t="shared" ca="1" si="108"/>
        <v>0</v>
      </c>
      <c r="N847" s="75" t="str">
        <f t="shared" ca="1" si="109"/>
        <v xml:space="preserve"> - </v>
      </c>
      <c r="O847" s="75" t="str">
        <f t="shared" ca="1" si="114"/>
        <v>3100: Salary In-kind0 - PY0</v>
      </c>
      <c r="P847" s="75">
        <f>VLOOKUP(D847,'FY-Quarter lookup'!$D$2:$J$25,7,FALSE)</f>
        <v>0</v>
      </c>
      <c r="Q847" s="75">
        <f ca="1">IFERROR(INDEX('Budget by FY'!$I$2:$I$506,MATCH('Budget by qtr'!O847,'Budget by FY'!$F$2:$F$506,0)),0)</f>
        <v>0</v>
      </c>
      <c r="R847" s="75">
        <f>VLOOKUP(D847,'FY-Quarter lookup'!$D$2:$K$25,8,FALSE)</f>
        <v>0</v>
      </c>
      <c r="S847" s="75">
        <f>VLOOKUP(D847,'FY-Quarter lookup'!$D$2:$G$25,4,FALSE)</f>
        <v>0</v>
      </c>
      <c r="T847" s="75">
        <f t="shared" ca="1" si="110"/>
        <v>0</v>
      </c>
    </row>
    <row r="848" spans="1:20">
      <c r="A848">
        <v>3</v>
      </c>
      <c r="B848">
        <v>2024</v>
      </c>
      <c r="C848" s="2">
        <v>45292</v>
      </c>
      <c r="D848" s="2">
        <v>45382</v>
      </c>
      <c r="J848">
        <f>VLOOKUP(D848,'FY-Quarter lookup'!$D$2:$I$25,6,FALSE)</f>
        <v>0</v>
      </c>
      <c r="K848">
        <f t="shared" si="115"/>
        <v>177</v>
      </c>
      <c r="L848" s="75" t="str">
        <f t="shared" ca="1" si="113"/>
        <v>3100: Salary In-kind</v>
      </c>
      <c r="M848" s="75">
        <f t="shared" ca="1" si="108"/>
        <v>0</v>
      </c>
      <c r="N848" s="75" t="str">
        <f t="shared" ca="1" si="109"/>
        <v xml:space="preserve"> - </v>
      </c>
      <c r="O848" s="75" t="str">
        <f t="shared" ca="1" si="114"/>
        <v>3100: Salary In-kind0 - PY0</v>
      </c>
      <c r="P848" s="75">
        <f>VLOOKUP(D848,'FY-Quarter lookup'!$D$2:$J$25,7,FALSE)</f>
        <v>0</v>
      </c>
      <c r="Q848" s="75">
        <f ca="1">IFERROR(INDEX('Budget by FY'!$I$2:$I$506,MATCH('Budget by qtr'!O848,'Budget by FY'!$F$2:$F$506,0)),0)</f>
        <v>0</v>
      </c>
      <c r="R848" s="75">
        <f>VLOOKUP(D848,'FY-Quarter lookup'!$D$2:$K$25,8,FALSE)</f>
        <v>0</v>
      </c>
      <c r="S848" s="75">
        <f>VLOOKUP(D848,'FY-Quarter lookup'!$D$2:$G$25,4,FALSE)</f>
        <v>0</v>
      </c>
      <c r="T848" s="75">
        <f t="shared" ca="1" si="110"/>
        <v>0</v>
      </c>
    </row>
    <row r="849" spans="1:20">
      <c r="A849">
        <v>4</v>
      </c>
      <c r="B849">
        <v>2024</v>
      </c>
      <c r="C849" s="2">
        <v>45383</v>
      </c>
      <c r="D849" s="2">
        <v>45473</v>
      </c>
      <c r="J849">
        <f>VLOOKUP(D849,'FY-Quarter lookup'!$D$2:$I$25,6,FALSE)</f>
        <v>0</v>
      </c>
      <c r="K849">
        <f t="shared" si="115"/>
        <v>177</v>
      </c>
      <c r="L849" s="75" t="str">
        <f t="shared" ca="1" si="113"/>
        <v>3100: Salary In-kind</v>
      </c>
      <c r="M849" s="75">
        <f t="shared" ca="1" si="108"/>
        <v>0</v>
      </c>
      <c r="N849" s="75" t="str">
        <f t="shared" ca="1" si="109"/>
        <v xml:space="preserve"> - </v>
      </c>
      <c r="O849" s="75" t="str">
        <f t="shared" ca="1" si="114"/>
        <v>3100: Salary In-kind0 - PY0</v>
      </c>
      <c r="P849" s="75">
        <f>VLOOKUP(D849,'FY-Quarter lookup'!$D$2:$J$25,7,FALSE)</f>
        <v>0</v>
      </c>
      <c r="Q849" s="75">
        <f ca="1">IFERROR(INDEX('Budget by FY'!$I$2:$I$506,MATCH('Budget by qtr'!O849,'Budget by FY'!$F$2:$F$506,0)),0)</f>
        <v>0</v>
      </c>
      <c r="R849" s="75">
        <f>VLOOKUP(D849,'FY-Quarter lookup'!$D$2:$K$25,8,FALSE)</f>
        <v>0</v>
      </c>
      <c r="S849" s="75">
        <f>VLOOKUP(D849,'FY-Quarter lookup'!$D$2:$G$25,4,FALSE)</f>
        <v>0</v>
      </c>
      <c r="T849" s="75">
        <f t="shared" ca="1" si="110"/>
        <v>0</v>
      </c>
    </row>
    <row r="850" spans="1:20">
      <c r="A850">
        <v>1</v>
      </c>
      <c r="B850">
        <v>2025</v>
      </c>
      <c r="C850" s="2">
        <v>45474</v>
      </c>
      <c r="D850" s="2">
        <v>45565</v>
      </c>
      <c r="J850">
        <f>VLOOKUP(D850,'FY-Quarter lookup'!$D$2:$I$25,6,FALSE)</f>
        <v>0</v>
      </c>
      <c r="K850">
        <f t="shared" si="115"/>
        <v>177</v>
      </c>
      <c r="L850" s="75" t="str">
        <f t="shared" ca="1" si="113"/>
        <v>3100: Salary In-kind</v>
      </c>
      <c r="M850" s="75">
        <f t="shared" ca="1" si="108"/>
        <v>0</v>
      </c>
      <c r="N850" s="75" t="str">
        <f t="shared" ca="1" si="109"/>
        <v xml:space="preserve"> - </v>
      </c>
      <c r="O850" s="75" t="str">
        <f t="shared" ca="1" si="114"/>
        <v>3100: Salary In-kind0 - PY0</v>
      </c>
      <c r="P850" s="75">
        <f>VLOOKUP(D850,'FY-Quarter lookup'!$D$2:$J$25,7,FALSE)</f>
        <v>0</v>
      </c>
      <c r="Q850" s="75">
        <f ca="1">IFERROR(INDEX('Budget by FY'!$I$2:$I$506,MATCH('Budget by qtr'!O850,'Budget by FY'!$F$2:$F$506,0)),0)</f>
        <v>0</v>
      </c>
      <c r="R850" s="75">
        <f>VLOOKUP(D850,'FY-Quarter lookup'!$D$2:$K$25,8,FALSE)</f>
        <v>0</v>
      </c>
      <c r="S850" s="75">
        <f>VLOOKUP(D850,'FY-Quarter lookup'!$D$2:$G$25,4,FALSE)</f>
        <v>0</v>
      </c>
      <c r="T850" s="75">
        <f t="shared" ca="1" si="110"/>
        <v>0</v>
      </c>
    </row>
    <row r="851" spans="1:20">
      <c r="A851">
        <v>2</v>
      </c>
      <c r="B851">
        <v>2025</v>
      </c>
      <c r="C851" s="2">
        <v>45566</v>
      </c>
      <c r="D851" s="2">
        <v>45657</v>
      </c>
      <c r="J851">
        <f>VLOOKUP(D851,'FY-Quarter lookup'!$D$2:$I$25,6,FALSE)</f>
        <v>0</v>
      </c>
      <c r="K851">
        <f t="shared" si="115"/>
        <v>177</v>
      </c>
      <c r="L851" s="75" t="str">
        <f t="shared" ca="1" si="113"/>
        <v>3100: Salary In-kind</v>
      </c>
      <c r="M851" s="75">
        <f t="shared" ca="1" si="108"/>
        <v>0</v>
      </c>
      <c r="N851" s="75" t="str">
        <f t="shared" ca="1" si="109"/>
        <v xml:space="preserve"> - </v>
      </c>
      <c r="O851" s="75" t="str">
        <f t="shared" ca="1" si="114"/>
        <v>3100: Salary In-kind0 - PY0</v>
      </c>
      <c r="P851" s="75">
        <f>VLOOKUP(D851,'FY-Quarter lookup'!$D$2:$J$25,7,FALSE)</f>
        <v>0</v>
      </c>
      <c r="Q851" s="75">
        <f ca="1">IFERROR(INDEX('Budget by FY'!$I$2:$I$506,MATCH('Budget by qtr'!O851,'Budget by FY'!$F$2:$F$506,0)),0)</f>
        <v>0</v>
      </c>
      <c r="R851" s="75">
        <f>VLOOKUP(D851,'FY-Quarter lookup'!$D$2:$K$25,8,FALSE)</f>
        <v>0</v>
      </c>
      <c r="S851" s="75">
        <f>VLOOKUP(D851,'FY-Quarter lookup'!$D$2:$G$25,4,FALSE)</f>
        <v>0</v>
      </c>
      <c r="T851" s="75">
        <f t="shared" ca="1" si="110"/>
        <v>0</v>
      </c>
    </row>
    <row r="852" spans="1:20">
      <c r="A852">
        <v>3</v>
      </c>
      <c r="B852">
        <v>2025</v>
      </c>
      <c r="C852" s="2">
        <v>45658</v>
      </c>
      <c r="D852" s="2">
        <v>45747</v>
      </c>
      <c r="J852">
        <f>VLOOKUP(D852,'FY-Quarter lookup'!$D$2:$I$25,6,FALSE)</f>
        <v>0</v>
      </c>
      <c r="K852">
        <f t="shared" si="115"/>
        <v>177</v>
      </c>
      <c r="L852" s="75" t="str">
        <f t="shared" ca="1" si="113"/>
        <v>3100: Salary In-kind</v>
      </c>
      <c r="M852" s="75">
        <f t="shared" ca="1" si="108"/>
        <v>0</v>
      </c>
      <c r="N852" s="75" t="str">
        <f t="shared" ca="1" si="109"/>
        <v xml:space="preserve"> - </v>
      </c>
      <c r="O852" s="75" t="str">
        <f t="shared" ca="1" si="114"/>
        <v>3100: Salary In-kind0 - PY0</v>
      </c>
      <c r="P852" s="75">
        <f>VLOOKUP(D852,'FY-Quarter lookup'!$D$2:$J$25,7,FALSE)</f>
        <v>0</v>
      </c>
      <c r="Q852" s="75">
        <f ca="1">IFERROR(INDEX('Budget by FY'!$I$2:$I$506,MATCH('Budget by qtr'!O852,'Budget by FY'!$F$2:$F$506,0)),0)</f>
        <v>0</v>
      </c>
      <c r="R852" s="75">
        <f>VLOOKUP(D852,'FY-Quarter lookup'!$D$2:$K$25,8,FALSE)</f>
        <v>0</v>
      </c>
      <c r="S852" s="75">
        <f>VLOOKUP(D852,'FY-Quarter lookup'!$D$2:$G$25,4,FALSE)</f>
        <v>0</v>
      </c>
      <c r="T852" s="75">
        <f t="shared" ca="1" si="110"/>
        <v>0</v>
      </c>
    </row>
    <row r="853" spans="1:20">
      <c r="A853">
        <v>4</v>
      </c>
      <c r="B853">
        <v>2025</v>
      </c>
      <c r="C853" s="2">
        <v>45748</v>
      </c>
      <c r="D853" s="2">
        <v>45838</v>
      </c>
      <c r="J853">
        <f>VLOOKUP(D853,'FY-Quarter lookup'!$D$2:$I$25,6,FALSE)</f>
        <v>0</v>
      </c>
      <c r="K853">
        <f t="shared" si="115"/>
        <v>177</v>
      </c>
      <c r="L853" s="75" t="str">
        <f t="shared" ca="1" si="113"/>
        <v>3100: Salary In-kind</v>
      </c>
      <c r="M853" s="75">
        <f t="shared" ca="1" si="108"/>
        <v>0</v>
      </c>
      <c r="N853" s="75" t="str">
        <f t="shared" ca="1" si="109"/>
        <v xml:space="preserve"> - </v>
      </c>
      <c r="O853" s="75" t="str">
        <f t="shared" ca="1" si="114"/>
        <v>3100: Salary In-kind0 - PY0</v>
      </c>
      <c r="P853" s="75">
        <f>VLOOKUP(D853,'FY-Quarter lookup'!$D$2:$J$25,7,FALSE)</f>
        <v>0</v>
      </c>
      <c r="Q853" s="75">
        <f ca="1">IFERROR(INDEX('Budget by FY'!$I$2:$I$506,MATCH('Budget by qtr'!O853,'Budget by FY'!$F$2:$F$506,0)),0)</f>
        <v>0</v>
      </c>
      <c r="R853" s="75">
        <f>VLOOKUP(D853,'FY-Quarter lookup'!$D$2:$K$25,8,FALSE)</f>
        <v>0</v>
      </c>
      <c r="S853" s="75">
        <f>VLOOKUP(D853,'FY-Quarter lookup'!$D$2:$G$25,4,FALSE)</f>
        <v>0</v>
      </c>
      <c r="T853" s="75">
        <f t="shared" ca="1" si="110"/>
        <v>0</v>
      </c>
    </row>
    <row r="854" spans="1:20">
      <c r="A854">
        <v>1</v>
      </c>
      <c r="B854">
        <v>2026</v>
      </c>
      <c r="C854" s="2">
        <v>45839</v>
      </c>
      <c r="D854" s="2">
        <v>45930</v>
      </c>
      <c r="J854">
        <f>VLOOKUP(D854,'FY-Quarter lookup'!$D$2:$I$25,6,FALSE)</f>
        <v>0</v>
      </c>
      <c r="K854">
        <f t="shared" si="115"/>
        <v>177</v>
      </c>
      <c r="L854" s="75" t="str">
        <f t="shared" ca="1" si="113"/>
        <v>3100: Salary In-kind</v>
      </c>
      <c r="M854" s="75">
        <f t="shared" ca="1" si="108"/>
        <v>0</v>
      </c>
      <c r="N854" s="75" t="str">
        <f t="shared" ca="1" si="109"/>
        <v xml:space="preserve"> - </v>
      </c>
      <c r="O854" s="75" t="str">
        <f t="shared" ca="1" si="114"/>
        <v>3100: Salary In-kind0 - PY0</v>
      </c>
      <c r="P854" s="75">
        <f>VLOOKUP(D854,'FY-Quarter lookup'!$D$2:$J$25,7,FALSE)</f>
        <v>0</v>
      </c>
      <c r="Q854" s="75">
        <f ca="1">IFERROR(INDEX('Budget by FY'!$I$2:$I$506,MATCH('Budget by qtr'!O854,'Budget by FY'!$F$2:$F$506,0)),0)</f>
        <v>0</v>
      </c>
      <c r="R854" s="75">
        <f>VLOOKUP(D854,'FY-Quarter lookup'!$D$2:$K$25,8,FALSE)</f>
        <v>0</v>
      </c>
      <c r="S854" s="75">
        <f>VLOOKUP(D854,'FY-Quarter lookup'!$D$2:$G$25,4,FALSE)</f>
        <v>0</v>
      </c>
      <c r="T854" s="75">
        <f t="shared" ca="1" si="110"/>
        <v>0</v>
      </c>
    </row>
    <row r="855" spans="1:20">
      <c r="A855">
        <v>2</v>
      </c>
      <c r="B855">
        <v>2026</v>
      </c>
      <c r="C855" s="2">
        <v>45931</v>
      </c>
      <c r="D855" s="2">
        <v>46022</v>
      </c>
      <c r="J855">
        <f>VLOOKUP(D855,'FY-Quarter lookup'!$D$2:$I$25,6,FALSE)</f>
        <v>0</v>
      </c>
      <c r="K855">
        <f t="shared" si="115"/>
        <v>177</v>
      </c>
      <c r="L855" s="75" t="str">
        <f t="shared" ca="1" si="113"/>
        <v>3100: Salary In-kind</v>
      </c>
      <c r="M855" s="75">
        <f t="shared" ca="1" si="108"/>
        <v>0</v>
      </c>
      <c r="N855" s="75" t="str">
        <f t="shared" ca="1" si="109"/>
        <v xml:space="preserve"> - </v>
      </c>
      <c r="O855" s="75" t="str">
        <f t="shared" ca="1" si="114"/>
        <v>3100: Salary In-kind0 - PY0</v>
      </c>
      <c r="P855" s="75">
        <f>VLOOKUP(D855,'FY-Quarter lookup'!$D$2:$J$25,7,FALSE)</f>
        <v>0</v>
      </c>
      <c r="Q855" s="75">
        <f ca="1">IFERROR(INDEX('Budget by FY'!$I$2:$I$506,MATCH('Budget by qtr'!O855,'Budget by FY'!$F$2:$F$506,0)),0)</f>
        <v>0</v>
      </c>
      <c r="R855" s="75">
        <f>VLOOKUP(D855,'FY-Quarter lookup'!$D$2:$K$25,8,FALSE)</f>
        <v>0</v>
      </c>
      <c r="S855" s="75">
        <f>VLOOKUP(D855,'FY-Quarter lookup'!$D$2:$G$25,4,FALSE)</f>
        <v>0</v>
      </c>
      <c r="T855" s="75">
        <f t="shared" ca="1" si="110"/>
        <v>0</v>
      </c>
    </row>
    <row r="856" spans="1:20">
      <c r="A856">
        <v>3</v>
      </c>
      <c r="B856">
        <v>2026</v>
      </c>
      <c r="C856" s="2">
        <v>46023</v>
      </c>
      <c r="D856" s="2">
        <v>46112</v>
      </c>
      <c r="J856">
        <f>VLOOKUP(D856,'FY-Quarter lookup'!$D$2:$I$25,6,FALSE)</f>
        <v>0</v>
      </c>
      <c r="K856">
        <f t="shared" si="115"/>
        <v>177</v>
      </c>
      <c r="L856" s="75" t="str">
        <f t="shared" ca="1" si="113"/>
        <v>3100: Salary In-kind</v>
      </c>
      <c r="M856" s="75">
        <f t="shared" ca="1" si="108"/>
        <v>0</v>
      </c>
      <c r="N856" s="75" t="str">
        <f t="shared" ca="1" si="109"/>
        <v xml:space="preserve"> - </v>
      </c>
      <c r="O856" s="75" t="str">
        <f t="shared" ca="1" si="114"/>
        <v>3100: Salary In-kind0 - PY0</v>
      </c>
      <c r="P856" s="75">
        <f>VLOOKUP(D856,'FY-Quarter lookup'!$D$2:$J$25,7,FALSE)</f>
        <v>0</v>
      </c>
      <c r="Q856" s="75">
        <f ca="1">IFERROR(INDEX('Budget by FY'!$I$2:$I$506,MATCH('Budget by qtr'!O856,'Budget by FY'!$F$2:$F$506,0)),0)</f>
        <v>0</v>
      </c>
      <c r="R856" s="75">
        <f>VLOOKUP(D856,'FY-Quarter lookup'!$D$2:$K$25,8,FALSE)</f>
        <v>0</v>
      </c>
      <c r="S856" s="75">
        <f>VLOOKUP(D856,'FY-Quarter lookup'!$D$2:$G$25,4,FALSE)</f>
        <v>0</v>
      </c>
      <c r="T856" s="75">
        <f t="shared" ca="1" si="110"/>
        <v>0</v>
      </c>
    </row>
    <row r="857" spans="1:20">
      <c r="A857">
        <v>4</v>
      </c>
      <c r="B857">
        <v>2026</v>
      </c>
      <c r="C857" s="2">
        <v>46113</v>
      </c>
      <c r="D857" s="2">
        <v>46203</v>
      </c>
      <c r="J857">
        <f>VLOOKUP(D857,'FY-Quarter lookup'!$D$2:$I$25,6,FALSE)</f>
        <v>0</v>
      </c>
      <c r="K857">
        <f t="shared" si="115"/>
        <v>177</v>
      </c>
      <c r="L857" s="75" t="str">
        <f t="shared" ca="1" si="113"/>
        <v>3100: Salary In-kind</v>
      </c>
      <c r="M857" s="75">
        <f t="shared" ca="1" si="108"/>
        <v>0</v>
      </c>
      <c r="N857" s="75" t="str">
        <f t="shared" ca="1" si="109"/>
        <v xml:space="preserve"> - </v>
      </c>
      <c r="O857" s="75" t="str">
        <f t="shared" ca="1" si="114"/>
        <v>3100: Salary In-kind0 - PY0</v>
      </c>
      <c r="P857" s="75">
        <f>VLOOKUP(D857,'FY-Quarter lookup'!$D$2:$J$25,7,FALSE)</f>
        <v>0</v>
      </c>
      <c r="Q857" s="75">
        <f ca="1">IFERROR(INDEX('Budget by FY'!$I$2:$I$506,MATCH('Budget by qtr'!O857,'Budget by FY'!$F$2:$F$506,0)),0)</f>
        <v>0</v>
      </c>
      <c r="R857" s="75">
        <f>VLOOKUP(D857,'FY-Quarter lookup'!$D$2:$K$25,8,FALSE)</f>
        <v>0</v>
      </c>
      <c r="S857" s="75">
        <f>VLOOKUP(D857,'FY-Quarter lookup'!$D$2:$G$25,4,FALSE)</f>
        <v>0</v>
      </c>
      <c r="T857" s="75">
        <f t="shared" ca="1" si="110"/>
        <v>0</v>
      </c>
    </row>
    <row r="858" spans="1:20">
      <c r="A858">
        <v>1</v>
      </c>
      <c r="B858">
        <v>2027</v>
      </c>
      <c r="C858" s="2">
        <v>46204</v>
      </c>
      <c r="D858" s="2">
        <v>46295</v>
      </c>
      <c r="J858">
        <f>VLOOKUP(D858,'FY-Quarter lookup'!$D$2:$I$25,6,FALSE)</f>
        <v>0</v>
      </c>
      <c r="K858">
        <f t="shared" si="115"/>
        <v>177</v>
      </c>
      <c r="L858" s="75" t="str">
        <f t="shared" ca="1" si="113"/>
        <v>3100: Salary In-kind</v>
      </c>
      <c r="M858" s="75">
        <f t="shared" ref="M858:M921" ca="1" si="116">INDIRECT(_xlfn.CONCAT("'Budget by FY'!D",K858))</f>
        <v>0</v>
      </c>
      <c r="N858" s="75" t="str">
        <f t="shared" ref="N858:N921" ca="1" si="117">INDIRECT(_xlfn.CONCAT("'Budget by FY'!E",K858))</f>
        <v xml:space="preserve"> - </v>
      </c>
      <c r="O858" s="75" t="str">
        <f t="shared" ca="1" si="114"/>
        <v>3100: Salary In-kind0 - PY0</v>
      </c>
      <c r="P858" s="75">
        <f>VLOOKUP(D858,'FY-Quarter lookup'!$D$2:$J$25,7,FALSE)</f>
        <v>0</v>
      </c>
      <c r="Q858" s="75">
        <f ca="1">IFERROR(INDEX('Budget by FY'!$I$2:$I$506,MATCH('Budget by qtr'!O858,'Budget by FY'!$F$2:$F$506,0)),0)</f>
        <v>0</v>
      </c>
      <c r="R858" s="75">
        <f>VLOOKUP(D858,'FY-Quarter lookup'!$D$2:$K$25,8,FALSE)</f>
        <v>0</v>
      </c>
      <c r="S858" s="75">
        <f>VLOOKUP(D858,'FY-Quarter lookup'!$D$2:$G$25,4,FALSE)</f>
        <v>0</v>
      </c>
      <c r="T858" s="75">
        <f t="shared" ref="T858:T921" ca="1" si="118">IFERROR((Q858/R858)*S858,0)</f>
        <v>0</v>
      </c>
    </row>
    <row r="859" spans="1:20">
      <c r="A859">
        <v>2</v>
      </c>
      <c r="B859">
        <v>2027</v>
      </c>
      <c r="C859" s="2">
        <v>46296</v>
      </c>
      <c r="D859" s="2">
        <v>46387</v>
      </c>
      <c r="J859">
        <f>VLOOKUP(D859,'FY-Quarter lookup'!$D$2:$I$25,6,FALSE)</f>
        <v>0</v>
      </c>
      <c r="K859">
        <f t="shared" si="115"/>
        <v>177</v>
      </c>
      <c r="L859" s="75" t="str">
        <f t="shared" ca="1" si="113"/>
        <v>3100: Salary In-kind</v>
      </c>
      <c r="M859" s="75">
        <f t="shared" ca="1" si="116"/>
        <v>0</v>
      </c>
      <c r="N859" s="75" t="str">
        <f t="shared" ca="1" si="117"/>
        <v xml:space="preserve"> - </v>
      </c>
      <c r="O859" s="75" t="str">
        <f t="shared" ca="1" si="114"/>
        <v>3100: Salary In-kind0 - PY0</v>
      </c>
      <c r="P859" s="75">
        <f>VLOOKUP(D859,'FY-Quarter lookup'!$D$2:$J$25,7,FALSE)</f>
        <v>0</v>
      </c>
      <c r="Q859" s="75">
        <f ca="1">IFERROR(INDEX('Budget by FY'!$I$2:$I$506,MATCH('Budget by qtr'!O859,'Budget by FY'!$F$2:$F$506,0)),0)</f>
        <v>0</v>
      </c>
      <c r="R859" s="75">
        <f>VLOOKUP(D859,'FY-Quarter lookup'!$D$2:$K$25,8,FALSE)</f>
        <v>0</v>
      </c>
      <c r="S859" s="75">
        <f>VLOOKUP(D859,'FY-Quarter lookup'!$D$2:$G$25,4,FALSE)</f>
        <v>0</v>
      </c>
      <c r="T859" s="75">
        <f t="shared" ca="1" si="118"/>
        <v>0</v>
      </c>
    </row>
    <row r="860" spans="1:20">
      <c r="A860">
        <v>3</v>
      </c>
      <c r="B860">
        <v>2027</v>
      </c>
      <c r="C860" s="2">
        <v>46388</v>
      </c>
      <c r="D860" s="2">
        <v>46477</v>
      </c>
      <c r="J860">
        <f>VLOOKUP(D860,'FY-Quarter lookup'!$D$2:$I$25,6,FALSE)</f>
        <v>0</v>
      </c>
      <c r="K860">
        <f t="shared" si="115"/>
        <v>177</v>
      </c>
      <c r="L860" s="75" t="str">
        <f t="shared" ca="1" si="113"/>
        <v>3100: Salary In-kind</v>
      </c>
      <c r="M860" s="75">
        <f t="shared" ca="1" si="116"/>
        <v>0</v>
      </c>
      <c r="N860" s="75" t="str">
        <f t="shared" ca="1" si="117"/>
        <v xml:space="preserve"> - </v>
      </c>
      <c r="O860" s="75" t="str">
        <f t="shared" ca="1" si="114"/>
        <v>3100: Salary In-kind0 - PY0</v>
      </c>
      <c r="P860" s="75">
        <f>VLOOKUP(D860,'FY-Quarter lookup'!$D$2:$J$25,7,FALSE)</f>
        <v>0</v>
      </c>
      <c r="Q860" s="75">
        <f ca="1">IFERROR(INDEX('Budget by FY'!$I$2:$I$506,MATCH('Budget by qtr'!O860,'Budget by FY'!$F$2:$F$506,0)),0)</f>
        <v>0</v>
      </c>
      <c r="R860" s="75">
        <f>VLOOKUP(D860,'FY-Quarter lookup'!$D$2:$K$25,8,FALSE)</f>
        <v>0</v>
      </c>
      <c r="S860" s="75">
        <f>VLOOKUP(D860,'FY-Quarter lookup'!$D$2:$G$25,4,FALSE)</f>
        <v>0</v>
      </c>
      <c r="T860" s="75">
        <f t="shared" ca="1" si="118"/>
        <v>0</v>
      </c>
    </row>
    <row r="861" spans="1:20">
      <c r="A861">
        <v>4</v>
      </c>
      <c r="B861">
        <v>2027</v>
      </c>
      <c r="C861" s="2">
        <v>46478</v>
      </c>
      <c r="D861" s="2">
        <v>46568</v>
      </c>
      <c r="J861">
        <f>VLOOKUP(D861,'FY-Quarter lookup'!$D$2:$I$25,6,FALSE)</f>
        <v>0</v>
      </c>
      <c r="K861">
        <f t="shared" si="115"/>
        <v>177</v>
      </c>
      <c r="L861" s="75" t="str">
        <f t="shared" ca="1" si="113"/>
        <v>3100: Salary In-kind</v>
      </c>
      <c r="M861" s="75">
        <f t="shared" ca="1" si="116"/>
        <v>0</v>
      </c>
      <c r="N861" s="75" t="str">
        <f t="shared" ca="1" si="117"/>
        <v xml:space="preserve"> - </v>
      </c>
      <c r="O861" s="75" t="str">
        <f t="shared" ca="1" si="114"/>
        <v>3100: Salary In-kind0 - PY0</v>
      </c>
      <c r="P861" s="75">
        <f>VLOOKUP(D861,'FY-Quarter lookup'!$D$2:$J$25,7,FALSE)</f>
        <v>0</v>
      </c>
      <c r="Q861" s="75">
        <f ca="1">IFERROR(INDEX('Budget by FY'!$I$2:$I$506,MATCH('Budget by qtr'!O861,'Budget by FY'!$F$2:$F$506,0)),0)</f>
        <v>0</v>
      </c>
      <c r="R861" s="75">
        <f>VLOOKUP(D861,'FY-Quarter lookup'!$D$2:$K$25,8,FALSE)</f>
        <v>0</v>
      </c>
      <c r="S861" s="75">
        <f>VLOOKUP(D861,'FY-Quarter lookup'!$D$2:$G$25,4,FALSE)</f>
        <v>0</v>
      </c>
      <c r="T861" s="75">
        <f t="shared" ca="1" si="118"/>
        <v>0</v>
      </c>
    </row>
    <row r="862" spans="1:20">
      <c r="A862">
        <v>1</v>
      </c>
      <c r="B862">
        <v>2028</v>
      </c>
      <c r="C862" s="2">
        <v>46569</v>
      </c>
      <c r="D862" s="2">
        <v>46660</v>
      </c>
      <c r="J862">
        <f>VLOOKUP(D862,'FY-Quarter lookup'!$D$2:$I$25,6,FALSE)</f>
        <v>0</v>
      </c>
      <c r="K862">
        <f t="shared" si="115"/>
        <v>177</v>
      </c>
      <c r="L862" s="75" t="str">
        <f t="shared" ca="1" si="113"/>
        <v>3100: Salary In-kind</v>
      </c>
      <c r="M862" s="75">
        <f t="shared" ca="1" si="116"/>
        <v>0</v>
      </c>
      <c r="N862" s="75" t="str">
        <f t="shared" ca="1" si="117"/>
        <v xml:space="preserve"> - </v>
      </c>
      <c r="O862" s="75" t="str">
        <f t="shared" ca="1" si="114"/>
        <v>3100: Salary In-kind0 - PY0</v>
      </c>
      <c r="P862" s="75">
        <f>VLOOKUP(D862,'FY-Quarter lookup'!$D$2:$J$25,7,FALSE)</f>
        <v>0</v>
      </c>
      <c r="Q862" s="75">
        <f ca="1">IFERROR(INDEX('Budget by FY'!$I$2:$I$506,MATCH('Budget by qtr'!O862,'Budget by FY'!$F$2:$F$506,0)),0)</f>
        <v>0</v>
      </c>
      <c r="R862" s="75">
        <f>VLOOKUP(D862,'FY-Quarter lookup'!$D$2:$K$25,8,FALSE)</f>
        <v>0</v>
      </c>
      <c r="S862" s="75">
        <f>VLOOKUP(D862,'FY-Quarter lookup'!$D$2:$G$25,4,FALSE)</f>
        <v>0</v>
      </c>
      <c r="T862" s="75">
        <f t="shared" ca="1" si="118"/>
        <v>0</v>
      </c>
    </row>
    <row r="863" spans="1:20">
      <c r="A863">
        <v>2</v>
      </c>
      <c r="B863">
        <v>2028</v>
      </c>
      <c r="C863" s="2">
        <v>46661</v>
      </c>
      <c r="D863" s="2">
        <v>46752</v>
      </c>
      <c r="J863">
        <f>VLOOKUP(D863,'FY-Quarter lookup'!$D$2:$I$25,6,FALSE)</f>
        <v>0</v>
      </c>
      <c r="K863">
        <f t="shared" si="115"/>
        <v>177</v>
      </c>
      <c r="L863" s="75" t="str">
        <f t="shared" ca="1" si="113"/>
        <v>3100: Salary In-kind</v>
      </c>
      <c r="M863" s="75">
        <f t="shared" ca="1" si="116"/>
        <v>0</v>
      </c>
      <c r="N863" s="75" t="str">
        <f t="shared" ca="1" si="117"/>
        <v xml:space="preserve"> - </v>
      </c>
      <c r="O863" s="75" t="str">
        <f t="shared" ca="1" si="114"/>
        <v>3100: Salary In-kind0 - PY0</v>
      </c>
      <c r="P863" s="75">
        <f>VLOOKUP(D863,'FY-Quarter lookup'!$D$2:$J$25,7,FALSE)</f>
        <v>0</v>
      </c>
      <c r="Q863" s="75">
        <f ca="1">IFERROR(INDEX('Budget by FY'!$I$2:$I$506,MATCH('Budget by qtr'!O863,'Budget by FY'!$F$2:$F$506,0)),0)</f>
        <v>0</v>
      </c>
      <c r="R863" s="75">
        <f>VLOOKUP(D863,'FY-Quarter lookup'!$D$2:$K$25,8,FALSE)</f>
        <v>0</v>
      </c>
      <c r="S863" s="75">
        <f>VLOOKUP(D863,'FY-Quarter lookup'!$D$2:$G$25,4,FALSE)</f>
        <v>0</v>
      </c>
      <c r="T863" s="75">
        <f t="shared" ca="1" si="118"/>
        <v>0</v>
      </c>
    </row>
    <row r="864" spans="1:20">
      <c r="A864">
        <v>3</v>
      </c>
      <c r="B864">
        <v>2028</v>
      </c>
      <c r="C864" s="2">
        <v>46753</v>
      </c>
      <c r="D864" s="2">
        <v>46843</v>
      </c>
      <c r="J864">
        <f>VLOOKUP(D864,'FY-Quarter lookup'!$D$2:$I$25,6,FALSE)</f>
        <v>0</v>
      </c>
      <c r="K864">
        <f t="shared" si="115"/>
        <v>177</v>
      </c>
      <c r="L864" s="75" t="str">
        <f t="shared" ca="1" si="113"/>
        <v>3100: Salary In-kind</v>
      </c>
      <c r="M864" s="75">
        <f t="shared" ca="1" si="116"/>
        <v>0</v>
      </c>
      <c r="N864" s="75" t="str">
        <f t="shared" ca="1" si="117"/>
        <v xml:space="preserve"> - </v>
      </c>
      <c r="O864" s="75" t="str">
        <f t="shared" ca="1" si="114"/>
        <v>3100: Salary In-kind0 - PY0</v>
      </c>
      <c r="P864" s="75">
        <f>VLOOKUP(D864,'FY-Quarter lookup'!$D$2:$J$25,7,FALSE)</f>
        <v>0</v>
      </c>
      <c r="Q864" s="75">
        <f ca="1">IFERROR(INDEX('Budget by FY'!$I$2:$I$506,MATCH('Budget by qtr'!O864,'Budget by FY'!$F$2:$F$506,0)),0)</f>
        <v>0</v>
      </c>
      <c r="R864" s="75">
        <f>VLOOKUP(D864,'FY-Quarter lookup'!$D$2:$K$25,8,FALSE)</f>
        <v>0</v>
      </c>
      <c r="S864" s="75">
        <f>VLOOKUP(D864,'FY-Quarter lookup'!$D$2:$G$25,4,FALSE)</f>
        <v>0</v>
      </c>
      <c r="T864" s="75">
        <f t="shared" ca="1" si="118"/>
        <v>0</v>
      </c>
    </row>
    <row r="865" spans="1:20">
      <c r="A865">
        <v>4</v>
      </c>
      <c r="B865">
        <v>2028</v>
      </c>
      <c r="C865" s="2">
        <v>46844</v>
      </c>
      <c r="D865" s="2">
        <v>46934</v>
      </c>
      <c r="J865">
        <f>VLOOKUP(D865,'FY-Quarter lookup'!$D$2:$I$25,6,FALSE)</f>
        <v>0</v>
      </c>
      <c r="K865">
        <f t="shared" si="115"/>
        <v>177</v>
      </c>
      <c r="L865" s="75" t="str">
        <f t="shared" ca="1" si="113"/>
        <v>3100: Salary In-kind</v>
      </c>
      <c r="M865" s="75">
        <f t="shared" ca="1" si="116"/>
        <v>0</v>
      </c>
      <c r="N865" s="75" t="str">
        <f t="shared" ca="1" si="117"/>
        <v xml:space="preserve"> - </v>
      </c>
      <c r="O865" s="75" t="str">
        <f t="shared" ca="1" si="114"/>
        <v>3100: Salary In-kind0 - PY0</v>
      </c>
      <c r="P865" s="75">
        <f>VLOOKUP(D865,'FY-Quarter lookup'!$D$2:$J$25,7,FALSE)</f>
        <v>0</v>
      </c>
      <c r="Q865" s="75">
        <f ca="1">IFERROR(INDEX('Budget by FY'!$I$2:$I$506,MATCH('Budget by qtr'!O865,'Budget by FY'!$F$2:$F$506,0)),0)</f>
        <v>0</v>
      </c>
      <c r="R865" s="75">
        <f>VLOOKUP(D865,'FY-Quarter lookup'!$D$2:$K$25,8,FALSE)</f>
        <v>0</v>
      </c>
      <c r="S865" s="75">
        <f>VLOOKUP(D865,'FY-Quarter lookup'!$D$2:$G$25,4,FALSE)</f>
        <v>0</v>
      </c>
      <c r="T865" s="75">
        <f t="shared" ca="1" si="118"/>
        <v>0</v>
      </c>
    </row>
    <row r="866" spans="1:20">
      <c r="A866">
        <v>1</v>
      </c>
      <c r="B866">
        <v>2023</v>
      </c>
      <c r="C866" s="2">
        <v>44743</v>
      </c>
      <c r="D866" s="2">
        <v>44834</v>
      </c>
      <c r="J866">
        <f>VLOOKUP(D866,'FY-Quarter lookup'!$D$2:$I$25,6,FALSE)</f>
        <v>0</v>
      </c>
      <c r="K866">
        <f>K865+5</f>
        <v>182</v>
      </c>
      <c r="L866" s="75" t="str">
        <f t="shared" ca="1" si="113"/>
        <v>3100: Salary In-kind</v>
      </c>
      <c r="M866" s="75">
        <f t="shared" ca="1" si="116"/>
        <v>0</v>
      </c>
      <c r="N866" s="75" t="str">
        <f t="shared" ca="1" si="117"/>
        <v xml:space="preserve"> - </v>
      </c>
      <c r="O866" s="75" t="str">
        <f t="shared" ca="1" si="114"/>
        <v>3100: Salary In-kind0 - PY0</v>
      </c>
      <c r="P866" s="75">
        <f>VLOOKUP(D866,'FY-Quarter lookup'!$D$2:$J$25,7,FALSE)</f>
        <v>0</v>
      </c>
      <c r="Q866" s="75">
        <f ca="1">IFERROR(INDEX('Budget by FY'!$I$2:$I$506,MATCH('Budget by qtr'!O866,'Budget by FY'!$F$2:$F$506,0)),0)</f>
        <v>0</v>
      </c>
      <c r="R866" s="75">
        <f>VLOOKUP(D866,'FY-Quarter lookup'!$D$2:$K$25,8,FALSE)</f>
        <v>0</v>
      </c>
      <c r="S866" s="75">
        <f>VLOOKUP(D866,'FY-Quarter lookup'!$D$2:$G$25,4,FALSE)</f>
        <v>0</v>
      </c>
      <c r="T866" s="75">
        <f t="shared" ca="1" si="118"/>
        <v>0</v>
      </c>
    </row>
    <row r="867" spans="1:20">
      <c r="A867">
        <v>2</v>
      </c>
      <c r="B867">
        <v>2023</v>
      </c>
      <c r="C867" s="2">
        <v>44835</v>
      </c>
      <c r="D867" s="2">
        <v>44926</v>
      </c>
      <c r="J867">
        <f>VLOOKUP(D867,'FY-Quarter lookup'!$D$2:$I$25,6,FALSE)</f>
        <v>0</v>
      </c>
      <c r="K867">
        <f>K866</f>
        <v>182</v>
      </c>
      <c r="L867" s="75" t="str">
        <f t="shared" ca="1" si="113"/>
        <v>3100: Salary In-kind</v>
      </c>
      <c r="M867" s="75">
        <f t="shared" ca="1" si="116"/>
        <v>0</v>
      </c>
      <c r="N867" s="75" t="str">
        <f t="shared" ca="1" si="117"/>
        <v xml:space="preserve"> - </v>
      </c>
      <c r="O867" s="75" t="str">
        <f t="shared" ca="1" si="114"/>
        <v>3100: Salary In-kind0 - PY0</v>
      </c>
      <c r="P867" s="75">
        <f>VLOOKUP(D867,'FY-Quarter lookup'!$D$2:$J$25,7,FALSE)</f>
        <v>0</v>
      </c>
      <c r="Q867" s="75">
        <f ca="1">IFERROR(INDEX('Budget by FY'!$I$2:$I$506,MATCH('Budget by qtr'!O867,'Budget by FY'!$F$2:$F$506,0)),0)</f>
        <v>0</v>
      </c>
      <c r="R867" s="75">
        <f>VLOOKUP(D867,'FY-Quarter lookup'!$D$2:$K$25,8,FALSE)</f>
        <v>0</v>
      </c>
      <c r="S867" s="75">
        <f>VLOOKUP(D867,'FY-Quarter lookup'!$D$2:$G$25,4,FALSE)</f>
        <v>0</v>
      </c>
      <c r="T867" s="75">
        <f t="shared" ca="1" si="118"/>
        <v>0</v>
      </c>
    </row>
    <row r="868" spans="1:20">
      <c r="A868">
        <v>3</v>
      </c>
      <c r="B868">
        <v>2023</v>
      </c>
      <c r="C868" s="2">
        <v>44927</v>
      </c>
      <c r="D868" s="2">
        <v>45016</v>
      </c>
      <c r="J868">
        <f>VLOOKUP(D868,'FY-Quarter lookup'!$D$2:$I$25,6,FALSE)</f>
        <v>0</v>
      </c>
      <c r="K868">
        <f t="shared" ref="K868:K889" si="119">K867</f>
        <v>182</v>
      </c>
      <c r="L868" s="75" t="str">
        <f t="shared" ca="1" si="113"/>
        <v>3100: Salary In-kind</v>
      </c>
      <c r="M868" s="75">
        <f t="shared" ca="1" si="116"/>
        <v>0</v>
      </c>
      <c r="N868" s="75" t="str">
        <f t="shared" ca="1" si="117"/>
        <v xml:space="preserve"> - </v>
      </c>
      <c r="O868" s="75" t="str">
        <f t="shared" ca="1" si="114"/>
        <v>3100: Salary In-kind0 - PY0</v>
      </c>
      <c r="P868" s="75">
        <f>VLOOKUP(D868,'FY-Quarter lookup'!$D$2:$J$25,7,FALSE)</f>
        <v>0</v>
      </c>
      <c r="Q868" s="75">
        <f ca="1">IFERROR(INDEX('Budget by FY'!$I$2:$I$506,MATCH('Budget by qtr'!O868,'Budget by FY'!$F$2:$F$506,0)),0)</f>
        <v>0</v>
      </c>
      <c r="R868" s="75">
        <f>VLOOKUP(D868,'FY-Quarter lookup'!$D$2:$K$25,8,FALSE)</f>
        <v>0</v>
      </c>
      <c r="S868" s="75">
        <f>VLOOKUP(D868,'FY-Quarter lookup'!$D$2:$G$25,4,FALSE)</f>
        <v>0</v>
      </c>
      <c r="T868" s="75">
        <f t="shared" ca="1" si="118"/>
        <v>0</v>
      </c>
    </row>
    <row r="869" spans="1:20">
      <c r="A869">
        <v>4</v>
      </c>
      <c r="B869">
        <v>2023</v>
      </c>
      <c r="C869" s="2">
        <v>45017</v>
      </c>
      <c r="D869" s="2">
        <v>45107</v>
      </c>
      <c r="J869">
        <f>VLOOKUP(D869,'FY-Quarter lookup'!$D$2:$I$25,6,FALSE)</f>
        <v>0</v>
      </c>
      <c r="K869">
        <f t="shared" si="119"/>
        <v>182</v>
      </c>
      <c r="L869" s="75" t="str">
        <f t="shared" ca="1" si="113"/>
        <v>3100: Salary In-kind</v>
      </c>
      <c r="M869" s="75">
        <f t="shared" ca="1" si="116"/>
        <v>0</v>
      </c>
      <c r="N869" s="75" t="str">
        <f t="shared" ca="1" si="117"/>
        <v xml:space="preserve"> - </v>
      </c>
      <c r="O869" s="75" t="str">
        <f t="shared" ca="1" si="114"/>
        <v>3100: Salary In-kind0 - PY0</v>
      </c>
      <c r="P869" s="75">
        <f>VLOOKUP(D869,'FY-Quarter lookup'!$D$2:$J$25,7,FALSE)</f>
        <v>0</v>
      </c>
      <c r="Q869" s="75">
        <f ca="1">IFERROR(INDEX('Budget by FY'!$I$2:$I$506,MATCH('Budget by qtr'!O869,'Budget by FY'!$F$2:$F$506,0)),0)</f>
        <v>0</v>
      </c>
      <c r="R869" s="75">
        <f>VLOOKUP(D869,'FY-Quarter lookup'!$D$2:$K$25,8,FALSE)</f>
        <v>0</v>
      </c>
      <c r="S869" s="75">
        <f>VLOOKUP(D869,'FY-Quarter lookup'!$D$2:$G$25,4,FALSE)</f>
        <v>0</v>
      </c>
      <c r="T869" s="75">
        <f t="shared" ca="1" si="118"/>
        <v>0</v>
      </c>
    </row>
    <row r="870" spans="1:20">
      <c r="A870">
        <v>1</v>
      </c>
      <c r="B870">
        <v>2024</v>
      </c>
      <c r="C870" s="2">
        <v>45108</v>
      </c>
      <c r="D870" s="2">
        <v>45199</v>
      </c>
      <c r="J870">
        <f>VLOOKUP(D870,'FY-Quarter lookup'!$D$2:$I$25,6,FALSE)</f>
        <v>0</v>
      </c>
      <c r="K870">
        <f t="shared" si="119"/>
        <v>182</v>
      </c>
      <c r="L870" s="75" t="str">
        <f t="shared" ca="1" si="113"/>
        <v>3100: Salary In-kind</v>
      </c>
      <c r="M870" s="75">
        <f t="shared" ca="1" si="116"/>
        <v>0</v>
      </c>
      <c r="N870" s="75" t="str">
        <f t="shared" ca="1" si="117"/>
        <v xml:space="preserve"> - </v>
      </c>
      <c r="O870" s="75" t="str">
        <f t="shared" ca="1" si="114"/>
        <v>3100: Salary In-kind0 - PY0</v>
      </c>
      <c r="P870" s="75">
        <f>VLOOKUP(D870,'FY-Quarter lookup'!$D$2:$J$25,7,FALSE)</f>
        <v>0</v>
      </c>
      <c r="Q870" s="75">
        <f ca="1">IFERROR(INDEX('Budget by FY'!$I$2:$I$506,MATCH('Budget by qtr'!O870,'Budget by FY'!$F$2:$F$506,0)),0)</f>
        <v>0</v>
      </c>
      <c r="R870" s="75">
        <f>VLOOKUP(D870,'FY-Quarter lookup'!$D$2:$K$25,8,FALSE)</f>
        <v>0</v>
      </c>
      <c r="S870" s="75">
        <f>VLOOKUP(D870,'FY-Quarter lookup'!$D$2:$G$25,4,FALSE)</f>
        <v>0</v>
      </c>
      <c r="T870" s="75">
        <f t="shared" ca="1" si="118"/>
        <v>0</v>
      </c>
    </row>
    <row r="871" spans="1:20">
      <c r="A871">
        <v>2</v>
      </c>
      <c r="B871">
        <v>2024</v>
      </c>
      <c r="C871" s="2">
        <v>45200</v>
      </c>
      <c r="D871" s="2">
        <v>45291</v>
      </c>
      <c r="J871">
        <f>VLOOKUP(D871,'FY-Quarter lookup'!$D$2:$I$25,6,FALSE)</f>
        <v>0</v>
      </c>
      <c r="K871">
        <f t="shared" si="119"/>
        <v>182</v>
      </c>
      <c r="L871" s="75" t="str">
        <f t="shared" ca="1" si="113"/>
        <v>3100: Salary In-kind</v>
      </c>
      <c r="M871" s="75">
        <f t="shared" ca="1" si="116"/>
        <v>0</v>
      </c>
      <c r="N871" s="75" t="str">
        <f t="shared" ca="1" si="117"/>
        <v xml:space="preserve"> - </v>
      </c>
      <c r="O871" s="75" t="str">
        <f t="shared" ca="1" si="114"/>
        <v>3100: Salary In-kind0 - PY0</v>
      </c>
      <c r="P871" s="75">
        <f>VLOOKUP(D871,'FY-Quarter lookup'!$D$2:$J$25,7,FALSE)</f>
        <v>0</v>
      </c>
      <c r="Q871" s="75">
        <f ca="1">IFERROR(INDEX('Budget by FY'!$I$2:$I$506,MATCH('Budget by qtr'!O871,'Budget by FY'!$F$2:$F$506,0)),0)</f>
        <v>0</v>
      </c>
      <c r="R871" s="75">
        <f>VLOOKUP(D871,'FY-Quarter lookup'!$D$2:$K$25,8,FALSE)</f>
        <v>0</v>
      </c>
      <c r="S871" s="75">
        <f>VLOOKUP(D871,'FY-Quarter lookup'!$D$2:$G$25,4,FALSE)</f>
        <v>0</v>
      </c>
      <c r="T871" s="75">
        <f t="shared" ca="1" si="118"/>
        <v>0</v>
      </c>
    </row>
    <row r="872" spans="1:20">
      <c r="A872">
        <v>3</v>
      </c>
      <c r="B872">
        <v>2024</v>
      </c>
      <c r="C872" s="2">
        <v>45292</v>
      </c>
      <c r="D872" s="2">
        <v>45382</v>
      </c>
      <c r="J872">
        <f>VLOOKUP(D872,'FY-Quarter lookup'!$D$2:$I$25,6,FALSE)</f>
        <v>0</v>
      </c>
      <c r="K872">
        <f t="shared" si="119"/>
        <v>182</v>
      </c>
      <c r="L872" s="75" t="str">
        <f t="shared" ca="1" si="113"/>
        <v>3100: Salary In-kind</v>
      </c>
      <c r="M872" s="75">
        <f t="shared" ca="1" si="116"/>
        <v>0</v>
      </c>
      <c r="N872" s="75" t="str">
        <f t="shared" ca="1" si="117"/>
        <v xml:space="preserve"> - </v>
      </c>
      <c r="O872" s="75" t="str">
        <f t="shared" ca="1" si="114"/>
        <v>3100: Salary In-kind0 - PY0</v>
      </c>
      <c r="P872" s="75">
        <f>VLOOKUP(D872,'FY-Quarter lookup'!$D$2:$J$25,7,FALSE)</f>
        <v>0</v>
      </c>
      <c r="Q872" s="75">
        <f ca="1">IFERROR(INDEX('Budget by FY'!$I$2:$I$506,MATCH('Budget by qtr'!O872,'Budget by FY'!$F$2:$F$506,0)),0)</f>
        <v>0</v>
      </c>
      <c r="R872" s="75">
        <f>VLOOKUP(D872,'FY-Quarter lookup'!$D$2:$K$25,8,FALSE)</f>
        <v>0</v>
      </c>
      <c r="S872" s="75">
        <f>VLOOKUP(D872,'FY-Quarter lookup'!$D$2:$G$25,4,FALSE)</f>
        <v>0</v>
      </c>
      <c r="T872" s="75">
        <f t="shared" ca="1" si="118"/>
        <v>0</v>
      </c>
    </row>
    <row r="873" spans="1:20">
      <c r="A873">
        <v>4</v>
      </c>
      <c r="B873">
        <v>2024</v>
      </c>
      <c r="C873" s="2">
        <v>45383</v>
      </c>
      <c r="D873" s="2">
        <v>45473</v>
      </c>
      <c r="J873">
        <f>VLOOKUP(D873,'FY-Quarter lookup'!$D$2:$I$25,6,FALSE)</f>
        <v>0</v>
      </c>
      <c r="K873">
        <f t="shared" si="119"/>
        <v>182</v>
      </c>
      <c r="L873" s="75" t="str">
        <f t="shared" ca="1" si="113"/>
        <v>3100: Salary In-kind</v>
      </c>
      <c r="M873" s="75">
        <f t="shared" ca="1" si="116"/>
        <v>0</v>
      </c>
      <c r="N873" s="75" t="str">
        <f t="shared" ca="1" si="117"/>
        <v xml:space="preserve"> - </v>
      </c>
      <c r="O873" s="75" t="str">
        <f t="shared" ca="1" si="114"/>
        <v>3100: Salary In-kind0 - PY0</v>
      </c>
      <c r="P873" s="75">
        <f>VLOOKUP(D873,'FY-Quarter lookup'!$D$2:$J$25,7,FALSE)</f>
        <v>0</v>
      </c>
      <c r="Q873" s="75">
        <f ca="1">IFERROR(INDEX('Budget by FY'!$I$2:$I$506,MATCH('Budget by qtr'!O873,'Budget by FY'!$F$2:$F$506,0)),0)</f>
        <v>0</v>
      </c>
      <c r="R873" s="75">
        <f>VLOOKUP(D873,'FY-Quarter lookup'!$D$2:$K$25,8,FALSE)</f>
        <v>0</v>
      </c>
      <c r="S873" s="75">
        <f>VLOOKUP(D873,'FY-Quarter lookup'!$D$2:$G$25,4,FALSE)</f>
        <v>0</v>
      </c>
      <c r="T873" s="75">
        <f t="shared" ca="1" si="118"/>
        <v>0</v>
      </c>
    </row>
    <row r="874" spans="1:20">
      <c r="A874">
        <v>1</v>
      </c>
      <c r="B874">
        <v>2025</v>
      </c>
      <c r="C874" s="2">
        <v>45474</v>
      </c>
      <c r="D874" s="2">
        <v>45565</v>
      </c>
      <c r="J874">
        <f>VLOOKUP(D874,'FY-Quarter lookup'!$D$2:$I$25,6,FALSE)</f>
        <v>0</v>
      </c>
      <c r="K874">
        <f t="shared" si="119"/>
        <v>182</v>
      </c>
      <c r="L874" s="75" t="str">
        <f t="shared" ca="1" si="113"/>
        <v>3100: Salary In-kind</v>
      </c>
      <c r="M874" s="75">
        <f t="shared" ca="1" si="116"/>
        <v>0</v>
      </c>
      <c r="N874" s="75" t="str">
        <f t="shared" ca="1" si="117"/>
        <v xml:space="preserve"> - </v>
      </c>
      <c r="O874" s="75" t="str">
        <f t="shared" ca="1" si="114"/>
        <v>3100: Salary In-kind0 - PY0</v>
      </c>
      <c r="P874" s="75">
        <f>VLOOKUP(D874,'FY-Quarter lookup'!$D$2:$J$25,7,FALSE)</f>
        <v>0</v>
      </c>
      <c r="Q874" s="75">
        <f ca="1">IFERROR(INDEX('Budget by FY'!$I$2:$I$506,MATCH('Budget by qtr'!O874,'Budget by FY'!$F$2:$F$506,0)),0)</f>
        <v>0</v>
      </c>
      <c r="R874" s="75">
        <f>VLOOKUP(D874,'FY-Quarter lookup'!$D$2:$K$25,8,FALSE)</f>
        <v>0</v>
      </c>
      <c r="S874" s="75">
        <f>VLOOKUP(D874,'FY-Quarter lookup'!$D$2:$G$25,4,FALSE)</f>
        <v>0</v>
      </c>
      <c r="T874" s="75">
        <f t="shared" ca="1" si="118"/>
        <v>0</v>
      </c>
    </row>
    <row r="875" spans="1:20">
      <c r="A875">
        <v>2</v>
      </c>
      <c r="B875">
        <v>2025</v>
      </c>
      <c r="C875" s="2">
        <v>45566</v>
      </c>
      <c r="D875" s="2">
        <v>45657</v>
      </c>
      <c r="J875">
        <f>VLOOKUP(D875,'FY-Quarter lookup'!$D$2:$I$25,6,FALSE)</f>
        <v>0</v>
      </c>
      <c r="K875">
        <f t="shared" si="119"/>
        <v>182</v>
      </c>
      <c r="L875" s="75" t="str">
        <f t="shared" ca="1" si="113"/>
        <v>3100: Salary In-kind</v>
      </c>
      <c r="M875" s="75">
        <f t="shared" ca="1" si="116"/>
        <v>0</v>
      </c>
      <c r="N875" s="75" t="str">
        <f t="shared" ca="1" si="117"/>
        <v xml:space="preserve"> - </v>
      </c>
      <c r="O875" s="75" t="str">
        <f t="shared" ca="1" si="114"/>
        <v>3100: Salary In-kind0 - PY0</v>
      </c>
      <c r="P875" s="75">
        <f>VLOOKUP(D875,'FY-Quarter lookup'!$D$2:$J$25,7,FALSE)</f>
        <v>0</v>
      </c>
      <c r="Q875" s="75">
        <f ca="1">IFERROR(INDEX('Budget by FY'!$I$2:$I$506,MATCH('Budget by qtr'!O875,'Budget by FY'!$F$2:$F$506,0)),0)</f>
        <v>0</v>
      </c>
      <c r="R875" s="75">
        <f>VLOOKUP(D875,'FY-Quarter lookup'!$D$2:$K$25,8,FALSE)</f>
        <v>0</v>
      </c>
      <c r="S875" s="75">
        <f>VLOOKUP(D875,'FY-Quarter lookup'!$D$2:$G$25,4,FALSE)</f>
        <v>0</v>
      </c>
      <c r="T875" s="75">
        <f t="shared" ca="1" si="118"/>
        <v>0</v>
      </c>
    </row>
    <row r="876" spans="1:20">
      <c r="A876">
        <v>3</v>
      </c>
      <c r="B876">
        <v>2025</v>
      </c>
      <c r="C876" s="2">
        <v>45658</v>
      </c>
      <c r="D876" s="2">
        <v>45747</v>
      </c>
      <c r="J876">
        <f>VLOOKUP(D876,'FY-Quarter lookup'!$D$2:$I$25,6,FALSE)</f>
        <v>0</v>
      </c>
      <c r="K876">
        <f t="shared" si="119"/>
        <v>182</v>
      </c>
      <c r="L876" s="75" t="str">
        <f t="shared" ca="1" si="113"/>
        <v>3100: Salary In-kind</v>
      </c>
      <c r="M876" s="75">
        <f t="shared" ca="1" si="116"/>
        <v>0</v>
      </c>
      <c r="N876" s="75" t="str">
        <f t="shared" ca="1" si="117"/>
        <v xml:space="preserve"> - </v>
      </c>
      <c r="O876" s="75" t="str">
        <f t="shared" ca="1" si="114"/>
        <v>3100: Salary In-kind0 - PY0</v>
      </c>
      <c r="P876" s="75">
        <f>VLOOKUP(D876,'FY-Quarter lookup'!$D$2:$J$25,7,FALSE)</f>
        <v>0</v>
      </c>
      <c r="Q876" s="75">
        <f ca="1">IFERROR(INDEX('Budget by FY'!$I$2:$I$506,MATCH('Budget by qtr'!O876,'Budget by FY'!$F$2:$F$506,0)),0)</f>
        <v>0</v>
      </c>
      <c r="R876" s="75">
        <f>VLOOKUP(D876,'FY-Quarter lookup'!$D$2:$K$25,8,FALSE)</f>
        <v>0</v>
      </c>
      <c r="S876" s="75">
        <f>VLOOKUP(D876,'FY-Quarter lookup'!$D$2:$G$25,4,FALSE)</f>
        <v>0</v>
      </c>
      <c r="T876" s="75">
        <f t="shared" ca="1" si="118"/>
        <v>0</v>
      </c>
    </row>
    <row r="877" spans="1:20">
      <c r="A877">
        <v>4</v>
      </c>
      <c r="B877">
        <v>2025</v>
      </c>
      <c r="C877" s="2">
        <v>45748</v>
      </c>
      <c r="D877" s="2">
        <v>45838</v>
      </c>
      <c r="J877">
        <f>VLOOKUP(D877,'FY-Quarter lookup'!$D$2:$I$25,6,FALSE)</f>
        <v>0</v>
      </c>
      <c r="K877">
        <f t="shared" si="119"/>
        <v>182</v>
      </c>
      <c r="L877" s="75" t="str">
        <f t="shared" ca="1" si="113"/>
        <v>3100: Salary In-kind</v>
      </c>
      <c r="M877" s="75">
        <f t="shared" ca="1" si="116"/>
        <v>0</v>
      </c>
      <c r="N877" s="75" t="str">
        <f t="shared" ca="1" si="117"/>
        <v xml:space="preserve"> - </v>
      </c>
      <c r="O877" s="75" t="str">
        <f t="shared" ca="1" si="114"/>
        <v>3100: Salary In-kind0 - PY0</v>
      </c>
      <c r="P877" s="75">
        <f>VLOOKUP(D877,'FY-Quarter lookup'!$D$2:$J$25,7,FALSE)</f>
        <v>0</v>
      </c>
      <c r="Q877" s="75">
        <f ca="1">IFERROR(INDEX('Budget by FY'!$I$2:$I$506,MATCH('Budget by qtr'!O877,'Budget by FY'!$F$2:$F$506,0)),0)</f>
        <v>0</v>
      </c>
      <c r="R877" s="75">
        <f>VLOOKUP(D877,'FY-Quarter lookup'!$D$2:$K$25,8,FALSE)</f>
        <v>0</v>
      </c>
      <c r="S877" s="75">
        <f>VLOOKUP(D877,'FY-Quarter lookup'!$D$2:$G$25,4,FALSE)</f>
        <v>0</v>
      </c>
      <c r="T877" s="75">
        <f t="shared" ca="1" si="118"/>
        <v>0</v>
      </c>
    </row>
    <row r="878" spans="1:20">
      <c r="A878">
        <v>1</v>
      </c>
      <c r="B878">
        <v>2026</v>
      </c>
      <c r="C878" s="2">
        <v>45839</v>
      </c>
      <c r="D878" s="2">
        <v>45930</v>
      </c>
      <c r="J878">
        <f>VLOOKUP(D878,'FY-Quarter lookup'!$D$2:$I$25,6,FALSE)</f>
        <v>0</v>
      </c>
      <c r="K878">
        <f t="shared" si="119"/>
        <v>182</v>
      </c>
      <c r="L878" s="75" t="str">
        <f t="shared" ca="1" si="113"/>
        <v>3100: Salary In-kind</v>
      </c>
      <c r="M878" s="75">
        <f t="shared" ca="1" si="116"/>
        <v>0</v>
      </c>
      <c r="N878" s="75" t="str">
        <f t="shared" ca="1" si="117"/>
        <v xml:space="preserve"> - </v>
      </c>
      <c r="O878" s="75" t="str">
        <f t="shared" ca="1" si="114"/>
        <v>3100: Salary In-kind0 - PY0</v>
      </c>
      <c r="P878" s="75">
        <f>VLOOKUP(D878,'FY-Quarter lookup'!$D$2:$J$25,7,FALSE)</f>
        <v>0</v>
      </c>
      <c r="Q878" s="75">
        <f ca="1">IFERROR(INDEX('Budget by FY'!$I$2:$I$506,MATCH('Budget by qtr'!O878,'Budget by FY'!$F$2:$F$506,0)),0)</f>
        <v>0</v>
      </c>
      <c r="R878" s="75">
        <f>VLOOKUP(D878,'FY-Quarter lookup'!$D$2:$K$25,8,FALSE)</f>
        <v>0</v>
      </c>
      <c r="S878" s="75">
        <f>VLOOKUP(D878,'FY-Quarter lookup'!$D$2:$G$25,4,FALSE)</f>
        <v>0</v>
      </c>
      <c r="T878" s="75">
        <f t="shared" ca="1" si="118"/>
        <v>0</v>
      </c>
    </row>
    <row r="879" spans="1:20">
      <c r="A879">
        <v>2</v>
      </c>
      <c r="B879">
        <v>2026</v>
      </c>
      <c r="C879" s="2">
        <v>45931</v>
      </c>
      <c r="D879" s="2">
        <v>46022</v>
      </c>
      <c r="J879">
        <f>VLOOKUP(D879,'FY-Quarter lookup'!$D$2:$I$25,6,FALSE)</f>
        <v>0</v>
      </c>
      <c r="K879">
        <f t="shared" si="119"/>
        <v>182</v>
      </c>
      <c r="L879" s="75" t="str">
        <f t="shared" ca="1" si="113"/>
        <v>3100: Salary In-kind</v>
      </c>
      <c r="M879" s="75">
        <f t="shared" ca="1" si="116"/>
        <v>0</v>
      </c>
      <c r="N879" s="75" t="str">
        <f t="shared" ca="1" si="117"/>
        <v xml:space="preserve"> - </v>
      </c>
      <c r="O879" s="75" t="str">
        <f t="shared" ca="1" si="114"/>
        <v>3100: Salary In-kind0 - PY0</v>
      </c>
      <c r="P879" s="75">
        <f>VLOOKUP(D879,'FY-Quarter lookup'!$D$2:$J$25,7,FALSE)</f>
        <v>0</v>
      </c>
      <c r="Q879" s="75">
        <f ca="1">IFERROR(INDEX('Budget by FY'!$I$2:$I$506,MATCH('Budget by qtr'!O879,'Budget by FY'!$F$2:$F$506,0)),0)</f>
        <v>0</v>
      </c>
      <c r="R879" s="75">
        <f>VLOOKUP(D879,'FY-Quarter lookup'!$D$2:$K$25,8,FALSE)</f>
        <v>0</v>
      </c>
      <c r="S879" s="75">
        <f>VLOOKUP(D879,'FY-Quarter lookup'!$D$2:$G$25,4,FALSE)</f>
        <v>0</v>
      </c>
      <c r="T879" s="75">
        <f t="shared" ca="1" si="118"/>
        <v>0</v>
      </c>
    </row>
    <row r="880" spans="1:20">
      <c r="A880">
        <v>3</v>
      </c>
      <c r="B880">
        <v>2026</v>
      </c>
      <c r="C880" s="2">
        <v>46023</v>
      </c>
      <c r="D880" s="2">
        <v>46112</v>
      </c>
      <c r="J880">
        <f>VLOOKUP(D880,'FY-Quarter lookup'!$D$2:$I$25,6,FALSE)</f>
        <v>0</v>
      </c>
      <c r="K880">
        <f t="shared" si="119"/>
        <v>182</v>
      </c>
      <c r="L880" s="75" t="str">
        <f t="shared" ca="1" si="113"/>
        <v>3100: Salary In-kind</v>
      </c>
      <c r="M880" s="75">
        <f t="shared" ca="1" si="116"/>
        <v>0</v>
      </c>
      <c r="N880" s="75" t="str">
        <f t="shared" ca="1" si="117"/>
        <v xml:space="preserve"> - </v>
      </c>
      <c r="O880" s="75" t="str">
        <f t="shared" ca="1" si="114"/>
        <v>3100: Salary In-kind0 - PY0</v>
      </c>
      <c r="P880" s="75">
        <f>VLOOKUP(D880,'FY-Quarter lookup'!$D$2:$J$25,7,FALSE)</f>
        <v>0</v>
      </c>
      <c r="Q880" s="75">
        <f ca="1">IFERROR(INDEX('Budget by FY'!$I$2:$I$506,MATCH('Budget by qtr'!O880,'Budget by FY'!$F$2:$F$506,0)),0)</f>
        <v>0</v>
      </c>
      <c r="R880" s="75">
        <f>VLOOKUP(D880,'FY-Quarter lookup'!$D$2:$K$25,8,FALSE)</f>
        <v>0</v>
      </c>
      <c r="S880" s="75">
        <f>VLOOKUP(D880,'FY-Quarter lookup'!$D$2:$G$25,4,FALSE)</f>
        <v>0</v>
      </c>
      <c r="T880" s="75">
        <f t="shared" ca="1" si="118"/>
        <v>0</v>
      </c>
    </row>
    <row r="881" spans="1:20">
      <c r="A881">
        <v>4</v>
      </c>
      <c r="B881">
        <v>2026</v>
      </c>
      <c r="C881" s="2">
        <v>46113</v>
      </c>
      <c r="D881" s="2">
        <v>46203</v>
      </c>
      <c r="J881">
        <f>VLOOKUP(D881,'FY-Quarter lookup'!$D$2:$I$25,6,FALSE)</f>
        <v>0</v>
      </c>
      <c r="K881">
        <f t="shared" si="119"/>
        <v>182</v>
      </c>
      <c r="L881" s="75" t="str">
        <f t="shared" ca="1" si="113"/>
        <v>3100: Salary In-kind</v>
      </c>
      <c r="M881" s="75">
        <f t="shared" ca="1" si="116"/>
        <v>0</v>
      </c>
      <c r="N881" s="75" t="str">
        <f t="shared" ca="1" si="117"/>
        <v xml:space="preserve"> - </v>
      </c>
      <c r="O881" s="75" t="str">
        <f t="shared" ca="1" si="114"/>
        <v>3100: Salary In-kind0 - PY0</v>
      </c>
      <c r="P881" s="75">
        <f>VLOOKUP(D881,'FY-Quarter lookup'!$D$2:$J$25,7,FALSE)</f>
        <v>0</v>
      </c>
      <c r="Q881" s="75">
        <f ca="1">IFERROR(INDEX('Budget by FY'!$I$2:$I$506,MATCH('Budget by qtr'!O881,'Budget by FY'!$F$2:$F$506,0)),0)</f>
        <v>0</v>
      </c>
      <c r="R881" s="75">
        <f>VLOOKUP(D881,'FY-Quarter lookup'!$D$2:$K$25,8,FALSE)</f>
        <v>0</v>
      </c>
      <c r="S881" s="75">
        <f>VLOOKUP(D881,'FY-Quarter lookup'!$D$2:$G$25,4,FALSE)</f>
        <v>0</v>
      </c>
      <c r="T881" s="75">
        <f t="shared" ca="1" si="118"/>
        <v>0</v>
      </c>
    </row>
    <row r="882" spans="1:20">
      <c r="A882">
        <v>1</v>
      </c>
      <c r="B882">
        <v>2027</v>
      </c>
      <c r="C882" s="2">
        <v>46204</v>
      </c>
      <c r="D882" s="2">
        <v>46295</v>
      </c>
      <c r="J882">
        <f>VLOOKUP(D882,'FY-Quarter lookup'!$D$2:$I$25,6,FALSE)</f>
        <v>0</v>
      </c>
      <c r="K882">
        <f t="shared" si="119"/>
        <v>182</v>
      </c>
      <c r="L882" s="75" t="str">
        <f t="shared" ca="1" si="113"/>
        <v>3100: Salary In-kind</v>
      </c>
      <c r="M882" s="75">
        <f t="shared" ca="1" si="116"/>
        <v>0</v>
      </c>
      <c r="N882" s="75" t="str">
        <f t="shared" ca="1" si="117"/>
        <v xml:space="preserve"> - </v>
      </c>
      <c r="O882" s="75" t="str">
        <f t="shared" ca="1" si="114"/>
        <v>3100: Salary In-kind0 - PY0</v>
      </c>
      <c r="P882" s="75">
        <f>VLOOKUP(D882,'FY-Quarter lookup'!$D$2:$J$25,7,FALSE)</f>
        <v>0</v>
      </c>
      <c r="Q882" s="75">
        <f ca="1">IFERROR(INDEX('Budget by FY'!$I$2:$I$506,MATCH('Budget by qtr'!O882,'Budget by FY'!$F$2:$F$506,0)),0)</f>
        <v>0</v>
      </c>
      <c r="R882" s="75">
        <f>VLOOKUP(D882,'FY-Quarter lookup'!$D$2:$K$25,8,FALSE)</f>
        <v>0</v>
      </c>
      <c r="S882" s="75">
        <f>VLOOKUP(D882,'FY-Quarter lookup'!$D$2:$G$25,4,FALSE)</f>
        <v>0</v>
      </c>
      <c r="T882" s="75">
        <f t="shared" ca="1" si="118"/>
        <v>0</v>
      </c>
    </row>
    <row r="883" spans="1:20">
      <c r="A883">
        <v>2</v>
      </c>
      <c r="B883">
        <v>2027</v>
      </c>
      <c r="C883" s="2">
        <v>46296</v>
      </c>
      <c r="D883" s="2">
        <v>46387</v>
      </c>
      <c r="J883">
        <f>VLOOKUP(D883,'FY-Quarter lookup'!$D$2:$I$25,6,FALSE)</f>
        <v>0</v>
      </c>
      <c r="K883">
        <f t="shared" si="119"/>
        <v>182</v>
      </c>
      <c r="L883" s="75" t="str">
        <f t="shared" ca="1" si="113"/>
        <v>3100: Salary In-kind</v>
      </c>
      <c r="M883" s="75">
        <f t="shared" ca="1" si="116"/>
        <v>0</v>
      </c>
      <c r="N883" s="75" t="str">
        <f t="shared" ca="1" si="117"/>
        <v xml:space="preserve"> - </v>
      </c>
      <c r="O883" s="75" t="str">
        <f t="shared" ca="1" si="114"/>
        <v>3100: Salary In-kind0 - PY0</v>
      </c>
      <c r="P883" s="75">
        <f>VLOOKUP(D883,'FY-Quarter lookup'!$D$2:$J$25,7,FALSE)</f>
        <v>0</v>
      </c>
      <c r="Q883" s="75">
        <f ca="1">IFERROR(INDEX('Budget by FY'!$I$2:$I$506,MATCH('Budget by qtr'!O883,'Budget by FY'!$F$2:$F$506,0)),0)</f>
        <v>0</v>
      </c>
      <c r="R883" s="75">
        <f>VLOOKUP(D883,'FY-Quarter lookup'!$D$2:$K$25,8,FALSE)</f>
        <v>0</v>
      </c>
      <c r="S883" s="75">
        <f>VLOOKUP(D883,'FY-Quarter lookup'!$D$2:$G$25,4,FALSE)</f>
        <v>0</v>
      </c>
      <c r="T883" s="75">
        <f t="shared" ca="1" si="118"/>
        <v>0</v>
      </c>
    </row>
    <row r="884" spans="1:20">
      <c r="A884">
        <v>3</v>
      </c>
      <c r="B884">
        <v>2027</v>
      </c>
      <c r="C884" s="2">
        <v>46388</v>
      </c>
      <c r="D884" s="2">
        <v>46477</v>
      </c>
      <c r="J884">
        <f>VLOOKUP(D884,'FY-Quarter lookup'!$D$2:$I$25,6,FALSE)</f>
        <v>0</v>
      </c>
      <c r="K884">
        <f t="shared" si="119"/>
        <v>182</v>
      </c>
      <c r="L884" s="75" t="str">
        <f t="shared" ca="1" si="113"/>
        <v>3100: Salary In-kind</v>
      </c>
      <c r="M884" s="75">
        <f t="shared" ca="1" si="116"/>
        <v>0</v>
      </c>
      <c r="N884" s="75" t="str">
        <f t="shared" ca="1" si="117"/>
        <v xml:space="preserve"> - </v>
      </c>
      <c r="O884" s="75" t="str">
        <f t="shared" ca="1" si="114"/>
        <v>3100: Salary In-kind0 - PY0</v>
      </c>
      <c r="P884" s="75">
        <f>VLOOKUP(D884,'FY-Quarter lookup'!$D$2:$J$25,7,FALSE)</f>
        <v>0</v>
      </c>
      <c r="Q884" s="75">
        <f ca="1">IFERROR(INDEX('Budget by FY'!$I$2:$I$506,MATCH('Budget by qtr'!O884,'Budget by FY'!$F$2:$F$506,0)),0)</f>
        <v>0</v>
      </c>
      <c r="R884" s="75">
        <f>VLOOKUP(D884,'FY-Quarter lookup'!$D$2:$K$25,8,FALSE)</f>
        <v>0</v>
      </c>
      <c r="S884" s="75">
        <f>VLOOKUP(D884,'FY-Quarter lookup'!$D$2:$G$25,4,FALSE)</f>
        <v>0</v>
      </c>
      <c r="T884" s="75">
        <f t="shared" ca="1" si="118"/>
        <v>0</v>
      </c>
    </row>
    <row r="885" spans="1:20">
      <c r="A885">
        <v>4</v>
      </c>
      <c r="B885">
        <v>2027</v>
      </c>
      <c r="C885" s="2">
        <v>46478</v>
      </c>
      <c r="D885" s="2">
        <v>46568</v>
      </c>
      <c r="J885">
        <f>VLOOKUP(D885,'FY-Quarter lookup'!$D$2:$I$25,6,FALSE)</f>
        <v>0</v>
      </c>
      <c r="K885">
        <f t="shared" si="119"/>
        <v>182</v>
      </c>
      <c r="L885" s="75" t="str">
        <f t="shared" ca="1" si="113"/>
        <v>3100: Salary In-kind</v>
      </c>
      <c r="M885" s="75">
        <f t="shared" ca="1" si="116"/>
        <v>0</v>
      </c>
      <c r="N885" s="75" t="str">
        <f t="shared" ca="1" si="117"/>
        <v xml:space="preserve"> - </v>
      </c>
      <c r="O885" s="75" t="str">
        <f t="shared" ca="1" si="114"/>
        <v>3100: Salary In-kind0 - PY0</v>
      </c>
      <c r="P885" s="75">
        <f>VLOOKUP(D885,'FY-Quarter lookup'!$D$2:$J$25,7,FALSE)</f>
        <v>0</v>
      </c>
      <c r="Q885" s="75">
        <f ca="1">IFERROR(INDEX('Budget by FY'!$I$2:$I$506,MATCH('Budget by qtr'!O885,'Budget by FY'!$F$2:$F$506,0)),0)</f>
        <v>0</v>
      </c>
      <c r="R885" s="75">
        <f>VLOOKUP(D885,'FY-Quarter lookup'!$D$2:$K$25,8,FALSE)</f>
        <v>0</v>
      </c>
      <c r="S885" s="75">
        <f>VLOOKUP(D885,'FY-Quarter lookup'!$D$2:$G$25,4,FALSE)</f>
        <v>0</v>
      </c>
      <c r="T885" s="75">
        <f t="shared" ca="1" si="118"/>
        <v>0</v>
      </c>
    </row>
    <row r="886" spans="1:20">
      <c r="A886">
        <v>1</v>
      </c>
      <c r="B886">
        <v>2028</v>
      </c>
      <c r="C886" s="2">
        <v>46569</v>
      </c>
      <c r="D886" s="2">
        <v>46660</v>
      </c>
      <c r="J886">
        <f>VLOOKUP(D886,'FY-Quarter lookup'!$D$2:$I$25,6,FALSE)</f>
        <v>0</v>
      </c>
      <c r="K886">
        <f t="shared" si="119"/>
        <v>182</v>
      </c>
      <c r="L886" s="75" t="str">
        <f t="shared" ca="1" si="113"/>
        <v>3100: Salary In-kind</v>
      </c>
      <c r="M886" s="75">
        <f t="shared" ca="1" si="116"/>
        <v>0</v>
      </c>
      <c r="N886" s="75" t="str">
        <f t="shared" ca="1" si="117"/>
        <v xml:space="preserve"> - </v>
      </c>
      <c r="O886" s="75" t="str">
        <f t="shared" ca="1" si="114"/>
        <v>3100: Salary In-kind0 - PY0</v>
      </c>
      <c r="P886" s="75">
        <f>VLOOKUP(D886,'FY-Quarter lookup'!$D$2:$J$25,7,FALSE)</f>
        <v>0</v>
      </c>
      <c r="Q886" s="75">
        <f ca="1">IFERROR(INDEX('Budget by FY'!$I$2:$I$506,MATCH('Budget by qtr'!O886,'Budget by FY'!$F$2:$F$506,0)),0)</f>
        <v>0</v>
      </c>
      <c r="R886" s="75">
        <f>VLOOKUP(D886,'FY-Quarter lookup'!$D$2:$K$25,8,FALSE)</f>
        <v>0</v>
      </c>
      <c r="S886" s="75">
        <f>VLOOKUP(D886,'FY-Quarter lookup'!$D$2:$G$25,4,FALSE)</f>
        <v>0</v>
      </c>
      <c r="T886" s="75">
        <f t="shared" ca="1" si="118"/>
        <v>0</v>
      </c>
    </row>
    <row r="887" spans="1:20">
      <c r="A887">
        <v>2</v>
      </c>
      <c r="B887">
        <v>2028</v>
      </c>
      <c r="C887" s="2">
        <v>46661</v>
      </c>
      <c r="D887" s="2">
        <v>46752</v>
      </c>
      <c r="J887">
        <f>VLOOKUP(D887,'FY-Quarter lookup'!$D$2:$I$25,6,FALSE)</f>
        <v>0</v>
      </c>
      <c r="K887">
        <f t="shared" si="119"/>
        <v>182</v>
      </c>
      <c r="L887" s="75" t="str">
        <f t="shared" ca="1" si="113"/>
        <v>3100: Salary In-kind</v>
      </c>
      <c r="M887" s="75">
        <f t="shared" ca="1" si="116"/>
        <v>0</v>
      </c>
      <c r="N887" s="75" t="str">
        <f t="shared" ca="1" si="117"/>
        <v xml:space="preserve"> - </v>
      </c>
      <c r="O887" s="75" t="str">
        <f t="shared" ca="1" si="114"/>
        <v>3100: Salary In-kind0 - PY0</v>
      </c>
      <c r="P887" s="75">
        <f>VLOOKUP(D887,'FY-Quarter lookup'!$D$2:$J$25,7,FALSE)</f>
        <v>0</v>
      </c>
      <c r="Q887" s="75">
        <f ca="1">IFERROR(INDEX('Budget by FY'!$I$2:$I$506,MATCH('Budget by qtr'!O887,'Budget by FY'!$F$2:$F$506,0)),0)</f>
        <v>0</v>
      </c>
      <c r="R887" s="75">
        <f>VLOOKUP(D887,'FY-Quarter lookup'!$D$2:$K$25,8,FALSE)</f>
        <v>0</v>
      </c>
      <c r="S887" s="75">
        <f>VLOOKUP(D887,'FY-Quarter lookup'!$D$2:$G$25,4,FALSE)</f>
        <v>0</v>
      </c>
      <c r="T887" s="75">
        <f t="shared" ca="1" si="118"/>
        <v>0</v>
      </c>
    </row>
    <row r="888" spans="1:20">
      <c r="A888">
        <v>3</v>
      </c>
      <c r="B888">
        <v>2028</v>
      </c>
      <c r="C888" s="2">
        <v>46753</v>
      </c>
      <c r="D888" s="2">
        <v>46843</v>
      </c>
      <c r="J888">
        <f>VLOOKUP(D888,'FY-Quarter lookup'!$D$2:$I$25,6,FALSE)</f>
        <v>0</v>
      </c>
      <c r="K888">
        <f t="shared" si="119"/>
        <v>182</v>
      </c>
      <c r="L888" s="75" t="str">
        <f t="shared" ca="1" si="113"/>
        <v>3100: Salary In-kind</v>
      </c>
      <c r="M888" s="75">
        <f t="shared" ca="1" si="116"/>
        <v>0</v>
      </c>
      <c r="N888" s="75" t="str">
        <f t="shared" ca="1" si="117"/>
        <v xml:space="preserve"> - </v>
      </c>
      <c r="O888" s="75" t="str">
        <f t="shared" ca="1" si="114"/>
        <v>3100: Salary In-kind0 - PY0</v>
      </c>
      <c r="P888" s="75">
        <f>VLOOKUP(D888,'FY-Quarter lookup'!$D$2:$J$25,7,FALSE)</f>
        <v>0</v>
      </c>
      <c r="Q888" s="75">
        <f ca="1">IFERROR(INDEX('Budget by FY'!$I$2:$I$506,MATCH('Budget by qtr'!O888,'Budget by FY'!$F$2:$F$506,0)),0)</f>
        <v>0</v>
      </c>
      <c r="R888" s="75">
        <f>VLOOKUP(D888,'FY-Quarter lookup'!$D$2:$K$25,8,FALSE)</f>
        <v>0</v>
      </c>
      <c r="S888" s="75">
        <f>VLOOKUP(D888,'FY-Quarter lookup'!$D$2:$G$25,4,FALSE)</f>
        <v>0</v>
      </c>
      <c r="T888" s="75">
        <f t="shared" ca="1" si="118"/>
        <v>0</v>
      </c>
    </row>
    <row r="889" spans="1:20">
      <c r="A889">
        <v>4</v>
      </c>
      <c r="B889">
        <v>2028</v>
      </c>
      <c r="C889" s="2">
        <v>46844</v>
      </c>
      <c r="D889" s="2">
        <v>46934</v>
      </c>
      <c r="J889">
        <f>VLOOKUP(D889,'FY-Quarter lookup'!$D$2:$I$25,6,FALSE)</f>
        <v>0</v>
      </c>
      <c r="K889">
        <f t="shared" si="119"/>
        <v>182</v>
      </c>
      <c r="L889" s="75" t="str">
        <f t="shared" ca="1" si="113"/>
        <v>3100: Salary In-kind</v>
      </c>
      <c r="M889" s="75">
        <f t="shared" ca="1" si="116"/>
        <v>0</v>
      </c>
      <c r="N889" s="75" t="str">
        <f t="shared" ca="1" si="117"/>
        <v xml:space="preserve"> - </v>
      </c>
      <c r="O889" s="75" t="str">
        <f t="shared" ca="1" si="114"/>
        <v>3100: Salary In-kind0 - PY0</v>
      </c>
      <c r="P889" s="75">
        <f>VLOOKUP(D889,'FY-Quarter lookup'!$D$2:$J$25,7,FALSE)</f>
        <v>0</v>
      </c>
      <c r="Q889" s="75">
        <f ca="1">IFERROR(INDEX('Budget by FY'!$I$2:$I$506,MATCH('Budget by qtr'!O889,'Budget by FY'!$F$2:$F$506,0)),0)</f>
        <v>0</v>
      </c>
      <c r="R889" s="75">
        <f>VLOOKUP(D889,'FY-Quarter lookup'!$D$2:$K$25,8,FALSE)</f>
        <v>0</v>
      </c>
      <c r="S889" s="75">
        <f>VLOOKUP(D889,'FY-Quarter lookup'!$D$2:$G$25,4,FALSE)</f>
        <v>0</v>
      </c>
      <c r="T889" s="75">
        <f t="shared" ca="1" si="118"/>
        <v>0</v>
      </c>
    </row>
    <row r="890" spans="1:20">
      <c r="A890">
        <v>1</v>
      </c>
      <c r="B890">
        <v>2023</v>
      </c>
      <c r="C890" s="2">
        <v>44743</v>
      </c>
      <c r="D890" s="2">
        <v>44834</v>
      </c>
      <c r="J890">
        <f>VLOOKUP(D890,'FY-Quarter lookup'!$D$2:$I$25,6,FALSE)</f>
        <v>0</v>
      </c>
      <c r="K890">
        <f>K889+5</f>
        <v>187</v>
      </c>
      <c r="L890" s="75" t="str">
        <f t="shared" ca="1" si="113"/>
        <v>3100: Salary In-kind</v>
      </c>
      <c r="M890" s="75">
        <f t="shared" ca="1" si="116"/>
        <v>0</v>
      </c>
      <c r="N890" s="75" t="str">
        <f t="shared" ca="1" si="117"/>
        <v xml:space="preserve"> - </v>
      </c>
      <c r="O890" s="75" t="str">
        <f t="shared" ca="1" si="114"/>
        <v>3100: Salary In-kind0 - PY0</v>
      </c>
      <c r="P890" s="75">
        <f>VLOOKUP(D890,'FY-Quarter lookup'!$D$2:$J$25,7,FALSE)</f>
        <v>0</v>
      </c>
      <c r="Q890" s="75">
        <f ca="1">IFERROR(INDEX('Budget by FY'!$I$2:$I$506,MATCH('Budget by qtr'!O890,'Budget by FY'!$F$2:$F$506,0)),0)</f>
        <v>0</v>
      </c>
      <c r="R890" s="75">
        <f>VLOOKUP(D890,'FY-Quarter lookup'!$D$2:$K$25,8,FALSE)</f>
        <v>0</v>
      </c>
      <c r="S890" s="75">
        <f>VLOOKUP(D890,'FY-Quarter lookup'!$D$2:$G$25,4,FALSE)</f>
        <v>0</v>
      </c>
      <c r="T890" s="75">
        <f t="shared" ca="1" si="118"/>
        <v>0</v>
      </c>
    </row>
    <row r="891" spans="1:20">
      <c r="A891">
        <v>2</v>
      </c>
      <c r="B891">
        <v>2023</v>
      </c>
      <c r="C891" s="2">
        <v>44835</v>
      </c>
      <c r="D891" s="2">
        <v>44926</v>
      </c>
      <c r="J891">
        <f>VLOOKUP(D891,'FY-Quarter lookup'!$D$2:$I$25,6,FALSE)</f>
        <v>0</v>
      </c>
      <c r="K891">
        <f>K890</f>
        <v>187</v>
      </c>
      <c r="L891" s="75" t="str">
        <f t="shared" ca="1" si="113"/>
        <v>3100: Salary In-kind</v>
      </c>
      <c r="M891" s="75">
        <f t="shared" ca="1" si="116"/>
        <v>0</v>
      </c>
      <c r="N891" s="75" t="str">
        <f t="shared" ca="1" si="117"/>
        <v xml:space="preserve"> - </v>
      </c>
      <c r="O891" s="75" t="str">
        <f t="shared" ca="1" si="114"/>
        <v>3100: Salary In-kind0 - PY0</v>
      </c>
      <c r="P891" s="75">
        <f>VLOOKUP(D891,'FY-Quarter lookup'!$D$2:$J$25,7,FALSE)</f>
        <v>0</v>
      </c>
      <c r="Q891" s="75">
        <f ca="1">IFERROR(INDEX('Budget by FY'!$I$2:$I$506,MATCH('Budget by qtr'!O891,'Budget by FY'!$F$2:$F$506,0)),0)</f>
        <v>0</v>
      </c>
      <c r="R891" s="75">
        <f>VLOOKUP(D891,'FY-Quarter lookup'!$D$2:$K$25,8,FALSE)</f>
        <v>0</v>
      </c>
      <c r="S891" s="75">
        <f>VLOOKUP(D891,'FY-Quarter lookup'!$D$2:$G$25,4,FALSE)</f>
        <v>0</v>
      </c>
      <c r="T891" s="75">
        <f t="shared" ca="1" si="118"/>
        <v>0</v>
      </c>
    </row>
    <row r="892" spans="1:20">
      <c r="A892">
        <v>3</v>
      </c>
      <c r="B892">
        <v>2023</v>
      </c>
      <c r="C892" s="2">
        <v>44927</v>
      </c>
      <c r="D892" s="2">
        <v>45016</v>
      </c>
      <c r="J892">
        <f>VLOOKUP(D892,'FY-Quarter lookup'!$D$2:$I$25,6,FALSE)</f>
        <v>0</v>
      </c>
      <c r="K892">
        <f t="shared" ref="K892:K913" si="120">K891</f>
        <v>187</v>
      </c>
      <c r="L892" s="75" t="str">
        <f t="shared" ca="1" si="113"/>
        <v>3100: Salary In-kind</v>
      </c>
      <c r="M892" s="75">
        <f t="shared" ca="1" si="116"/>
        <v>0</v>
      </c>
      <c r="N892" s="75" t="str">
        <f t="shared" ca="1" si="117"/>
        <v xml:space="preserve"> - </v>
      </c>
      <c r="O892" s="75" t="str">
        <f t="shared" ca="1" si="114"/>
        <v>3100: Salary In-kind0 - PY0</v>
      </c>
      <c r="P892" s="75">
        <f>VLOOKUP(D892,'FY-Quarter lookup'!$D$2:$J$25,7,FALSE)</f>
        <v>0</v>
      </c>
      <c r="Q892" s="75">
        <f ca="1">IFERROR(INDEX('Budget by FY'!$I$2:$I$506,MATCH('Budget by qtr'!O892,'Budget by FY'!$F$2:$F$506,0)),0)</f>
        <v>0</v>
      </c>
      <c r="R892" s="75">
        <f>VLOOKUP(D892,'FY-Quarter lookup'!$D$2:$K$25,8,FALSE)</f>
        <v>0</v>
      </c>
      <c r="S892" s="75">
        <f>VLOOKUP(D892,'FY-Quarter lookup'!$D$2:$G$25,4,FALSE)</f>
        <v>0</v>
      </c>
      <c r="T892" s="75">
        <f t="shared" ca="1" si="118"/>
        <v>0</v>
      </c>
    </row>
    <row r="893" spans="1:20">
      <c r="A893">
        <v>4</v>
      </c>
      <c r="B893">
        <v>2023</v>
      </c>
      <c r="C893" s="2">
        <v>45017</v>
      </c>
      <c r="D893" s="2">
        <v>45107</v>
      </c>
      <c r="J893">
        <f>VLOOKUP(D893,'FY-Quarter lookup'!$D$2:$I$25,6,FALSE)</f>
        <v>0</v>
      </c>
      <c r="K893">
        <f t="shared" si="120"/>
        <v>187</v>
      </c>
      <c r="L893" s="75" t="str">
        <f t="shared" ca="1" si="113"/>
        <v>3100: Salary In-kind</v>
      </c>
      <c r="M893" s="75">
        <f t="shared" ca="1" si="116"/>
        <v>0</v>
      </c>
      <c r="N893" s="75" t="str">
        <f t="shared" ca="1" si="117"/>
        <v xml:space="preserve"> - </v>
      </c>
      <c r="O893" s="75" t="str">
        <f t="shared" ca="1" si="114"/>
        <v>3100: Salary In-kind0 - PY0</v>
      </c>
      <c r="P893" s="75">
        <f>VLOOKUP(D893,'FY-Quarter lookup'!$D$2:$J$25,7,FALSE)</f>
        <v>0</v>
      </c>
      <c r="Q893" s="75">
        <f ca="1">IFERROR(INDEX('Budget by FY'!$I$2:$I$506,MATCH('Budget by qtr'!O893,'Budget by FY'!$F$2:$F$506,0)),0)</f>
        <v>0</v>
      </c>
      <c r="R893" s="75">
        <f>VLOOKUP(D893,'FY-Quarter lookup'!$D$2:$K$25,8,FALSE)</f>
        <v>0</v>
      </c>
      <c r="S893" s="75">
        <f>VLOOKUP(D893,'FY-Quarter lookup'!$D$2:$G$25,4,FALSE)</f>
        <v>0</v>
      </c>
      <c r="T893" s="75">
        <f t="shared" ca="1" si="118"/>
        <v>0</v>
      </c>
    </row>
    <row r="894" spans="1:20">
      <c r="A894">
        <v>1</v>
      </c>
      <c r="B894">
        <v>2024</v>
      </c>
      <c r="C894" s="2">
        <v>45108</v>
      </c>
      <c r="D894" s="2">
        <v>45199</v>
      </c>
      <c r="J894">
        <f>VLOOKUP(D894,'FY-Quarter lookup'!$D$2:$I$25,6,FALSE)</f>
        <v>0</v>
      </c>
      <c r="K894">
        <f t="shared" si="120"/>
        <v>187</v>
      </c>
      <c r="L894" s="75" t="str">
        <f t="shared" ca="1" si="113"/>
        <v>3100: Salary In-kind</v>
      </c>
      <c r="M894" s="75">
        <f t="shared" ca="1" si="116"/>
        <v>0</v>
      </c>
      <c r="N894" s="75" t="str">
        <f t="shared" ca="1" si="117"/>
        <v xml:space="preserve"> - </v>
      </c>
      <c r="O894" s="75" t="str">
        <f t="shared" ca="1" si="114"/>
        <v>3100: Salary In-kind0 - PY0</v>
      </c>
      <c r="P894" s="75">
        <f>VLOOKUP(D894,'FY-Quarter lookup'!$D$2:$J$25,7,FALSE)</f>
        <v>0</v>
      </c>
      <c r="Q894" s="75">
        <f ca="1">IFERROR(INDEX('Budget by FY'!$I$2:$I$506,MATCH('Budget by qtr'!O894,'Budget by FY'!$F$2:$F$506,0)),0)</f>
        <v>0</v>
      </c>
      <c r="R894" s="75">
        <f>VLOOKUP(D894,'FY-Quarter lookup'!$D$2:$K$25,8,FALSE)</f>
        <v>0</v>
      </c>
      <c r="S894" s="75">
        <f>VLOOKUP(D894,'FY-Quarter lookup'!$D$2:$G$25,4,FALSE)</f>
        <v>0</v>
      </c>
      <c r="T894" s="75">
        <f t="shared" ca="1" si="118"/>
        <v>0</v>
      </c>
    </row>
    <row r="895" spans="1:20">
      <c r="A895">
        <v>2</v>
      </c>
      <c r="B895">
        <v>2024</v>
      </c>
      <c r="C895" s="2">
        <v>45200</v>
      </c>
      <c r="D895" s="2">
        <v>45291</v>
      </c>
      <c r="J895">
        <f>VLOOKUP(D895,'FY-Quarter lookup'!$D$2:$I$25,6,FALSE)</f>
        <v>0</v>
      </c>
      <c r="K895">
        <f t="shared" si="120"/>
        <v>187</v>
      </c>
      <c r="L895" s="75" t="str">
        <f t="shared" ca="1" si="113"/>
        <v>3100: Salary In-kind</v>
      </c>
      <c r="M895" s="75">
        <f t="shared" ca="1" si="116"/>
        <v>0</v>
      </c>
      <c r="N895" s="75" t="str">
        <f t="shared" ca="1" si="117"/>
        <v xml:space="preserve"> - </v>
      </c>
      <c r="O895" s="75" t="str">
        <f t="shared" ca="1" si="114"/>
        <v>3100: Salary In-kind0 - PY0</v>
      </c>
      <c r="P895" s="75">
        <f>VLOOKUP(D895,'FY-Quarter lookup'!$D$2:$J$25,7,FALSE)</f>
        <v>0</v>
      </c>
      <c r="Q895" s="75">
        <f ca="1">IFERROR(INDEX('Budget by FY'!$I$2:$I$506,MATCH('Budget by qtr'!O895,'Budget by FY'!$F$2:$F$506,0)),0)</f>
        <v>0</v>
      </c>
      <c r="R895" s="75">
        <f>VLOOKUP(D895,'FY-Quarter lookup'!$D$2:$K$25,8,FALSE)</f>
        <v>0</v>
      </c>
      <c r="S895" s="75">
        <f>VLOOKUP(D895,'FY-Quarter lookup'!$D$2:$G$25,4,FALSE)</f>
        <v>0</v>
      </c>
      <c r="T895" s="75">
        <f t="shared" ca="1" si="118"/>
        <v>0</v>
      </c>
    </row>
    <row r="896" spans="1:20">
      <c r="A896">
        <v>3</v>
      </c>
      <c r="B896">
        <v>2024</v>
      </c>
      <c r="C896" s="2">
        <v>45292</v>
      </c>
      <c r="D896" s="2">
        <v>45382</v>
      </c>
      <c r="J896">
        <f>VLOOKUP(D896,'FY-Quarter lookup'!$D$2:$I$25,6,FALSE)</f>
        <v>0</v>
      </c>
      <c r="K896">
        <f t="shared" si="120"/>
        <v>187</v>
      </c>
      <c r="L896" s="75" t="str">
        <f t="shared" ca="1" si="113"/>
        <v>3100: Salary In-kind</v>
      </c>
      <c r="M896" s="75">
        <f t="shared" ca="1" si="116"/>
        <v>0</v>
      </c>
      <c r="N896" s="75" t="str">
        <f t="shared" ca="1" si="117"/>
        <v xml:space="preserve"> - </v>
      </c>
      <c r="O896" s="75" t="str">
        <f t="shared" ca="1" si="114"/>
        <v>3100: Salary In-kind0 - PY0</v>
      </c>
      <c r="P896" s="75">
        <f>VLOOKUP(D896,'FY-Quarter lookup'!$D$2:$J$25,7,FALSE)</f>
        <v>0</v>
      </c>
      <c r="Q896" s="75">
        <f ca="1">IFERROR(INDEX('Budget by FY'!$I$2:$I$506,MATCH('Budget by qtr'!O896,'Budget by FY'!$F$2:$F$506,0)),0)</f>
        <v>0</v>
      </c>
      <c r="R896" s="75">
        <f>VLOOKUP(D896,'FY-Quarter lookup'!$D$2:$K$25,8,FALSE)</f>
        <v>0</v>
      </c>
      <c r="S896" s="75">
        <f>VLOOKUP(D896,'FY-Quarter lookup'!$D$2:$G$25,4,FALSE)</f>
        <v>0</v>
      </c>
      <c r="T896" s="75">
        <f t="shared" ca="1" si="118"/>
        <v>0</v>
      </c>
    </row>
    <row r="897" spans="1:20">
      <c r="A897">
        <v>4</v>
      </c>
      <c r="B897">
        <v>2024</v>
      </c>
      <c r="C897" s="2">
        <v>45383</v>
      </c>
      <c r="D897" s="2">
        <v>45473</v>
      </c>
      <c r="J897">
        <f>VLOOKUP(D897,'FY-Quarter lookup'!$D$2:$I$25,6,FALSE)</f>
        <v>0</v>
      </c>
      <c r="K897">
        <f t="shared" si="120"/>
        <v>187</v>
      </c>
      <c r="L897" s="75" t="str">
        <f t="shared" ca="1" si="113"/>
        <v>3100: Salary In-kind</v>
      </c>
      <c r="M897" s="75">
        <f t="shared" ca="1" si="116"/>
        <v>0</v>
      </c>
      <c r="N897" s="75" t="str">
        <f t="shared" ca="1" si="117"/>
        <v xml:space="preserve"> - </v>
      </c>
      <c r="O897" s="75" t="str">
        <f t="shared" ca="1" si="114"/>
        <v>3100: Salary In-kind0 - PY0</v>
      </c>
      <c r="P897" s="75">
        <f>VLOOKUP(D897,'FY-Quarter lookup'!$D$2:$J$25,7,FALSE)</f>
        <v>0</v>
      </c>
      <c r="Q897" s="75">
        <f ca="1">IFERROR(INDEX('Budget by FY'!$I$2:$I$506,MATCH('Budget by qtr'!O897,'Budget by FY'!$F$2:$F$506,0)),0)</f>
        <v>0</v>
      </c>
      <c r="R897" s="75">
        <f>VLOOKUP(D897,'FY-Quarter lookup'!$D$2:$K$25,8,FALSE)</f>
        <v>0</v>
      </c>
      <c r="S897" s="75">
        <f>VLOOKUP(D897,'FY-Quarter lookup'!$D$2:$G$25,4,FALSE)</f>
        <v>0</v>
      </c>
      <c r="T897" s="75">
        <f t="shared" ca="1" si="118"/>
        <v>0</v>
      </c>
    </row>
    <row r="898" spans="1:20">
      <c r="A898">
        <v>1</v>
      </c>
      <c r="B898">
        <v>2025</v>
      </c>
      <c r="C898" s="2">
        <v>45474</v>
      </c>
      <c r="D898" s="2">
        <v>45565</v>
      </c>
      <c r="J898">
        <f>VLOOKUP(D898,'FY-Quarter lookup'!$D$2:$I$25,6,FALSE)</f>
        <v>0</v>
      </c>
      <c r="K898">
        <f t="shared" si="120"/>
        <v>187</v>
      </c>
      <c r="L898" s="75" t="str">
        <f t="shared" ca="1" si="113"/>
        <v>3100: Salary In-kind</v>
      </c>
      <c r="M898" s="75">
        <f t="shared" ca="1" si="116"/>
        <v>0</v>
      </c>
      <c r="N898" s="75" t="str">
        <f t="shared" ca="1" si="117"/>
        <v xml:space="preserve"> - </v>
      </c>
      <c r="O898" s="75" t="str">
        <f t="shared" ca="1" si="114"/>
        <v>3100: Salary In-kind0 - PY0</v>
      </c>
      <c r="P898" s="75">
        <f>VLOOKUP(D898,'FY-Quarter lookup'!$D$2:$J$25,7,FALSE)</f>
        <v>0</v>
      </c>
      <c r="Q898" s="75">
        <f ca="1">IFERROR(INDEX('Budget by FY'!$I$2:$I$506,MATCH('Budget by qtr'!O898,'Budget by FY'!$F$2:$F$506,0)),0)</f>
        <v>0</v>
      </c>
      <c r="R898" s="75">
        <f>VLOOKUP(D898,'FY-Quarter lookup'!$D$2:$K$25,8,FALSE)</f>
        <v>0</v>
      </c>
      <c r="S898" s="75">
        <f>VLOOKUP(D898,'FY-Quarter lookup'!$D$2:$G$25,4,FALSE)</f>
        <v>0</v>
      </c>
      <c r="T898" s="75">
        <f t="shared" ca="1" si="118"/>
        <v>0</v>
      </c>
    </row>
    <row r="899" spans="1:20">
      <c r="A899">
        <v>2</v>
      </c>
      <c r="B899">
        <v>2025</v>
      </c>
      <c r="C899" s="2">
        <v>45566</v>
      </c>
      <c r="D899" s="2">
        <v>45657</v>
      </c>
      <c r="J899">
        <f>VLOOKUP(D899,'FY-Quarter lookup'!$D$2:$I$25,6,FALSE)</f>
        <v>0</v>
      </c>
      <c r="K899">
        <f t="shared" si="120"/>
        <v>187</v>
      </c>
      <c r="L899" s="75" t="str">
        <f t="shared" ref="L899:L962" ca="1" si="121">INDIRECT(_xlfn.CONCAT("'Budget by FY'!C",K899))</f>
        <v>3100: Salary In-kind</v>
      </c>
      <c r="M899" s="75">
        <f t="shared" ca="1" si="116"/>
        <v>0</v>
      </c>
      <c r="N899" s="75" t="str">
        <f t="shared" ca="1" si="117"/>
        <v xml:space="preserve"> - </v>
      </c>
      <c r="O899" s="75" t="str">
        <f t="shared" ref="O899:O962" ca="1" si="122">_xlfn.CONCAT(L899,M899,N899,"PY",P899)</f>
        <v>3100: Salary In-kind0 - PY0</v>
      </c>
      <c r="P899" s="75">
        <f>VLOOKUP(D899,'FY-Quarter lookup'!$D$2:$J$25,7,FALSE)</f>
        <v>0</v>
      </c>
      <c r="Q899" s="75">
        <f ca="1">IFERROR(INDEX('Budget by FY'!$I$2:$I$506,MATCH('Budget by qtr'!O899,'Budget by FY'!$F$2:$F$506,0)),0)</f>
        <v>0</v>
      </c>
      <c r="R899" s="75">
        <f>VLOOKUP(D899,'FY-Quarter lookup'!$D$2:$K$25,8,FALSE)</f>
        <v>0</v>
      </c>
      <c r="S899" s="75">
        <f>VLOOKUP(D899,'FY-Quarter lookup'!$D$2:$G$25,4,FALSE)</f>
        <v>0</v>
      </c>
      <c r="T899" s="75">
        <f t="shared" ca="1" si="118"/>
        <v>0</v>
      </c>
    </row>
    <row r="900" spans="1:20">
      <c r="A900">
        <v>3</v>
      </c>
      <c r="B900">
        <v>2025</v>
      </c>
      <c r="C900" s="2">
        <v>45658</v>
      </c>
      <c r="D900" s="2">
        <v>45747</v>
      </c>
      <c r="J900">
        <f>VLOOKUP(D900,'FY-Quarter lookup'!$D$2:$I$25,6,FALSE)</f>
        <v>0</v>
      </c>
      <c r="K900">
        <f t="shared" si="120"/>
        <v>187</v>
      </c>
      <c r="L900" s="75" t="str">
        <f t="shared" ca="1" si="121"/>
        <v>3100: Salary In-kind</v>
      </c>
      <c r="M900" s="75">
        <f t="shared" ca="1" si="116"/>
        <v>0</v>
      </c>
      <c r="N900" s="75" t="str">
        <f t="shared" ca="1" si="117"/>
        <v xml:space="preserve"> - </v>
      </c>
      <c r="O900" s="75" t="str">
        <f t="shared" ca="1" si="122"/>
        <v>3100: Salary In-kind0 - PY0</v>
      </c>
      <c r="P900" s="75">
        <f>VLOOKUP(D900,'FY-Quarter lookup'!$D$2:$J$25,7,FALSE)</f>
        <v>0</v>
      </c>
      <c r="Q900" s="75">
        <f ca="1">IFERROR(INDEX('Budget by FY'!$I$2:$I$506,MATCH('Budget by qtr'!O900,'Budget by FY'!$F$2:$F$506,0)),0)</f>
        <v>0</v>
      </c>
      <c r="R900" s="75">
        <f>VLOOKUP(D900,'FY-Quarter lookup'!$D$2:$K$25,8,FALSE)</f>
        <v>0</v>
      </c>
      <c r="S900" s="75">
        <f>VLOOKUP(D900,'FY-Quarter lookup'!$D$2:$G$25,4,FALSE)</f>
        <v>0</v>
      </c>
      <c r="T900" s="75">
        <f t="shared" ca="1" si="118"/>
        <v>0</v>
      </c>
    </row>
    <row r="901" spans="1:20">
      <c r="A901">
        <v>4</v>
      </c>
      <c r="B901">
        <v>2025</v>
      </c>
      <c r="C901" s="2">
        <v>45748</v>
      </c>
      <c r="D901" s="2">
        <v>45838</v>
      </c>
      <c r="J901">
        <f>VLOOKUP(D901,'FY-Quarter lookup'!$D$2:$I$25,6,FALSE)</f>
        <v>0</v>
      </c>
      <c r="K901">
        <f t="shared" si="120"/>
        <v>187</v>
      </c>
      <c r="L901" s="75" t="str">
        <f t="shared" ca="1" si="121"/>
        <v>3100: Salary In-kind</v>
      </c>
      <c r="M901" s="75">
        <f t="shared" ca="1" si="116"/>
        <v>0</v>
      </c>
      <c r="N901" s="75" t="str">
        <f t="shared" ca="1" si="117"/>
        <v xml:space="preserve"> - </v>
      </c>
      <c r="O901" s="75" t="str">
        <f t="shared" ca="1" si="122"/>
        <v>3100: Salary In-kind0 - PY0</v>
      </c>
      <c r="P901" s="75">
        <f>VLOOKUP(D901,'FY-Quarter lookup'!$D$2:$J$25,7,FALSE)</f>
        <v>0</v>
      </c>
      <c r="Q901" s="75">
        <f ca="1">IFERROR(INDEX('Budget by FY'!$I$2:$I$506,MATCH('Budget by qtr'!O901,'Budget by FY'!$F$2:$F$506,0)),0)</f>
        <v>0</v>
      </c>
      <c r="R901" s="75">
        <f>VLOOKUP(D901,'FY-Quarter lookup'!$D$2:$K$25,8,FALSE)</f>
        <v>0</v>
      </c>
      <c r="S901" s="75">
        <f>VLOOKUP(D901,'FY-Quarter lookup'!$D$2:$G$25,4,FALSE)</f>
        <v>0</v>
      </c>
      <c r="T901" s="75">
        <f t="shared" ca="1" si="118"/>
        <v>0</v>
      </c>
    </row>
    <row r="902" spans="1:20">
      <c r="A902">
        <v>1</v>
      </c>
      <c r="B902">
        <v>2026</v>
      </c>
      <c r="C902" s="2">
        <v>45839</v>
      </c>
      <c r="D902" s="2">
        <v>45930</v>
      </c>
      <c r="J902">
        <f>VLOOKUP(D902,'FY-Quarter lookup'!$D$2:$I$25,6,FALSE)</f>
        <v>0</v>
      </c>
      <c r="K902">
        <f t="shared" si="120"/>
        <v>187</v>
      </c>
      <c r="L902" s="75" t="str">
        <f t="shared" ca="1" si="121"/>
        <v>3100: Salary In-kind</v>
      </c>
      <c r="M902" s="75">
        <f t="shared" ca="1" si="116"/>
        <v>0</v>
      </c>
      <c r="N902" s="75" t="str">
        <f t="shared" ca="1" si="117"/>
        <v xml:space="preserve"> - </v>
      </c>
      <c r="O902" s="75" t="str">
        <f t="shared" ca="1" si="122"/>
        <v>3100: Salary In-kind0 - PY0</v>
      </c>
      <c r="P902" s="75">
        <f>VLOOKUP(D902,'FY-Quarter lookup'!$D$2:$J$25,7,FALSE)</f>
        <v>0</v>
      </c>
      <c r="Q902" s="75">
        <f ca="1">IFERROR(INDEX('Budget by FY'!$I$2:$I$506,MATCH('Budget by qtr'!O902,'Budget by FY'!$F$2:$F$506,0)),0)</f>
        <v>0</v>
      </c>
      <c r="R902" s="75">
        <f>VLOOKUP(D902,'FY-Quarter lookup'!$D$2:$K$25,8,FALSE)</f>
        <v>0</v>
      </c>
      <c r="S902" s="75">
        <f>VLOOKUP(D902,'FY-Quarter lookup'!$D$2:$G$25,4,FALSE)</f>
        <v>0</v>
      </c>
      <c r="T902" s="75">
        <f t="shared" ca="1" si="118"/>
        <v>0</v>
      </c>
    </row>
    <row r="903" spans="1:20">
      <c r="A903">
        <v>2</v>
      </c>
      <c r="B903">
        <v>2026</v>
      </c>
      <c r="C903" s="2">
        <v>45931</v>
      </c>
      <c r="D903" s="2">
        <v>46022</v>
      </c>
      <c r="J903">
        <f>VLOOKUP(D903,'FY-Quarter lookup'!$D$2:$I$25,6,FALSE)</f>
        <v>0</v>
      </c>
      <c r="K903">
        <f t="shared" si="120"/>
        <v>187</v>
      </c>
      <c r="L903" s="75" t="str">
        <f t="shared" ca="1" si="121"/>
        <v>3100: Salary In-kind</v>
      </c>
      <c r="M903" s="75">
        <f t="shared" ca="1" si="116"/>
        <v>0</v>
      </c>
      <c r="N903" s="75" t="str">
        <f t="shared" ca="1" si="117"/>
        <v xml:space="preserve"> - </v>
      </c>
      <c r="O903" s="75" t="str">
        <f t="shared" ca="1" si="122"/>
        <v>3100: Salary In-kind0 - PY0</v>
      </c>
      <c r="P903" s="75">
        <f>VLOOKUP(D903,'FY-Quarter lookup'!$D$2:$J$25,7,FALSE)</f>
        <v>0</v>
      </c>
      <c r="Q903" s="75">
        <f ca="1">IFERROR(INDEX('Budget by FY'!$I$2:$I$506,MATCH('Budget by qtr'!O903,'Budget by FY'!$F$2:$F$506,0)),0)</f>
        <v>0</v>
      </c>
      <c r="R903" s="75">
        <f>VLOOKUP(D903,'FY-Quarter lookup'!$D$2:$K$25,8,FALSE)</f>
        <v>0</v>
      </c>
      <c r="S903" s="75">
        <f>VLOOKUP(D903,'FY-Quarter lookup'!$D$2:$G$25,4,FALSE)</f>
        <v>0</v>
      </c>
      <c r="T903" s="75">
        <f t="shared" ca="1" si="118"/>
        <v>0</v>
      </c>
    </row>
    <row r="904" spans="1:20">
      <c r="A904">
        <v>3</v>
      </c>
      <c r="B904">
        <v>2026</v>
      </c>
      <c r="C904" s="2">
        <v>46023</v>
      </c>
      <c r="D904" s="2">
        <v>46112</v>
      </c>
      <c r="J904">
        <f>VLOOKUP(D904,'FY-Quarter lookup'!$D$2:$I$25,6,FALSE)</f>
        <v>0</v>
      </c>
      <c r="K904">
        <f t="shared" si="120"/>
        <v>187</v>
      </c>
      <c r="L904" s="75" t="str">
        <f t="shared" ca="1" si="121"/>
        <v>3100: Salary In-kind</v>
      </c>
      <c r="M904" s="75">
        <f t="shared" ca="1" si="116"/>
        <v>0</v>
      </c>
      <c r="N904" s="75" t="str">
        <f t="shared" ca="1" si="117"/>
        <v xml:space="preserve"> - </v>
      </c>
      <c r="O904" s="75" t="str">
        <f t="shared" ca="1" si="122"/>
        <v>3100: Salary In-kind0 - PY0</v>
      </c>
      <c r="P904" s="75">
        <f>VLOOKUP(D904,'FY-Quarter lookup'!$D$2:$J$25,7,FALSE)</f>
        <v>0</v>
      </c>
      <c r="Q904" s="75">
        <f ca="1">IFERROR(INDEX('Budget by FY'!$I$2:$I$506,MATCH('Budget by qtr'!O904,'Budget by FY'!$F$2:$F$506,0)),0)</f>
        <v>0</v>
      </c>
      <c r="R904" s="75">
        <f>VLOOKUP(D904,'FY-Quarter lookup'!$D$2:$K$25,8,FALSE)</f>
        <v>0</v>
      </c>
      <c r="S904" s="75">
        <f>VLOOKUP(D904,'FY-Quarter lookup'!$D$2:$G$25,4,FALSE)</f>
        <v>0</v>
      </c>
      <c r="T904" s="75">
        <f t="shared" ca="1" si="118"/>
        <v>0</v>
      </c>
    </row>
    <row r="905" spans="1:20">
      <c r="A905">
        <v>4</v>
      </c>
      <c r="B905">
        <v>2026</v>
      </c>
      <c r="C905" s="2">
        <v>46113</v>
      </c>
      <c r="D905" s="2">
        <v>46203</v>
      </c>
      <c r="J905">
        <f>VLOOKUP(D905,'FY-Quarter lookup'!$D$2:$I$25,6,FALSE)</f>
        <v>0</v>
      </c>
      <c r="K905">
        <f t="shared" si="120"/>
        <v>187</v>
      </c>
      <c r="L905" s="75" t="str">
        <f t="shared" ca="1" si="121"/>
        <v>3100: Salary In-kind</v>
      </c>
      <c r="M905" s="75">
        <f t="shared" ca="1" si="116"/>
        <v>0</v>
      </c>
      <c r="N905" s="75" t="str">
        <f t="shared" ca="1" si="117"/>
        <v xml:space="preserve"> - </v>
      </c>
      <c r="O905" s="75" t="str">
        <f t="shared" ca="1" si="122"/>
        <v>3100: Salary In-kind0 - PY0</v>
      </c>
      <c r="P905" s="75">
        <f>VLOOKUP(D905,'FY-Quarter lookup'!$D$2:$J$25,7,FALSE)</f>
        <v>0</v>
      </c>
      <c r="Q905" s="75">
        <f ca="1">IFERROR(INDEX('Budget by FY'!$I$2:$I$506,MATCH('Budget by qtr'!O905,'Budget by FY'!$F$2:$F$506,0)),0)</f>
        <v>0</v>
      </c>
      <c r="R905" s="75">
        <f>VLOOKUP(D905,'FY-Quarter lookup'!$D$2:$K$25,8,FALSE)</f>
        <v>0</v>
      </c>
      <c r="S905" s="75">
        <f>VLOOKUP(D905,'FY-Quarter lookup'!$D$2:$G$25,4,FALSE)</f>
        <v>0</v>
      </c>
      <c r="T905" s="75">
        <f t="shared" ca="1" si="118"/>
        <v>0</v>
      </c>
    </row>
    <row r="906" spans="1:20">
      <c r="A906">
        <v>1</v>
      </c>
      <c r="B906">
        <v>2027</v>
      </c>
      <c r="C906" s="2">
        <v>46204</v>
      </c>
      <c r="D906" s="2">
        <v>46295</v>
      </c>
      <c r="J906">
        <f>VLOOKUP(D906,'FY-Quarter lookup'!$D$2:$I$25,6,FALSE)</f>
        <v>0</v>
      </c>
      <c r="K906">
        <f t="shared" si="120"/>
        <v>187</v>
      </c>
      <c r="L906" s="75" t="str">
        <f t="shared" ca="1" si="121"/>
        <v>3100: Salary In-kind</v>
      </c>
      <c r="M906" s="75">
        <f t="shared" ca="1" si="116"/>
        <v>0</v>
      </c>
      <c r="N906" s="75" t="str">
        <f t="shared" ca="1" si="117"/>
        <v xml:space="preserve"> - </v>
      </c>
      <c r="O906" s="75" t="str">
        <f t="shared" ca="1" si="122"/>
        <v>3100: Salary In-kind0 - PY0</v>
      </c>
      <c r="P906" s="75">
        <f>VLOOKUP(D906,'FY-Quarter lookup'!$D$2:$J$25,7,FALSE)</f>
        <v>0</v>
      </c>
      <c r="Q906" s="75">
        <f ca="1">IFERROR(INDEX('Budget by FY'!$I$2:$I$506,MATCH('Budget by qtr'!O906,'Budget by FY'!$F$2:$F$506,0)),0)</f>
        <v>0</v>
      </c>
      <c r="R906" s="75">
        <f>VLOOKUP(D906,'FY-Quarter lookup'!$D$2:$K$25,8,FALSE)</f>
        <v>0</v>
      </c>
      <c r="S906" s="75">
        <f>VLOOKUP(D906,'FY-Quarter lookup'!$D$2:$G$25,4,FALSE)</f>
        <v>0</v>
      </c>
      <c r="T906" s="75">
        <f t="shared" ca="1" si="118"/>
        <v>0</v>
      </c>
    </row>
    <row r="907" spans="1:20">
      <c r="A907">
        <v>2</v>
      </c>
      <c r="B907">
        <v>2027</v>
      </c>
      <c r="C907" s="2">
        <v>46296</v>
      </c>
      <c r="D907" s="2">
        <v>46387</v>
      </c>
      <c r="J907">
        <f>VLOOKUP(D907,'FY-Quarter lookup'!$D$2:$I$25,6,FALSE)</f>
        <v>0</v>
      </c>
      <c r="K907">
        <f t="shared" si="120"/>
        <v>187</v>
      </c>
      <c r="L907" s="75" t="str">
        <f t="shared" ca="1" si="121"/>
        <v>3100: Salary In-kind</v>
      </c>
      <c r="M907" s="75">
        <f t="shared" ca="1" si="116"/>
        <v>0</v>
      </c>
      <c r="N907" s="75" t="str">
        <f t="shared" ca="1" si="117"/>
        <v xml:space="preserve"> - </v>
      </c>
      <c r="O907" s="75" t="str">
        <f t="shared" ca="1" si="122"/>
        <v>3100: Salary In-kind0 - PY0</v>
      </c>
      <c r="P907" s="75">
        <f>VLOOKUP(D907,'FY-Quarter lookup'!$D$2:$J$25,7,FALSE)</f>
        <v>0</v>
      </c>
      <c r="Q907" s="75">
        <f ca="1">IFERROR(INDEX('Budget by FY'!$I$2:$I$506,MATCH('Budget by qtr'!O907,'Budget by FY'!$F$2:$F$506,0)),0)</f>
        <v>0</v>
      </c>
      <c r="R907" s="75">
        <f>VLOOKUP(D907,'FY-Quarter lookup'!$D$2:$K$25,8,FALSE)</f>
        <v>0</v>
      </c>
      <c r="S907" s="75">
        <f>VLOOKUP(D907,'FY-Quarter lookup'!$D$2:$G$25,4,FALSE)</f>
        <v>0</v>
      </c>
      <c r="T907" s="75">
        <f t="shared" ca="1" si="118"/>
        <v>0</v>
      </c>
    </row>
    <row r="908" spans="1:20">
      <c r="A908">
        <v>3</v>
      </c>
      <c r="B908">
        <v>2027</v>
      </c>
      <c r="C908" s="2">
        <v>46388</v>
      </c>
      <c r="D908" s="2">
        <v>46477</v>
      </c>
      <c r="J908">
        <f>VLOOKUP(D908,'FY-Quarter lookup'!$D$2:$I$25,6,FALSE)</f>
        <v>0</v>
      </c>
      <c r="K908">
        <f t="shared" si="120"/>
        <v>187</v>
      </c>
      <c r="L908" s="75" t="str">
        <f t="shared" ca="1" si="121"/>
        <v>3100: Salary In-kind</v>
      </c>
      <c r="M908" s="75">
        <f t="shared" ca="1" si="116"/>
        <v>0</v>
      </c>
      <c r="N908" s="75" t="str">
        <f t="shared" ca="1" si="117"/>
        <v xml:space="preserve"> - </v>
      </c>
      <c r="O908" s="75" t="str">
        <f t="shared" ca="1" si="122"/>
        <v>3100: Salary In-kind0 - PY0</v>
      </c>
      <c r="P908" s="75">
        <f>VLOOKUP(D908,'FY-Quarter lookup'!$D$2:$J$25,7,FALSE)</f>
        <v>0</v>
      </c>
      <c r="Q908" s="75">
        <f ca="1">IFERROR(INDEX('Budget by FY'!$I$2:$I$506,MATCH('Budget by qtr'!O908,'Budget by FY'!$F$2:$F$506,0)),0)</f>
        <v>0</v>
      </c>
      <c r="R908" s="75">
        <f>VLOOKUP(D908,'FY-Quarter lookup'!$D$2:$K$25,8,FALSE)</f>
        <v>0</v>
      </c>
      <c r="S908" s="75">
        <f>VLOOKUP(D908,'FY-Quarter lookup'!$D$2:$G$25,4,FALSE)</f>
        <v>0</v>
      </c>
      <c r="T908" s="75">
        <f t="shared" ca="1" si="118"/>
        <v>0</v>
      </c>
    </row>
    <row r="909" spans="1:20">
      <c r="A909">
        <v>4</v>
      </c>
      <c r="B909">
        <v>2027</v>
      </c>
      <c r="C909" s="2">
        <v>46478</v>
      </c>
      <c r="D909" s="2">
        <v>46568</v>
      </c>
      <c r="J909">
        <f>VLOOKUP(D909,'FY-Quarter lookup'!$D$2:$I$25,6,FALSE)</f>
        <v>0</v>
      </c>
      <c r="K909">
        <f t="shared" si="120"/>
        <v>187</v>
      </c>
      <c r="L909" s="75" t="str">
        <f t="shared" ca="1" si="121"/>
        <v>3100: Salary In-kind</v>
      </c>
      <c r="M909" s="75">
        <f t="shared" ca="1" si="116"/>
        <v>0</v>
      </c>
      <c r="N909" s="75" t="str">
        <f t="shared" ca="1" si="117"/>
        <v xml:space="preserve"> - </v>
      </c>
      <c r="O909" s="75" t="str">
        <f t="shared" ca="1" si="122"/>
        <v>3100: Salary In-kind0 - PY0</v>
      </c>
      <c r="P909" s="75">
        <f>VLOOKUP(D909,'FY-Quarter lookup'!$D$2:$J$25,7,FALSE)</f>
        <v>0</v>
      </c>
      <c r="Q909" s="75">
        <f ca="1">IFERROR(INDEX('Budget by FY'!$I$2:$I$506,MATCH('Budget by qtr'!O909,'Budget by FY'!$F$2:$F$506,0)),0)</f>
        <v>0</v>
      </c>
      <c r="R909" s="75">
        <f>VLOOKUP(D909,'FY-Quarter lookup'!$D$2:$K$25,8,FALSE)</f>
        <v>0</v>
      </c>
      <c r="S909" s="75">
        <f>VLOOKUP(D909,'FY-Quarter lookup'!$D$2:$G$25,4,FALSE)</f>
        <v>0</v>
      </c>
      <c r="T909" s="75">
        <f t="shared" ca="1" si="118"/>
        <v>0</v>
      </c>
    </row>
    <row r="910" spans="1:20">
      <c r="A910">
        <v>1</v>
      </c>
      <c r="B910">
        <v>2028</v>
      </c>
      <c r="C910" s="2">
        <v>46569</v>
      </c>
      <c r="D910" s="2">
        <v>46660</v>
      </c>
      <c r="J910">
        <f>VLOOKUP(D910,'FY-Quarter lookup'!$D$2:$I$25,6,FALSE)</f>
        <v>0</v>
      </c>
      <c r="K910">
        <f t="shared" si="120"/>
        <v>187</v>
      </c>
      <c r="L910" s="75" t="str">
        <f t="shared" ca="1" si="121"/>
        <v>3100: Salary In-kind</v>
      </c>
      <c r="M910" s="75">
        <f t="shared" ca="1" si="116"/>
        <v>0</v>
      </c>
      <c r="N910" s="75" t="str">
        <f t="shared" ca="1" si="117"/>
        <v xml:space="preserve"> - </v>
      </c>
      <c r="O910" s="75" t="str">
        <f t="shared" ca="1" si="122"/>
        <v>3100: Salary In-kind0 - PY0</v>
      </c>
      <c r="P910" s="75">
        <f>VLOOKUP(D910,'FY-Quarter lookup'!$D$2:$J$25,7,FALSE)</f>
        <v>0</v>
      </c>
      <c r="Q910" s="75">
        <f ca="1">IFERROR(INDEX('Budget by FY'!$I$2:$I$506,MATCH('Budget by qtr'!O910,'Budget by FY'!$F$2:$F$506,0)),0)</f>
        <v>0</v>
      </c>
      <c r="R910" s="75">
        <f>VLOOKUP(D910,'FY-Quarter lookup'!$D$2:$K$25,8,FALSE)</f>
        <v>0</v>
      </c>
      <c r="S910" s="75">
        <f>VLOOKUP(D910,'FY-Quarter lookup'!$D$2:$G$25,4,FALSE)</f>
        <v>0</v>
      </c>
      <c r="T910" s="75">
        <f t="shared" ca="1" si="118"/>
        <v>0</v>
      </c>
    </row>
    <row r="911" spans="1:20">
      <c r="A911">
        <v>2</v>
      </c>
      <c r="B911">
        <v>2028</v>
      </c>
      <c r="C911" s="2">
        <v>46661</v>
      </c>
      <c r="D911" s="2">
        <v>46752</v>
      </c>
      <c r="J911">
        <f>VLOOKUP(D911,'FY-Quarter lookup'!$D$2:$I$25,6,FALSE)</f>
        <v>0</v>
      </c>
      <c r="K911">
        <f t="shared" si="120"/>
        <v>187</v>
      </c>
      <c r="L911" s="75" t="str">
        <f t="shared" ca="1" si="121"/>
        <v>3100: Salary In-kind</v>
      </c>
      <c r="M911" s="75">
        <f t="shared" ca="1" si="116"/>
        <v>0</v>
      </c>
      <c r="N911" s="75" t="str">
        <f t="shared" ca="1" si="117"/>
        <v xml:space="preserve"> - </v>
      </c>
      <c r="O911" s="75" t="str">
        <f t="shared" ca="1" si="122"/>
        <v>3100: Salary In-kind0 - PY0</v>
      </c>
      <c r="P911" s="75">
        <f>VLOOKUP(D911,'FY-Quarter lookup'!$D$2:$J$25,7,FALSE)</f>
        <v>0</v>
      </c>
      <c r="Q911" s="75">
        <f ca="1">IFERROR(INDEX('Budget by FY'!$I$2:$I$506,MATCH('Budget by qtr'!O911,'Budget by FY'!$F$2:$F$506,0)),0)</f>
        <v>0</v>
      </c>
      <c r="R911" s="75">
        <f>VLOOKUP(D911,'FY-Quarter lookup'!$D$2:$K$25,8,FALSE)</f>
        <v>0</v>
      </c>
      <c r="S911" s="75">
        <f>VLOOKUP(D911,'FY-Quarter lookup'!$D$2:$G$25,4,FALSE)</f>
        <v>0</v>
      </c>
      <c r="T911" s="75">
        <f t="shared" ca="1" si="118"/>
        <v>0</v>
      </c>
    </row>
    <row r="912" spans="1:20">
      <c r="A912">
        <v>3</v>
      </c>
      <c r="B912">
        <v>2028</v>
      </c>
      <c r="C912" s="2">
        <v>46753</v>
      </c>
      <c r="D912" s="2">
        <v>46843</v>
      </c>
      <c r="J912">
        <f>VLOOKUP(D912,'FY-Quarter lookup'!$D$2:$I$25,6,FALSE)</f>
        <v>0</v>
      </c>
      <c r="K912">
        <f t="shared" si="120"/>
        <v>187</v>
      </c>
      <c r="L912" s="75" t="str">
        <f t="shared" ca="1" si="121"/>
        <v>3100: Salary In-kind</v>
      </c>
      <c r="M912" s="75">
        <f t="shared" ca="1" si="116"/>
        <v>0</v>
      </c>
      <c r="N912" s="75" t="str">
        <f t="shared" ca="1" si="117"/>
        <v xml:space="preserve"> - </v>
      </c>
      <c r="O912" s="75" t="str">
        <f t="shared" ca="1" si="122"/>
        <v>3100: Salary In-kind0 - PY0</v>
      </c>
      <c r="P912" s="75">
        <f>VLOOKUP(D912,'FY-Quarter lookup'!$D$2:$J$25,7,FALSE)</f>
        <v>0</v>
      </c>
      <c r="Q912" s="75">
        <f ca="1">IFERROR(INDEX('Budget by FY'!$I$2:$I$506,MATCH('Budget by qtr'!O912,'Budget by FY'!$F$2:$F$506,0)),0)</f>
        <v>0</v>
      </c>
      <c r="R912" s="75">
        <f>VLOOKUP(D912,'FY-Quarter lookup'!$D$2:$K$25,8,FALSE)</f>
        <v>0</v>
      </c>
      <c r="S912" s="75">
        <f>VLOOKUP(D912,'FY-Quarter lookup'!$D$2:$G$25,4,FALSE)</f>
        <v>0</v>
      </c>
      <c r="T912" s="75">
        <f t="shared" ca="1" si="118"/>
        <v>0</v>
      </c>
    </row>
    <row r="913" spans="1:20">
      <c r="A913">
        <v>4</v>
      </c>
      <c r="B913">
        <v>2028</v>
      </c>
      <c r="C913" s="2">
        <v>46844</v>
      </c>
      <c r="D913" s="2">
        <v>46934</v>
      </c>
      <c r="J913">
        <f>VLOOKUP(D913,'FY-Quarter lookup'!$D$2:$I$25,6,FALSE)</f>
        <v>0</v>
      </c>
      <c r="K913">
        <f t="shared" si="120"/>
        <v>187</v>
      </c>
      <c r="L913" s="75" t="str">
        <f t="shared" ca="1" si="121"/>
        <v>3100: Salary In-kind</v>
      </c>
      <c r="M913" s="75">
        <f t="shared" ca="1" si="116"/>
        <v>0</v>
      </c>
      <c r="N913" s="75" t="str">
        <f t="shared" ca="1" si="117"/>
        <v xml:space="preserve"> - </v>
      </c>
      <c r="O913" s="75" t="str">
        <f t="shared" ca="1" si="122"/>
        <v>3100: Salary In-kind0 - PY0</v>
      </c>
      <c r="P913" s="75">
        <f>VLOOKUP(D913,'FY-Quarter lookup'!$D$2:$J$25,7,FALSE)</f>
        <v>0</v>
      </c>
      <c r="Q913" s="75">
        <f ca="1">IFERROR(INDEX('Budget by FY'!$I$2:$I$506,MATCH('Budget by qtr'!O913,'Budget by FY'!$F$2:$F$506,0)),0)</f>
        <v>0</v>
      </c>
      <c r="R913" s="75">
        <f>VLOOKUP(D913,'FY-Quarter lookup'!$D$2:$K$25,8,FALSE)</f>
        <v>0</v>
      </c>
      <c r="S913" s="75">
        <f>VLOOKUP(D913,'FY-Quarter lookup'!$D$2:$G$25,4,FALSE)</f>
        <v>0</v>
      </c>
      <c r="T913" s="75">
        <f t="shared" ca="1" si="118"/>
        <v>0</v>
      </c>
    </row>
    <row r="914" spans="1:20">
      <c r="A914">
        <v>1</v>
      </c>
      <c r="B914">
        <v>2023</v>
      </c>
      <c r="C914" s="2">
        <v>44743</v>
      </c>
      <c r="D914" s="2">
        <v>44834</v>
      </c>
      <c r="J914">
        <f>VLOOKUP(D914,'FY-Quarter lookup'!$D$2:$I$25,6,FALSE)</f>
        <v>0</v>
      </c>
      <c r="K914">
        <f>K913+5</f>
        <v>192</v>
      </c>
      <c r="L914" s="75" t="str">
        <f t="shared" ca="1" si="121"/>
        <v>3100: Salary In-kind</v>
      </c>
      <c r="M914" s="75">
        <f t="shared" ca="1" si="116"/>
        <v>0</v>
      </c>
      <c r="N914" s="75" t="str">
        <f t="shared" ca="1" si="117"/>
        <v xml:space="preserve"> - </v>
      </c>
      <c r="O914" s="75" t="str">
        <f t="shared" ca="1" si="122"/>
        <v>3100: Salary In-kind0 - PY0</v>
      </c>
      <c r="P914" s="75">
        <f>VLOOKUP(D914,'FY-Quarter lookup'!$D$2:$J$25,7,FALSE)</f>
        <v>0</v>
      </c>
      <c r="Q914" s="75">
        <f ca="1">IFERROR(INDEX('Budget by FY'!$I$2:$I$506,MATCH('Budget by qtr'!O914,'Budget by FY'!$F$2:$F$506,0)),0)</f>
        <v>0</v>
      </c>
      <c r="R914" s="75">
        <f>VLOOKUP(D914,'FY-Quarter lookup'!$D$2:$K$25,8,FALSE)</f>
        <v>0</v>
      </c>
      <c r="S914" s="75">
        <f>VLOOKUP(D914,'FY-Quarter lookup'!$D$2:$G$25,4,FALSE)</f>
        <v>0</v>
      </c>
      <c r="T914" s="75">
        <f t="shared" ca="1" si="118"/>
        <v>0</v>
      </c>
    </row>
    <row r="915" spans="1:20">
      <c r="A915">
        <v>2</v>
      </c>
      <c r="B915">
        <v>2023</v>
      </c>
      <c r="C915" s="2">
        <v>44835</v>
      </c>
      <c r="D915" s="2">
        <v>44926</v>
      </c>
      <c r="J915">
        <f>VLOOKUP(D915,'FY-Quarter lookup'!$D$2:$I$25,6,FALSE)</f>
        <v>0</v>
      </c>
      <c r="K915">
        <f>K914</f>
        <v>192</v>
      </c>
      <c r="L915" s="75" t="str">
        <f t="shared" ca="1" si="121"/>
        <v>3100: Salary In-kind</v>
      </c>
      <c r="M915" s="75">
        <f t="shared" ca="1" si="116"/>
        <v>0</v>
      </c>
      <c r="N915" s="75" t="str">
        <f t="shared" ca="1" si="117"/>
        <v xml:space="preserve"> - </v>
      </c>
      <c r="O915" s="75" t="str">
        <f t="shared" ca="1" si="122"/>
        <v>3100: Salary In-kind0 - PY0</v>
      </c>
      <c r="P915" s="75">
        <f>VLOOKUP(D915,'FY-Quarter lookup'!$D$2:$J$25,7,FALSE)</f>
        <v>0</v>
      </c>
      <c r="Q915" s="75">
        <f ca="1">IFERROR(INDEX('Budget by FY'!$I$2:$I$506,MATCH('Budget by qtr'!O915,'Budget by FY'!$F$2:$F$506,0)),0)</f>
        <v>0</v>
      </c>
      <c r="R915" s="75">
        <f>VLOOKUP(D915,'FY-Quarter lookup'!$D$2:$K$25,8,FALSE)</f>
        <v>0</v>
      </c>
      <c r="S915" s="75">
        <f>VLOOKUP(D915,'FY-Quarter lookup'!$D$2:$G$25,4,FALSE)</f>
        <v>0</v>
      </c>
      <c r="T915" s="75">
        <f t="shared" ca="1" si="118"/>
        <v>0</v>
      </c>
    </row>
    <row r="916" spans="1:20">
      <c r="A916">
        <v>3</v>
      </c>
      <c r="B916">
        <v>2023</v>
      </c>
      <c r="C916" s="2">
        <v>44927</v>
      </c>
      <c r="D916" s="2">
        <v>45016</v>
      </c>
      <c r="J916">
        <f>VLOOKUP(D916,'FY-Quarter lookup'!$D$2:$I$25,6,FALSE)</f>
        <v>0</v>
      </c>
      <c r="K916">
        <f t="shared" ref="K916:K937" si="123">K915</f>
        <v>192</v>
      </c>
      <c r="L916" s="75" t="str">
        <f t="shared" ca="1" si="121"/>
        <v>3100: Salary In-kind</v>
      </c>
      <c r="M916" s="75">
        <f t="shared" ca="1" si="116"/>
        <v>0</v>
      </c>
      <c r="N916" s="75" t="str">
        <f t="shared" ca="1" si="117"/>
        <v xml:space="preserve"> - </v>
      </c>
      <c r="O916" s="75" t="str">
        <f t="shared" ca="1" si="122"/>
        <v>3100: Salary In-kind0 - PY0</v>
      </c>
      <c r="P916" s="75">
        <f>VLOOKUP(D916,'FY-Quarter lookup'!$D$2:$J$25,7,FALSE)</f>
        <v>0</v>
      </c>
      <c r="Q916" s="75">
        <f ca="1">IFERROR(INDEX('Budget by FY'!$I$2:$I$506,MATCH('Budget by qtr'!O916,'Budget by FY'!$F$2:$F$506,0)),0)</f>
        <v>0</v>
      </c>
      <c r="R916" s="75">
        <f>VLOOKUP(D916,'FY-Quarter lookup'!$D$2:$K$25,8,FALSE)</f>
        <v>0</v>
      </c>
      <c r="S916" s="75">
        <f>VLOOKUP(D916,'FY-Quarter lookup'!$D$2:$G$25,4,FALSE)</f>
        <v>0</v>
      </c>
      <c r="T916" s="75">
        <f t="shared" ca="1" si="118"/>
        <v>0</v>
      </c>
    </row>
    <row r="917" spans="1:20">
      <c r="A917">
        <v>4</v>
      </c>
      <c r="B917">
        <v>2023</v>
      </c>
      <c r="C917" s="2">
        <v>45017</v>
      </c>
      <c r="D917" s="2">
        <v>45107</v>
      </c>
      <c r="J917">
        <f>VLOOKUP(D917,'FY-Quarter lookup'!$D$2:$I$25,6,FALSE)</f>
        <v>0</v>
      </c>
      <c r="K917">
        <f t="shared" si="123"/>
        <v>192</v>
      </c>
      <c r="L917" s="75" t="str">
        <f t="shared" ca="1" si="121"/>
        <v>3100: Salary In-kind</v>
      </c>
      <c r="M917" s="75">
        <f t="shared" ca="1" si="116"/>
        <v>0</v>
      </c>
      <c r="N917" s="75" t="str">
        <f t="shared" ca="1" si="117"/>
        <v xml:space="preserve"> - </v>
      </c>
      <c r="O917" s="75" t="str">
        <f t="shared" ca="1" si="122"/>
        <v>3100: Salary In-kind0 - PY0</v>
      </c>
      <c r="P917" s="75">
        <f>VLOOKUP(D917,'FY-Quarter lookup'!$D$2:$J$25,7,FALSE)</f>
        <v>0</v>
      </c>
      <c r="Q917" s="75">
        <f ca="1">IFERROR(INDEX('Budget by FY'!$I$2:$I$506,MATCH('Budget by qtr'!O917,'Budget by FY'!$F$2:$F$506,0)),0)</f>
        <v>0</v>
      </c>
      <c r="R917" s="75">
        <f>VLOOKUP(D917,'FY-Quarter lookup'!$D$2:$K$25,8,FALSE)</f>
        <v>0</v>
      </c>
      <c r="S917" s="75">
        <f>VLOOKUP(D917,'FY-Quarter lookup'!$D$2:$G$25,4,FALSE)</f>
        <v>0</v>
      </c>
      <c r="T917" s="75">
        <f t="shared" ca="1" si="118"/>
        <v>0</v>
      </c>
    </row>
    <row r="918" spans="1:20">
      <c r="A918">
        <v>1</v>
      </c>
      <c r="B918">
        <v>2024</v>
      </c>
      <c r="C918" s="2">
        <v>45108</v>
      </c>
      <c r="D918" s="2">
        <v>45199</v>
      </c>
      <c r="J918">
        <f>VLOOKUP(D918,'FY-Quarter lookup'!$D$2:$I$25,6,FALSE)</f>
        <v>0</v>
      </c>
      <c r="K918">
        <f t="shared" si="123"/>
        <v>192</v>
      </c>
      <c r="L918" s="75" t="str">
        <f t="shared" ca="1" si="121"/>
        <v>3100: Salary In-kind</v>
      </c>
      <c r="M918" s="75">
        <f t="shared" ca="1" si="116"/>
        <v>0</v>
      </c>
      <c r="N918" s="75" t="str">
        <f t="shared" ca="1" si="117"/>
        <v xml:space="preserve"> - </v>
      </c>
      <c r="O918" s="75" t="str">
        <f t="shared" ca="1" si="122"/>
        <v>3100: Salary In-kind0 - PY0</v>
      </c>
      <c r="P918" s="75">
        <f>VLOOKUP(D918,'FY-Quarter lookup'!$D$2:$J$25,7,FALSE)</f>
        <v>0</v>
      </c>
      <c r="Q918" s="75">
        <f ca="1">IFERROR(INDEX('Budget by FY'!$I$2:$I$506,MATCH('Budget by qtr'!O918,'Budget by FY'!$F$2:$F$506,0)),0)</f>
        <v>0</v>
      </c>
      <c r="R918" s="75">
        <f>VLOOKUP(D918,'FY-Quarter lookup'!$D$2:$K$25,8,FALSE)</f>
        <v>0</v>
      </c>
      <c r="S918" s="75">
        <f>VLOOKUP(D918,'FY-Quarter lookup'!$D$2:$G$25,4,FALSE)</f>
        <v>0</v>
      </c>
      <c r="T918" s="75">
        <f t="shared" ca="1" si="118"/>
        <v>0</v>
      </c>
    </row>
    <row r="919" spans="1:20">
      <c r="A919">
        <v>2</v>
      </c>
      <c r="B919">
        <v>2024</v>
      </c>
      <c r="C919" s="2">
        <v>45200</v>
      </c>
      <c r="D919" s="2">
        <v>45291</v>
      </c>
      <c r="J919">
        <f>VLOOKUP(D919,'FY-Quarter lookup'!$D$2:$I$25,6,FALSE)</f>
        <v>0</v>
      </c>
      <c r="K919">
        <f t="shared" si="123"/>
        <v>192</v>
      </c>
      <c r="L919" s="75" t="str">
        <f t="shared" ca="1" si="121"/>
        <v>3100: Salary In-kind</v>
      </c>
      <c r="M919" s="75">
        <f t="shared" ca="1" si="116"/>
        <v>0</v>
      </c>
      <c r="N919" s="75" t="str">
        <f t="shared" ca="1" si="117"/>
        <v xml:space="preserve"> - </v>
      </c>
      <c r="O919" s="75" t="str">
        <f t="shared" ca="1" si="122"/>
        <v>3100: Salary In-kind0 - PY0</v>
      </c>
      <c r="P919" s="75">
        <f>VLOOKUP(D919,'FY-Quarter lookup'!$D$2:$J$25,7,FALSE)</f>
        <v>0</v>
      </c>
      <c r="Q919" s="75">
        <f ca="1">IFERROR(INDEX('Budget by FY'!$I$2:$I$506,MATCH('Budget by qtr'!O919,'Budget by FY'!$F$2:$F$506,0)),0)</f>
        <v>0</v>
      </c>
      <c r="R919" s="75">
        <f>VLOOKUP(D919,'FY-Quarter lookup'!$D$2:$K$25,8,FALSE)</f>
        <v>0</v>
      </c>
      <c r="S919" s="75">
        <f>VLOOKUP(D919,'FY-Quarter lookup'!$D$2:$G$25,4,FALSE)</f>
        <v>0</v>
      </c>
      <c r="T919" s="75">
        <f t="shared" ca="1" si="118"/>
        <v>0</v>
      </c>
    </row>
    <row r="920" spans="1:20">
      <c r="A920">
        <v>3</v>
      </c>
      <c r="B920">
        <v>2024</v>
      </c>
      <c r="C920" s="2">
        <v>45292</v>
      </c>
      <c r="D920" s="2">
        <v>45382</v>
      </c>
      <c r="J920">
        <f>VLOOKUP(D920,'FY-Quarter lookup'!$D$2:$I$25,6,FALSE)</f>
        <v>0</v>
      </c>
      <c r="K920">
        <f t="shared" si="123"/>
        <v>192</v>
      </c>
      <c r="L920" s="75" t="str">
        <f t="shared" ca="1" si="121"/>
        <v>3100: Salary In-kind</v>
      </c>
      <c r="M920" s="75">
        <f t="shared" ca="1" si="116"/>
        <v>0</v>
      </c>
      <c r="N920" s="75" t="str">
        <f t="shared" ca="1" si="117"/>
        <v xml:space="preserve"> - </v>
      </c>
      <c r="O920" s="75" t="str">
        <f t="shared" ca="1" si="122"/>
        <v>3100: Salary In-kind0 - PY0</v>
      </c>
      <c r="P920" s="75">
        <f>VLOOKUP(D920,'FY-Quarter lookup'!$D$2:$J$25,7,FALSE)</f>
        <v>0</v>
      </c>
      <c r="Q920" s="75">
        <f ca="1">IFERROR(INDEX('Budget by FY'!$I$2:$I$506,MATCH('Budget by qtr'!O920,'Budget by FY'!$F$2:$F$506,0)),0)</f>
        <v>0</v>
      </c>
      <c r="R920" s="75">
        <f>VLOOKUP(D920,'FY-Quarter lookup'!$D$2:$K$25,8,FALSE)</f>
        <v>0</v>
      </c>
      <c r="S920" s="75">
        <f>VLOOKUP(D920,'FY-Quarter lookup'!$D$2:$G$25,4,FALSE)</f>
        <v>0</v>
      </c>
      <c r="T920" s="75">
        <f t="shared" ca="1" si="118"/>
        <v>0</v>
      </c>
    </row>
    <row r="921" spans="1:20">
      <c r="A921">
        <v>4</v>
      </c>
      <c r="B921">
        <v>2024</v>
      </c>
      <c r="C921" s="2">
        <v>45383</v>
      </c>
      <c r="D921" s="2">
        <v>45473</v>
      </c>
      <c r="J921">
        <f>VLOOKUP(D921,'FY-Quarter lookup'!$D$2:$I$25,6,FALSE)</f>
        <v>0</v>
      </c>
      <c r="K921">
        <f t="shared" si="123"/>
        <v>192</v>
      </c>
      <c r="L921" s="75" t="str">
        <f t="shared" ca="1" si="121"/>
        <v>3100: Salary In-kind</v>
      </c>
      <c r="M921" s="75">
        <f t="shared" ca="1" si="116"/>
        <v>0</v>
      </c>
      <c r="N921" s="75" t="str">
        <f t="shared" ca="1" si="117"/>
        <v xml:space="preserve"> - </v>
      </c>
      <c r="O921" s="75" t="str">
        <f t="shared" ca="1" si="122"/>
        <v>3100: Salary In-kind0 - PY0</v>
      </c>
      <c r="P921" s="75">
        <f>VLOOKUP(D921,'FY-Quarter lookup'!$D$2:$J$25,7,FALSE)</f>
        <v>0</v>
      </c>
      <c r="Q921" s="75">
        <f ca="1">IFERROR(INDEX('Budget by FY'!$I$2:$I$506,MATCH('Budget by qtr'!O921,'Budget by FY'!$F$2:$F$506,0)),0)</f>
        <v>0</v>
      </c>
      <c r="R921" s="75">
        <f>VLOOKUP(D921,'FY-Quarter lookup'!$D$2:$K$25,8,FALSE)</f>
        <v>0</v>
      </c>
      <c r="S921" s="75">
        <f>VLOOKUP(D921,'FY-Quarter lookup'!$D$2:$G$25,4,FALSE)</f>
        <v>0</v>
      </c>
      <c r="T921" s="75">
        <f t="shared" ca="1" si="118"/>
        <v>0</v>
      </c>
    </row>
    <row r="922" spans="1:20">
      <c r="A922">
        <v>1</v>
      </c>
      <c r="B922">
        <v>2025</v>
      </c>
      <c r="C922" s="2">
        <v>45474</v>
      </c>
      <c r="D922" s="2">
        <v>45565</v>
      </c>
      <c r="J922">
        <f>VLOOKUP(D922,'FY-Quarter lookup'!$D$2:$I$25,6,FALSE)</f>
        <v>0</v>
      </c>
      <c r="K922">
        <f t="shared" si="123"/>
        <v>192</v>
      </c>
      <c r="L922" s="75" t="str">
        <f t="shared" ca="1" si="121"/>
        <v>3100: Salary In-kind</v>
      </c>
      <c r="M922" s="75">
        <f t="shared" ref="M922:M985" ca="1" si="124">INDIRECT(_xlfn.CONCAT("'Budget by FY'!D",K922))</f>
        <v>0</v>
      </c>
      <c r="N922" s="75" t="str">
        <f t="shared" ref="N922:N985" ca="1" si="125">INDIRECT(_xlfn.CONCAT("'Budget by FY'!E",K922))</f>
        <v xml:space="preserve"> - </v>
      </c>
      <c r="O922" s="75" t="str">
        <f t="shared" ca="1" si="122"/>
        <v>3100: Salary In-kind0 - PY0</v>
      </c>
      <c r="P922" s="75">
        <f>VLOOKUP(D922,'FY-Quarter lookup'!$D$2:$J$25,7,FALSE)</f>
        <v>0</v>
      </c>
      <c r="Q922" s="75">
        <f ca="1">IFERROR(INDEX('Budget by FY'!$I$2:$I$506,MATCH('Budget by qtr'!O922,'Budget by FY'!$F$2:$F$506,0)),0)</f>
        <v>0</v>
      </c>
      <c r="R922" s="75">
        <f>VLOOKUP(D922,'FY-Quarter lookup'!$D$2:$K$25,8,FALSE)</f>
        <v>0</v>
      </c>
      <c r="S922" s="75">
        <f>VLOOKUP(D922,'FY-Quarter lookup'!$D$2:$G$25,4,FALSE)</f>
        <v>0</v>
      </c>
      <c r="T922" s="75">
        <f t="shared" ref="T922:T985" ca="1" si="126">IFERROR((Q922/R922)*S922,0)</f>
        <v>0</v>
      </c>
    </row>
    <row r="923" spans="1:20">
      <c r="A923">
        <v>2</v>
      </c>
      <c r="B923">
        <v>2025</v>
      </c>
      <c r="C923" s="2">
        <v>45566</v>
      </c>
      <c r="D923" s="2">
        <v>45657</v>
      </c>
      <c r="J923">
        <f>VLOOKUP(D923,'FY-Quarter lookup'!$D$2:$I$25,6,FALSE)</f>
        <v>0</v>
      </c>
      <c r="K923">
        <f t="shared" si="123"/>
        <v>192</v>
      </c>
      <c r="L923" s="75" t="str">
        <f t="shared" ca="1" si="121"/>
        <v>3100: Salary In-kind</v>
      </c>
      <c r="M923" s="75">
        <f t="shared" ca="1" si="124"/>
        <v>0</v>
      </c>
      <c r="N923" s="75" t="str">
        <f t="shared" ca="1" si="125"/>
        <v xml:space="preserve"> - </v>
      </c>
      <c r="O923" s="75" t="str">
        <f t="shared" ca="1" si="122"/>
        <v>3100: Salary In-kind0 - PY0</v>
      </c>
      <c r="P923" s="75">
        <f>VLOOKUP(D923,'FY-Quarter lookup'!$D$2:$J$25,7,FALSE)</f>
        <v>0</v>
      </c>
      <c r="Q923" s="75">
        <f ca="1">IFERROR(INDEX('Budget by FY'!$I$2:$I$506,MATCH('Budget by qtr'!O923,'Budget by FY'!$F$2:$F$506,0)),0)</f>
        <v>0</v>
      </c>
      <c r="R923" s="75">
        <f>VLOOKUP(D923,'FY-Quarter lookup'!$D$2:$K$25,8,FALSE)</f>
        <v>0</v>
      </c>
      <c r="S923" s="75">
        <f>VLOOKUP(D923,'FY-Quarter lookup'!$D$2:$G$25,4,FALSE)</f>
        <v>0</v>
      </c>
      <c r="T923" s="75">
        <f t="shared" ca="1" si="126"/>
        <v>0</v>
      </c>
    </row>
    <row r="924" spans="1:20">
      <c r="A924">
        <v>3</v>
      </c>
      <c r="B924">
        <v>2025</v>
      </c>
      <c r="C924" s="2">
        <v>45658</v>
      </c>
      <c r="D924" s="2">
        <v>45747</v>
      </c>
      <c r="J924">
        <f>VLOOKUP(D924,'FY-Quarter lookup'!$D$2:$I$25,6,FALSE)</f>
        <v>0</v>
      </c>
      <c r="K924">
        <f t="shared" si="123"/>
        <v>192</v>
      </c>
      <c r="L924" s="75" t="str">
        <f t="shared" ca="1" si="121"/>
        <v>3100: Salary In-kind</v>
      </c>
      <c r="M924" s="75">
        <f t="shared" ca="1" si="124"/>
        <v>0</v>
      </c>
      <c r="N924" s="75" t="str">
        <f t="shared" ca="1" si="125"/>
        <v xml:space="preserve"> - </v>
      </c>
      <c r="O924" s="75" t="str">
        <f t="shared" ca="1" si="122"/>
        <v>3100: Salary In-kind0 - PY0</v>
      </c>
      <c r="P924" s="75">
        <f>VLOOKUP(D924,'FY-Quarter lookup'!$D$2:$J$25,7,FALSE)</f>
        <v>0</v>
      </c>
      <c r="Q924" s="75">
        <f ca="1">IFERROR(INDEX('Budget by FY'!$I$2:$I$506,MATCH('Budget by qtr'!O924,'Budget by FY'!$F$2:$F$506,0)),0)</f>
        <v>0</v>
      </c>
      <c r="R924" s="75">
        <f>VLOOKUP(D924,'FY-Quarter lookup'!$D$2:$K$25,8,FALSE)</f>
        <v>0</v>
      </c>
      <c r="S924" s="75">
        <f>VLOOKUP(D924,'FY-Quarter lookup'!$D$2:$G$25,4,FALSE)</f>
        <v>0</v>
      </c>
      <c r="T924" s="75">
        <f t="shared" ca="1" si="126"/>
        <v>0</v>
      </c>
    </row>
    <row r="925" spans="1:20">
      <c r="A925">
        <v>4</v>
      </c>
      <c r="B925">
        <v>2025</v>
      </c>
      <c r="C925" s="2">
        <v>45748</v>
      </c>
      <c r="D925" s="2">
        <v>45838</v>
      </c>
      <c r="J925">
        <f>VLOOKUP(D925,'FY-Quarter lookup'!$D$2:$I$25,6,FALSE)</f>
        <v>0</v>
      </c>
      <c r="K925">
        <f t="shared" si="123"/>
        <v>192</v>
      </c>
      <c r="L925" s="75" t="str">
        <f t="shared" ca="1" si="121"/>
        <v>3100: Salary In-kind</v>
      </c>
      <c r="M925" s="75">
        <f t="shared" ca="1" si="124"/>
        <v>0</v>
      </c>
      <c r="N925" s="75" t="str">
        <f t="shared" ca="1" si="125"/>
        <v xml:space="preserve"> - </v>
      </c>
      <c r="O925" s="75" t="str">
        <f t="shared" ca="1" si="122"/>
        <v>3100: Salary In-kind0 - PY0</v>
      </c>
      <c r="P925" s="75">
        <f>VLOOKUP(D925,'FY-Quarter lookup'!$D$2:$J$25,7,FALSE)</f>
        <v>0</v>
      </c>
      <c r="Q925" s="75">
        <f ca="1">IFERROR(INDEX('Budget by FY'!$I$2:$I$506,MATCH('Budget by qtr'!O925,'Budget by FY'!$F$2:$F$506,0)),0)</f>
        <v>0</v>
      </c>
      <c r="R925" s="75">
        <f>VLOOKUP(D925,'FY-Quarter lookup'!$D$2:$K$25,8,FALSE)</f>
        <v>0</v>
      </c>
      <c r="S925" s="75">
        <f>VLOOKUP(D925,'FY-Quarter lookup'!$D$2:$G$25,4,FALSE)</f>
        <v>0</v>
      </c>
      <c r="T925" s="75">
        <f t="shared" ca="1" si="126"/>
        <v>0</v>
      </c>
    </row>
    <row r="926" spans="1:20">
      <c r="A926">
        <v>1</v>
      </c>
      <c r="B926">
        <v>2026</v>
      </c>
      <c r="C926" s="2">
        <v>45839</v>
      </c>
      <c r="D926" s="2">
        <v>45930</v>
      </c>
      <c r="J926">
        <f>VLOOKUP(D926,'FY-Quarter lookup'!$D$2:$I$25,6,FALSE)</f>
        <v>0</v>
      </c>
      <c r="K926">
        <f t="shared" si="123"/>
        <v>192</v>
      </c>
      <c r="L926" s="75" t="str">
        <f t="shared" ca="1" si="121"/>
        <v>3100: Salary In-kind</v>
      </c>
      <c r="M926" s="75">
        <f t="shared" ca="1" si="124"/>
        <v>0</v>
      </c>
      <c r="N926" s="75" t="str">
        <f t="shared" ca="1" si="125"/>
        <v xml:space="preserve"> - </v>
      </c>
      <c r="O926" s="75" t="str">
        <f t="shared" ca="1" si="122"/>
        <v>3100: Salary In-kind0 - PY0</v>
      </c>
      <c r="P926" s="75">
        <f>VLOOKUP(D926,'FY-Quarter lookup'!$D$2:$J$25,7,FALSE)</f>
        <v>0</v>
      </c>
      <c r="Q926" s="75">
        <f ca="1">IFERROR(INDEX('Budget by FY'!$I$2:$I$506,MATCH('Budget by qtr'!O926,'Budget by FY'!$F$2:$F$506,0)),0)</f>
        <v>0</v>
      </c>
      <c r="R926" s="75">
        <f>VLOOKUP(D926,'FY-Quarter lookup'!$D$2:$K$25,8,FALSE)</f>
        <v>0</v>
      </c>
      <c r="S926" s="75">
        <f>VLOOKUP(D926,'FY-Quarter lookup'!$D$2:$G$25,4,FALSE)</f>
        <v>0</v>
      </c>
      <c r="T926" s="75">
        <f t="shared" ca="1" si="126"/>
        <v>0</v>
      </c>
    </row>
    <row r="927" spans="1:20">
      <c r="A927">
        <v>2</v>
      </c>
      <c r="B927">
        <v>2026</v>
      </c>
      <c r="C927" s="2">
        <v>45931</v>
      </c>
      <c r="D927" s="2">
        <v>46022</v>
      </c>
      <c r="J927">
        <f>VLOOKUP(D927,'FY-Quarter lookup'!$D$2:$I$25,6,FALSE)</f>
        <v>0</v>
      </c>
      <c r="K927">
        <f t="shared" si="123"/>
        <v>192</v>
      </c>
      <c r="L927" s="75" t="str">
        <f t="shared" ca="1" si="121"/>
        <v>3100: Salary In-kind</v>
      </c>
      <c r="M927" s="75">
        <f t="shared" ca="1" si="124"/>
        <v>0</v>
      </c>
      <c r="N927" s="75" t="str">
        <f t="shared" ca="1" si="125"/>
        <v xml:space="preserve"> - </v>
      </c>
      <c r="O927" s="75" t="str">
        <f t="shared" ca="1" si="122"/>
        <v>3100: Salary In-kind0 - PY0</v>
      </c>
      <c r="P927" s="75">
        <f>VLOOKUP(D927,'FY-Quarter lookup'!$D$2:$J$25,7,FALSE)</f>
        <v>0</v>
      </c>
      <c r="Q927" s="75">
        <f ca="1">IFERROR(INDEX('Budget by FY'!$I$2:$I$506,MATCH('Budget by qtr'!O927,'Budget by FY'!$F$2:$F$506,0)),0)</f>
        <v>0</v>
      </c>
      <c r="R927" s="75">
        <f>VLOOKUP(D927,'FY-Quarter lookup'!$D$2:$K$25,8,FALSE)</f>
        <v>0</v>
      </c>
      <c r="S927" s="75">
        <f>VLOOKUP(D927,'FY-Quarter lookup'!$D$2:$G$25,4,FALSE)</f>
        <v>0</v>
      </c>
      <c r="T927" s="75">
        <f t="shared" ca="1" si="126"/>
        <v>0</v>
      </c>
    </row>
    <row r="928" spans="1:20">
      <c r="A928">
        <v>3</v>
      </c>
      <c r="B928">
        <v>2026</v>
      </c>
      <c r="C928" s="2">
        <v>46023</v>
      </c>
      <c r="D928" s="2">
        <v>46112</v>
      </c>
      <c r="J928">
        <f>VLOOKUP(D928,'FY-Quarter lookup'!$D$2:$I$25,6,FALSE)</f>
        <v>0</v>
      </c>
      <c r="K928">
        <f t="shared" si="123"/>
        <v>192</v>
      </c>
      <c r="L928" s="75" t="str">
        <f t="shared" ca="1" si="121"/>
        <v>3100: Salary In-kind</v>
      </c>
      <c r="M928" s="75">
        <f t="shared" ca="1" si="124"/>
        <v>0</v>
      </c>
      <c r="N928" s="75" t="str">
        <f t="shared" ca="1" si="125"/>
        <v xml:space="preserve"> - </v>
      </c>
      <c r="O928" s="75" t="str">
        <f t="shared" ca="1" si="122"/>
        <v>3100: Salary In-kind0 - PY0</v>
      </c>
      <c r="P928" s="75">
        <f>VLOOKUP(D928,'FY-Quarter lookup'!$D$2:$J$25,7,FALSE)</f>
        <v>0</v>
      </c>
      <c r="Q928" s="75">
        <f ca="1">IFERROR(INDEX('Budget by FY'!$I$2:$I$506,MATCH('Budget by qtr'!O928,'Budget by FY'!$F$2:$F$506,0)),0)</f>
        <v>0</v>
      </c>
      <c r="R928" s="75">
        <f>VLOOKUP(D928,'FY-Quarter lookup'!$D$2:$K$25,8,FALSE)</f>
        <v>0</v>
      </c>
      <c r="S928" s="75">
        <f>VLOOKUP(D928,'FY-Quarter lookup'!$D$2:$G$25,4,FALSE)</f>
        <v>0</v>
      </c>
      <c r="T928" s="75">
        <f t="shared" ca="1" si="126"/>
        <v>0</v>
      </c>
    </row>
    <row r="929" spans="1:20">
      <c r="A929">
        <v>4</v>
      </c>
      <c r="B929">
        <v>2026</v>
      </c>
      <c r="C929" s="2">
        <v>46113</v>
      </c>
      <c r="D929" s="2">
        <v>46203</v>
      </c>
      <c r="J929">
        <f>VLOOKUP(D929,'FY-Quarter lookup'!$D$2:$I$25,6,FALSE)</f>
        <v>0</v>
      </c>
      <c r="K929">
        <f t="shared" si="123"/>
        <v>192</v>
      </c>
      <c r="L929" s="75" t="str">
        <f t="shared" ca="1" si="121"/>
        <v>3100: Salary In-kind</v>
      </c>
      <c r="M929" s="75">
        <f t="shared" ca="1" si="124"/>
        <v>0</v>
      </c>
      <c r="N929" s="75" t="str">
        <f t="shared" ca="1" si="125"/>
        <v xml:space="preserve"> - </v>
      </c>
      <c r="O929" s="75" t="str">
        <f t="shared" ca="1" si="122"/>
        <v>3100: Salary In-kind0 - PY0</v>
      </c>
      <c r="P929" s="75">
        <f>VLOOKUP(D929,'FY-Quarter lookup'!$D$2:$J$25,7,FALSE)</f>
        <v>0</v>
      </c>
      <c r="Q929" s="75">
        <f ca="1">IFERROR(INDEX('Budget by FY'!$I$2:$I$506,MATCH('Budget by qtr'!O929,'Budget by FY'!$F$2:$F$506,0)),0)</f>
        <v>0</v>
      </c>
      <c r="R929" s="75">
        <f>VLOOKUP(D929,'FY-Quarter lookup'!$D$2:$K$25,8,FALSE)</f>
        <v>0</v>
      </c>
      <c r="S929" s="75">
        <f>VLOOKUP(D929,'FY-Quarter lookup'!$D$2:$G$25,4,FALSE)</f>
        <v>0</v>
      </c>
      <c r="T929" s="75">
        <f t="shared" ca="1" si="126"/>
        <v>0</v>
      </c>
    </row>
    <row r="930" spans="1:20">
      <c r="A930">
        <v>1</v>
      </c>
      <c r="B930">
        <v>2027</v>
      </c>
      <c r="C930" s="2">
        <v>46204</v>
      </c>
      <c r="D930" s="2">
        <v>46295</v>
      </c>
      <c r="J930">
        <f>VLOOKUP(D930,'FY-Quarter lookup'!$D$2:$I$25,6,FALSE)</f>
        <v>0</v>
      </c>
      <c r="K930">
        <f t="shared" si="123"/>
        <v>192</v>
      </c>
      <c r="L930" s="75" t="str">
        <f t="shared" ca="1" si="121"/>
        <v>3100: Salary In-kind</v>
      </c>
      <c r="M930" s="75">
        <f t="shared" ca="1" si="124"/>
        <v>0</v>
      </c>
      <c r="N930" s="75" t="str">
        <f t="shared" ca="1" si="125"/>
        <v xml:space="preserve"> - </v>
      </c>
      <c r="O930" s="75" t="str">
        <f t="shared" ca="1" si="122"/>
        <v>3100: Salary In-kind0 - PY0</v>
      </c>
      <c r="P930" s="75">
        <f>VLOOKUP(D930,'FY-Quarter lookup'!$D$2:$J$25,7,FALSE)</f>
        <v>0</v>
      </c>
      <c r="Q930" s="75">
        <f ca="1">IFERROR(INDEX('Budget by FY'!$I$2:$I$506,MATCH('Budget by qtr'!O930,'Budget by FY'!$F$2:$F$506,0)),0)</f>
        <v>0</v>
      </c>
      <c r="R930" s="75">
        <f>VLOOKUP(D930,'FY-Quarter lookup'!$D$2:$K$25,8,FALSE)</f>
        <v>0</v>
      </c>
      <c r="S930" s="75">
        <f>VLOOKUP(D930,'FY-Quarter lookup'!$D$2:$G$25,4,FALSE)</f>
        <v>0</v>
      </c>
      <c r="T930" s="75">
        <f t="shared" ca="1" si="126"/>
        <v>0</v>
      </c>
    </row>
    <row r="931" spans="1:20">
      <c r="A931">
        <v>2</v>
      </c>
      <c r="B931">
        <v>2027</v>
      </c>
      <c r="C931" s="2">
        <v>46296</v>
      </c>
      <c r="D931" s="2">
        <v>46387</v>
      </c>
      <c r="J931">
        <f>VLOOKUP(D931,'FY-Quarter lookup'!$D$2:$I$25,6,FALSE)</f>
        <v>0</v>
      </c>
      <c r="K931">
        <f t="shared" si="123"/>
        <v>192</v>
      </c>
      <c r="L931" s="75" t="str">
        <f t="shared" ca="1" si="121"/>
        <v>3100: Salary In-kind</v>
      </c>
      <c r="M931" s="75">
        <f t="shared" ca="1" si="124"/>
        <v>0</v>
      </c>
      <c r="N931" s="75" t="str">
        <f t="shared" ca="1" si="125"/>
        <v xml:space="preserve"> - </v>
      </c>
      <c r="O931" s="75" t="str">
        <f t="shared" ca="1" si="122"/>
        <v>3100: Salary In-kind0 - PY0</v>
      </c>
      <c r="P931" s="75">
        <f>VLOOKUP(D931,'FY-Quarter lookup'!$D$2:$J$25,7,FALSE)</f>
        <v>0</v>
      </c>
      <c r="Q931" s="75">
        <f ca="1">IFERROR(INDEX('Budget by FY'!$I$2:$I$506,MATCH('Budget by qtr'!O931,'Budget by FY'!$F$2:$F$506,0)),0)</f>
        <v>0</v>
      </c>
      <c r="R931" s="75">
        <f>VLOOKUP(D931,'FY-Quarter lookup'!$D$2:$K$25,8,FALSE)</f>
        <v>0</v>
      </c>
      <c r="S931" s="75">
        <f>VLOOKUP(D931,'FY-Quarter lookup'!$D$2:$G$25,4,FALSE)</f>
        <v>0</v>
      </c>
      <c r="T931" s="75">
        <f t="shared" ca="1" si="126"/>
        <v>0</v>
      </c>
    </row>
    <row r="932" spans="1:20">
      <c r="A932">
        <v>3</v>
      </c>
      <c r="B932">
        <v>2027</v>
      </c>
      <c r="C932" s="2">
        <v>46388</v>
      </c>
      <c r="D932" s="2">
        <v>46477</v>
      </c>
      <c r="J932">
        <f>VLOOKUP(D932,'FY-Quarter lookup'!$D$2:$I$25,6,FALSE)</f>
        <v>0</v>
      </c>
      <c r="K932">
        <f t="shared" si="123"/>
        <v>192</v>
      </c>
      <c r="L932" s="75" t="str">
        <f t="shared" ca="1" si="121"/>
        <v>3100: Salary In-kind</v>
      </c>
      <c r="M932" s="75">
        <f t="shared" ca="1" si="124"/>
        <v>0</v>
      </c>
      <c r="N932" s="75" t="str">
        <f t="shared" ca="1" si="125"/>
        <v xml:space="preserve"> - </v>
      </c>
      <c r="O932" s="75" t="str">
        <f t="shared" ca="1" si="122"/>
        <v>3100: Salary In-kind0 - PY0</v>
      </c>
      <c r="P932" s="75">
        <f>VLOOKUP(D932,'FY-Quarter lookup'!$D$2:$J$25,7,FALSE)</f>
        <v>0</v>
      </c>
      <c r="Q932" s="75">
        <f ca="1">IFERROR(INDEX('Budget by FY'!$I$2:$I$506,MATCH('Budget by qtr'!O932,'Budget by FY'!$F$2:$F$506,0)),0)</f>
        <v>0</v>
      </c>
      <c r="R932" s="75">
        <f>VLOOKUP(D932,'FY-Quarter lookup'!$D$2:$K$25,8,FALSE)</f>
        <v>0</v>
      </c>
      <c r="S932" s="75">
        <f>VLOOKUP(D932,'FY-Quarter lookup'!$D$2:$G$25,4,FALSE)</f>
        <v>0</v>
      </c>
      <c r="T932" s="75">
        <f t="shared" ca="1" si="126"/>
        <v>0</v>
      </c>
    </row>
    <row r="933" spans="1:20">
      <c r="A933">
        <v>4</v>
      </c>
      <c r="B933">
        <v>2027</v>
      </c>
      <c r="C933" s="2">
        <v>46478</v>
      </c>
      <c r="D933" s="2">
        <v>46568</v>
      </c>
      <c r="J933">
        <f>VLOOKUP(D933,'FY-Quarter lookup'!$D$2:$I$25,6,FALSE)</f>
        <v>0</v>
      </c>
      <c r="K933">
        <f t="shared" si="123"/>
        <v>192</v>
      </c>
      <c r="L933" s="75" t="str">
        <f t="shared" ca="1" si="121"/>
        <v>3100: Salary In-kind</v>
      </c>
      <c r="M933" s="75">
        <f t="shared" ca="1" si="124"/>
        <v>0</v>
      </c>
      <c r="N933" s="75" t="str">
        <f t="shared" ca="1" si="125"/>
        <v xml:space="preserve"> - </v>
      </c>
      <c r="O933" s="75" t="str">
        <f t="shared" ca="1" si="122"/>
        <v>3100: Salary In-kind0 - PY0</v>
      </c>
      <c r="P933" s="75">
        <f>VLOOKUP(D933,'FY-Quarter lookup'!$D$2:$J$25,7,FALSE)</f>
        <v>0</v>
      </c>
      <c r="Q933" s="75">
        <f ca="1">IFERROR(INDEX('Budget by FY'!$I$2:$I$506,MATCH('Budget by qtr'!O933,'Budget by FY'!$F$2:$F$506,0)),0)</f>
        <v>0</v>
      </c>
      <c r="R933" s="75">
        <f>VLOOKUP(D933,'FY-Quarter lookup'!$D$2:$K$25,8,FALSE)</f>
        <v>0</v>
      </c>
      <c r="S933" s="75">
        <f>VLOOKUP(D933,'FY-Quarter lookup'!$D$2:$G$25,4,FALSE)</f>
        <v>0</v>
      </c>
      <c r="T933" s="75">
        <f t="shared" ca="1" si="126"/>
        <v>0</v>
      </c>
    </row>
    <row r="934" spans="1:20">
      <c r="A934">
        <v>1</v>
      </c>
      <c r="B934">
        <v>2028</v>
      </c>
      <c r="C934" s="2">
        <v>46569</v>
      </c>
      <c r="D934" s="2">
        <v>46660</v>
      </c>
      <c r="J934">
        <f>VLOOKUP(D934,'FY-Quarter lookup'!$D$2:$I$25,6,FALSE)</f>
        <v>0</v>
      </c>
      <c r="K934">
        <f t="shared" si="123"/>
        <v>192</v>
      </c>
      <c r="L934" s="75" t="str">
        <f t="shared" ca="1" si="121"/>
        <v>3100: Salary In-kind</v>
      </c>
      <c r="M934" s="75">
        <f t="shared" ca="1" si="124"/>
        <v>0</v>
      </c>
      <c r="N934" s="75" t="str">
        <f t="shared" ca="1" si="125"/>
        <v xml:space="preserve"> - </v>
      </c>
      <c r="O934" s="75" t="str">
        <f t="shared" ca="1" si="122"/>
        <v>3100: Salary In-kind0 - PY0</v>
      </c>
      <c r="P934" s="75">
        <f>VLOOKUP(D934,'FY-Quarter lookup'!$D$2:$J$25,7,FALSE)</f>
        <v>0</v>
      </c>
      <c r="Q934" s="75">
        <f ca="1">IFERROR(INDEX('Budget by FY'!$I$2:$I$506,MATCH('Budget by qtr'!O934,'Budget by FY'!$F$2:$F$506,0)),0)</f>
        <v>0</v>
      </c>
      <c r="R934" s="75">
        <f>VLOOKUP(D934,'FY-Quarter lookup'!$D$2:$K$25,8,FALSE)</f>
        <v>0</v>
      </c>
      <c r="S934" s="75">
        <f>VLOOKUP(D934,'FY-Quarter lookup'!$D$2:$G$25,4,FALSE)</f>
        <v>0</v>
      </c>
      <c r="T934" s="75">
        <f t="shared" ca="1" si="126"/>
        <v>0</v>
      </c>
    </row>
    <row r="935" spans="1:20">
      <c r="A935">
        <v>2</v>
      </c>
      <c r="B935">
        <v>2028</v>
      </c>
      <c r="C935" s="2">
        <v>46661</v>
      </c>
      <c r="D935" s="2">
        <v>46752</v>
      </c>
      <c r="J935">
        <f>VLOOKUP(D935,'FY-Quarter lookup'!$D$2:$I$25,6,FALSE)</f>
        <v>0</v>
      </c>
      <c r="K935">
        <f t="shared" si="123"/>
        <v>192</v>
      </c>
      <c r="L935" s="75" t="str">
        <f t="shared" ca="1" si="121"/>
        <v>3100: Salary In-kind</v>
      </c>
      <c r="M935" s="75">
        <f t="shared" ca="1" si="124"/>
        <v>0</v>
      </c>
      <c r="N935" s="75" t="str">
        <f t="shared" ca="1" si="125"/>
        <v xml:space="preserve"> - </v>
      </c>
      <c r="O935" s="75" t="str">
        <f t="shared" ca="1" si="122"/>
        <v>3100: Salary In-kind0 - PY0</v>
      </c>
      <c r="P935" s="75">
        <f>VLOOKUP(D935,'FY-Quarter lookup'!$D$2:$J$25,7,FALSE)</f>
        <v>0</v>
      </c>
      <c r="Q935" s="75">
        <f ca="1">IFERROR(INDEX('Budget by FY'!$I$2:$I$506,MATCH('Budget by qtr'!O935,'Budget by FY'!$F$2:$F$506,0)),0)</f>
        <v>0</v>
      </c>
      <c r="R935" s="75">
        <f>VLOOKUP(D935,'FY-Quarter lookup'!$D$2:$K$25,8,FALSE)</f>
        <v>0</v>
      </c>
      <c r="S935" s="75">
        <f>VLOOKUP(D935,'FY-Quarter lookup'!$D$2:$G$25,4,FALSE)</f>
        <v>0</v>
      </c>
      <c r="T935" s="75">
        <f t="shared" ca="1" si="126"/>
        <v>0</v>
      </c>
    </row>
    <row r="936" spans="1:20">
      <c r="A936">
        <v>3</v>
      </c>
      <c r="B936">
        <v>2028</v>
      </c>
      <c r="C936" s="2">
        <v>46753</v>
      </c>
      <c r="D936" s="2">
        <v>46843</v>
      </c>
      <c r="J936">
        <f>VLOOKUP(D936,'FY-Quarter lookup'!$D$2:$I$25,6,FALSE)</f>
        <v>0</v>
      </c>
      <c r="K936">
        <f t="shared" si="123"/>
        <v>192</v>
      </c>
      <c r="L936" s="75" t="str">
        <f t="shared" ca="1" si="121"/>
        <v>3100: Salary In-kind</v>
      </c>
      <c r="M936" s="75">
        <f t="shared" ca="1" si="124"/>
        <v>0</v>
      </c>
      <c r="N936" s="75" t="str">
        <f t="shared" ca="1" si="125"/>
        <v xml:space="preserve"> - </v>
      </c>
      <c r="O936" s="75" t="str">
        <f t="shared" ca="1" si="122"/>
        <v>3100: Salary In-kind0 - PY0</v>
      </c>
      <c r="P936" s="75">
        <f>VLOOKUP(D936,'FY-Quarter lookup'!$D$2:$J$25,7,FALSE)</f>
        <v>0</v>
      </c>
      <c r="Q936" s="75">
        <f ca="1">IFERROR(INDEX('Budget by FY'!$I$2:$I$506,MATCH('Budget by qtr'!O936,'Budget by FY'!$F$2:$F$506,0)),0)</f>
        <v>0</v>
      </c>
      <c r="R936" s="75">
        <f>VLOOKUP(D936,'FY-Quarter lookup'!$D$2:$K$25,8,FALSE)</f>
        <v>0</v>
      </c>
      <c r="S936" s="75">
        <f>VLOOKUP(D936,'FY-Quarter lookup'!$D$2:$G$25,4,FALSE)</f>
        <v>0</v>
      </c>
      <c r="T936" s="75">
        <f t="shared" ca="1" si="126"/>
        <v>0</v>
      </c>
    </row>
    <row r="937" spans="1:20">
      <c r="A937">
        <v>4</v>
      </c>
      <c r="B937">
        <v>2028</v>
      </c>
      <c r="C937" s="2">
        <v>46844</v>
      </c>
      <c r="D937" s="2">
        <v>46934</v>
      </c>
      <c r="J937">
        <f>VLOOKUP(D937,'FY-Quarter lookup'!$D$2:$I$25,6,FALSE)</f>
        <v>0</v>
      </c>
      <c r="K937">
        <f t="shared" si="123"/>
        <v>192</v>
      </c>
      <c r="L937" s="75" t="str">
        <f t="shared" ca="1" si="121"/>
        <v>3100: Salary In-kind</v>
      </c>
      <c r="M937" s="75">
        <f t="shared" ca="1" si="124"/>
        <v>0</v>
      </c>
      <c r="N937" s="75" t="str">
        <f t="shared" ca="1" si="125"/>
        <v xml:space="preserve"> - </v>
      </c>
      <c r="O937" s="75" t="str">
        <f t="shared" ca="1" si="122"/>
        <v>3100: Salary In-kind0 - PY0</v>
      </c>
      <c r="P937" s="75">
        <f>VLOOKUP(D937,'FY-Quarter lookup'!$D$2:$J$25,7,FALSE)</f>
        <v>0</v>
      </c>
      <c r="Q937" s="75">
        <f ca="1">IFERROR(INDEX('Budget by FY'!$I$2:$I$506,MATCH('Budget by qtr'!O937,'Budget by FY'!$F$2:$F$506,0)),0)</f>
        <v>0</v>
      </c>
      <c r="R937" s="75">
        <f>VLOOKUP(D937,'FY-Quarter lookup'!$D$2:$K$25,8,FALSE)</f>
        <v>0</v>
      </c>
      <c r="S937" s="75">
        <f>VLOOKUP(D937,'FY-Quarter lookup'!$D$2:$G$25,4,FALSE)</f>
        <v>0</v>
      </c>
      <c r="T937" s="75">
        <f t="shared" ca="1" si="126"/>
        <v>0</v>
      </c>
    </row>
    <row r="938" spans="1:20">
      <c r="A938">
        <v>1</v>
      </c>
      <c r="B938">
        <v>2023</v>
      </c>
      <c r="C938" s="2">
        <v>44743</v>
      </c>
      <c r="D938" s="2">
        <v>44834</v>
      </c>
      <c r="J938">
        <f>VLOOKUP(D938,'FY-Quarter lookup'!$D$2:$I$25,6,FALSE)</f>
        <v>0</v>
      </c>
      <c r="K938">
        <f>K937+5</f>
        <v>197</v>
      </c>
      <c r="L938" s="75" t="str">
        <f t="shared" ca="1" si="121"/>
        <v>3100: Salary In-kind</v>
      </c>
      <c r="M938" s="75">
        <f t="shared" ca="1" si="124"/>
        <v>0</v>
      </c>
      <c r="N938" s="75" t="str">
        <f t="shared" ca="1" si="125"/>
        <v xml:space="preserve"> - </v>
      </c>
      <c r="O938" s="75" t="str">
        <f t="shared" ca="1" si="122"/>
        <v>3100: Salary In-kind0 - PY0</v>
      </c>
      <c r="P938" s="75">
        <f>VLOOKUP(D938,'FY-Quarter lookup'!$D$2:$J$25,7,FALSE)</f>
        <v>0</v>
      </c>
      <c r="Q938" s="75">
        <f ca="1">IFERROR(INDEX('Budget by FY'!$I$2:$I$506,MATCH('Budget by qtr'!O938,'Budget by FY'!$F$2:$F$506,0)),0)</f>
        <v>0</v>
      </c>
      <c r="R938" s="75">
        <f>VLOOKUP(D938,'FY-Quarter lookup'!$D$2:$K$25,8,FALSE)</f>
        <v>0</v>
      </c>
      <c r="S938" s="75">
        <f>VLOOKUP(D938,'FY-Quarter lookup'!$D$2:$G$25,4,FALSE)</f>
        <v>0</v>
      </c>
      <c r="T938" s="75">
        <f t="shared" ca="1" si="126"/>
        <v>0</v>
      </c>
    </row>
    <row r="939" spans="1:20">
      <c r="A939">
        <v>2</v>
      </c>
      <c r="B939">
        <v>2023</v>
      </c>
      <c r="C939" s="2">
        <v>44835</v>
      </c>
      <c r="D939" s="2">
        <v>44926</v>
      </c>
      <c r="J939">
        <f>VLOOKUP(D939,'FY-Quarter lookup'!$D$2:$I$25,6,FALSE)</f>
        <v>0</v>
      </c>
      <c r="K939">
        <f>K938</f>
        <v>197</v>
      </c>
      <c r="L939" s="75" t="str">
        <f t="shared" ca="1" si="121"/>
        <v>3100: Salary In-kind</v>
      </c>
      <c r="M939" s="75">
        <f t="shared" ca="1" si="124"/>
        <v>0</v>
      </c>
      <c r="N939" s="75" t="str">
        <f t="shared" ca="1" si="125"/>
        <v xml:space="preserve"> - </v>
      </c>
      <c r="O939" s="75" t="str">
        <f t="shared" ca="1" si="122"/>
        <v>3100: Salary In-kind0 - PY0</v>
      </c>
      <c r="P939" s="75">
        <f>VLOOKUP(D939,'FY-Quarter lookup'!$D$2:$J$25,7,FALSE)</f>
        <v>0</v>
      </c>
      <c r="Q939" s="75">
        <f ca="1">IFERROR(INDEX('Budget by FY'!$I$2:$I$506,MATCH('Budget by qtr'!O939,'Budget by FY'!$F$2:$F$506,0)),0)</f>
        <v>0</v>
      </c>
      <c r="R939" s="75">
        <f>VLOOKUP(D939,'FY-Quarter lookup'!$D$2:$K$25,8,FALSE)</f>
        <v>0</v>
      </c>
      <c r="S939" s="75">
        <f>VLOOKUP(D939,'FY-Quarter lookup'!$D$2:$G$25,4,FALSE)</f>
        <v>0</v>
      </c>
      <c r="T939" s="75">
        <f t="shared" ca="1" si="126"/>
        <v>0</v>
      </c>
    </row>
    <row r="940" spans="1:20">
      <c r="A940">
        <v>3</v>
      </c>
      <c r="B940">
        <v>2023</v>
      </c>
      <c r="C940" s="2">
        <v>44927</v>
      </c>
      <c r="D940" s="2">
        <v>45016</v>
      </c>
      <c r="J940">
        <f>VLOOKUP(D940,'FY-Quarter lookup'!$D$2:$I$25,6,FALSE)</f>
        <v>0</v>
      </c>
      <c r="K940">
        <f t="shared" ref="K940:K961" si="127">K939</f>
        <v>197</v>
      </c>
      <c r="L940" s="75" t="str">
        <f t="shared" ca="1" si="121"/>
        <v>3100: Salary In-kind</v>
      </c>
      <c r="M940" s="75">
        <f t="shared" ca="1" si="124"/>
        <v>0</v>
      </c>
      <c r="N940" s="75" t="str">
        <f t="shared" ca="1" si="125"/>
        <v xml:space="preserve"> - </v>
      </c>
      <c r="O940" s="75" t="str">
        <f t="shared" ca="1" si="122"/>
        <v>3100: Salary In-kind0 - PY0</v>
      </c>
      <c r="P940" s="75">
        <f>VLOOKUP(D940,'FY-Quarter lookup'!$D$2:$J$25,7,FALSE)</f>
        <v>0</v>
      </c>
      <c r="Q940" s="75">
        <f ca="1">IFERROR(INDEX('Budget by FY'!$I$2:$I$506,MATCH('Budget by qtr'!O940,'Budget by FY'!$F$2:$F$506,0)),0)</f>
        <v>0</v>
      </c>
      <c r="R940" s="75">
        <f>VLOOKUP(D940,'FY-Quarter lookup'!$D$2:$K$25,8,FALSE)</f>
        <v>0</v>
      </c>
      <c r="S940" s="75">
        <f>VLOOKUP(D940,'FY-Quarter lookup'!$D$2:$G$25,4,FALSE)</f>
        <v>0</v>
      </c>
      <c r="T940" s="75">
        <f t="shared" ca="1" si="126"/>
        <v>0</v>
      </c>
    </row>
    <row r="941" spans="1:20">
      <c r="A941">
        <v>4</v>
      </c>
      <c r="B941">
        <v>2023</v>
      </c>
      <c r="C941" s="2">
        <v>45017</v>
      </c>
      <c r="D941" s="2">
        <v>45107</v>
      </c>
      <c r="J941">
        <f>VLOOKUP(D941,'FY-Quarter lookup'!$D$2:$I$25,6,FALSE)</f>
        <v>0</v>
      </c>
      <c r="K941">
        <f t="shared" si="127"/>
        <v>197</v>
      </c>
      <c r="L941" s="75" t="str">
        <f t="shared" ca="1" si="121"/>
        <v>3100: Salary In-kind</v>
      </c>
      <c r="M941" s="75">
        <f t="shared" ca="1" si="124"/>
        <v>0</v>
      </c>
      <c r="N941" s="75" t="str">
        <f t="shared" ca="1" si="125"/>
        <v xml:space="preserve"> - </v>
      </c>
      <c r="O941" s="75" t="str">
        <f t="shared" ca="1" si="122"/>
        <v>3100: Salary In-kind0 - PY0</v>
      </c>
      <c r="P941" s="75">
        <f>VLOOKUP(D941,'FY-Quarter lookup'!$D$2:$J$25,7,FALSE)</f>
        <v>0</v>
      </c>
      <c r="Q941" s="75">
        <f ca="1">IFERROR(INDEX('Budget by FY'!$I$2:$I$506,MATCH('Budget by qtr'!O941,'Budget by FY'!$F$2:$F$506,0)),0)</f>
        <v>0</v>
      </c>
      <c r="R941" s="75">
        <f>VLOOKUP(D941,'FY-Quarter lookup'!$D$2:$K$25,8,FALSE)</f>
        <v>0</v>
      </c>
      <c r="S941" s="75">
        <f>VLOOKUP(D941,'FY-Quarter lookup'!$D$2:$G$25,4,FALSE)</f>
        <v>0</v>
      </c>
      <c r="T941" s="75">
        <f t="shared" ca="1" si="126"/>
        <v>0</v>
      </c>
    </row>
    <row r="942" spans="1:20">
      <c r="A942">
        <v>1</v>
      </c>
      <c r="B942">
        <v>2024</v>
      </c>
      <c r="C942" s="2">
        <v>45108</v>
      </c>
      <c r="D942" s="2">
        <v>45199</v>
      </c>
      <c r="J942">
        <f>VLOOKUP(D942,'FY-Quarter lookup'!$D$2:$I$25,6,FALSE)</f>
        <v>0</v>
      </c>
      <c r="K942">
        <f t="shared" si="127"/>
        <v>197</v>
      </c>
      <c r="L942" s="75" t="str">
        <f t="shared" ca="1" si="121"/>
        <v>3100: Salary In-kind</v>
      </c>
      <c r="M942" s="75">
        <f t="shared" ca="1" si="124"/>
        <v>0</v>
      </c>
      <c r="N942" s="75" t="str">
        <f t="shared" ca="1" si="125"/>
        <v xml:space="preserve"> - </v>
      </c>
      <c r="O942" s="75" t="str">
        <f t="shared" ca="1" si="122"/>
        <v>3100: Salary In-kind0 - PY0</v>
      </c>
      <c r="P942" s="75">
        <f>VLOOKUP(D942,'FY-Quarter lookup'!$D$2:$J$25,7,FALSE)</f>
        <v>0</v>
      </c>
      <c r="Q942" s="75">
        <f ca="1">IFERROR(INDEX('Budget by FY'!$I$2:$I$506,MATCH('Budget by qtr'!O942,'Budget by FY'!$F$2:$F$506,0)),0)</f>
        <v>0</v>
      </c>
      <c r="R942" s="75">
        <f>VLOOKUP(D942,'FY-Quarter lookup'!$D$2:$K$25,8,FALSE)</f>
        <v>0</v>
      </c>
      <c r="S942" s="75">
        <f>VLOOKUP(D942,'FY-Quarter lookup'!$D$2:$G$25,4,FALSE)</f>
        <v>0</v>
      </c>
      <c r="T942" s="75">
        <f t="shared" ca="1" si="126"/>
        <v>0</v>
      </c>
    </row>
    <row r="943" spans="1:20">
      <c r="A943">
        <v>2</v>
      </c>
      <c r="B943">
        <v>2024</v>
      </c>
      <c r="C943" s="2">
        <v>45200</v>
      </c>
      <c r="D943" s="2">
        <v>45291</v>
      </c>
      <c r="J943">
        <f>VLOOKUP(D943,'FY-Quarter lookup'!$D$2:$I$25,6,FALSE)</f>
        <v>0</v>
      </c>
      <c r="K943">
        <f t="shared" si="127"/>
        <v>197</v>
      </c>
      <c r="L943" s="75" t="str">
        <f t="shared" ca="1" si="121"/>
        <v>3100: Salary In-kind</v>
      </c>
      <c r="M943" s="75">
        <f t="shared" ca="1" si="124"/>
        <v>0</v>
      </c>
      <c r="N943" s="75" t="str">
        <f t="shared" ca="1" si="125"/>
        <v xml:space="preserve"> - </v>
      </c>
      <c r="O943" s="75" t="str">
        <f t="shared" ca="1" si="122"/>
        <v>3100: Salary In-kind0 - PY0</v>
      </c>
      <c r="P943" s="75">
        <f>VLOOKUP(D943,'FY-Quarter lookup'!$D$2:$J$25,7,FALSE)</f>
        <v>0</v>
      </c>
      <c r="Q943" s="75">
        <f ca="1">IFERROR(INDEX('Budget by FY'!$I$2:$I$506,MATCH('Budget by qtr'!O943,'Budget by FY'!$F$2:$F$506,0)),0)</f>
        <v>0</v>
      </c>
      <c r="R943" s="75">
        <f>VLOOKUP(D943,'FY-Quarter lookup'!$D$2:$K$25,8,FALSE)</f>
        <v>0</v>
      </c>
      <c r="S943" s="75">
        <f>VLOOKUP(D943,'FY-Quarter lookup'!$D$2:$G$25,4,FALSE)</f>
        <v>0</v>
      </c>
      <c r="T943" s="75">
        <f t="shared" ca="1" si="126"/>
        <v>0</v>
      </c>
    </row>
    <row r="944" spans="1:20">
      <c r="A944">
        <v>3</v>
      </c>
      <c r="B944">
        <v>2024</v>
      </c>
      <c r="C944" s="2">
        <v>45292</v>
      </c>
      <c r="D944" s="2">
        <v>45382</v>
      </c>
      <c r="J944">
        <f>VLOOKUP(D944,'FY-Quarter lookup'!$D$2:$I$25,6,FALSE)</f>
        <v>0</v>
      </c>
      <c r="K944">
        <f t="shared" si="127"/>
        <v>197</v>
      </c>
      <c r="L944" s="75" t="str">
        <f t="shared" ca="1" si="121"/>
        <v>3100: Salary In-kind</v>
      </c>
      <c r="M944" s="75">
        <f t="shared" ca="1" si="124"/>
        <v>0</v>
      </c>
      <c r="N944" s="75" t="str">
        <f t="shared" ca="1" si="125"/>
        <v xml:space="preserve"> - </v>
      </c>
      <c r="O944" s="75" t="str">
        <f t="shared" ca="1" si="122"/>
        <v>3100: Salary In-kind0 - PY0</v>
      </c>
      <c r="P944" s="75">
        <f>VLOOKUP(D944,'FY-Quarter lookup'!$D$2:$J$25,7,FALSE)</f>
        <v>0</v>
      </c>
      <c r="Q944" s="75">
        <f ca="1">IFERROR(INDEX('Budget by FY'!$I$2:$I$506,MATCH('Budget by qtr'!O944,'Budget by FY'!$F$2:$F$506,0)),0)</f>
        <v>0</v>
      </c>
      <c r="R944" s="75">
        <f>VLOOKUP(D944,'FY-Quarter lookup'!$D$2:$K$25,8,FALSE)</f>
        <v>0</v>
      </c>
      <c r="S944" s="75">
        <f>VLOOKUP(D944,'FY-Quarter lookup'!$D$2:$G$25,4,FALSE)</f>
        <v>0</v>
      </c>
      <c r="T944" s="75">
        <f t="shared" ca="1" si="126"/>
        <v>0</v>
      </c>
    </row>
    <row r="945" spans="1:20">
      <c r="A945">
        <v>4</v>
      </c>
      <c r="B945">
        <v>2024</v>
      </c>
      <c r="C945" s="2">
        <v>45383</v>
      </c>
      <c r="D945" s="2">
        <v>45473</v>
      </c>
      <c r="J945">
        <f>VLOOKUP(D945,'FY-Quarter lookup'!$D$2:$I$25,6,FALSE)</f>
        <v>0</v>
      </c>
      <c r="K945">
        <f t="shared" si="127"/>
        <v>197</v>
      </c>
      <c r="L945" s="75" t="str">
        <f t="shared" ca="1" si="121"/>
        <v>3100: Salary In-kind</v>
      </c>
      <c r="M945" s="75">
        <f t="shared" ca="1" si="124"/>
        <v>0</v>
      </c>
      <c r="N945" s="75" t="str">
        <f t="shared" ca="1" si="125"/>
        <v xml:space="preserve"> - </v>
      </c>
      <c r="O945" s="75" t="str">
        <f t="shared" ca="1" si="122"/>
        <v>3100: Salary In-kind0 - PY0</v>
      </c>
      <c r="P945" s="75">
        <f>VLOOKUP(D945,'FY-Quarter lookup'!$D$2:$J$25,7,FALSE)</f>
        <v>0</v>
      </c>
      <c r="Q945" s="75">
        <f ca="1">IFERROR(INDEX('Budget by FY'!$I$2:$I$506,MATCH('Budget by qtr'!O945,'Budget by FY'!$F$2:$F$506,0)),0)</f>
        <v>0</v>
      </c>
      <c r="R945" s="75">
        <f>VLOOKUP(D945,'FY-Quarter lookup'!$D$2:$K$25,8,FALSE)</f>
        <v>0</v>
      </c>
      <c r="S945" s="75">
        <f>VLOOKUP(D945,'FY-Quarter lookup'!$D$2:$G$25,4,FALSE)</f>
        <v>0</v>
      </c>
      <c r="T945" s="75">
        <f t="shared" ca="1" si="126"/>
        <v>0</v>
      </c>
    </row>
    <row r="946" spans="1:20">
      <c r="A946">
        <v>1</v>
      </c>
      <c r="B946">
        <v>2025</v>
      </c>
      <c r="C946" s="2">
        <v>45474</v>
      </c>
      <c r="D946" s="2">
        <v>45565</v>
      </c>
      <c r="J946">
        <f>VLOOKUP(D946,'FY-Quarter lookup'!$D$2:$I$25,6,FALSE)</f>
        <v>0</v>
      </c>
      <c r="K946">
        <f t="shared" si="127"/>
        <v>197</v>
      </c>
      <c r="L946" s="75" t="str">
        <f t="shared" ca="1" si="121"/>
        <v>3100: Salary In-kind</v>
      </c>
      <c r="M946" s="75">
        <f t="shared" ca="1" si="124"/>
        <v>0</v>
      </c>
      <c r="N946" s="75" t="str">
        <f t="shared" ca="1" si="125"/>
        <v xml:space="preserve"> - </v>
      </c>
      <c r="O946" s="75" t="str">
        <f t="shared" ca="1" si="122"/>
        <v>3100: Salary In-kind0 - PY0</v>
      </c>
      <c r="P946" s="75">
        <f>VLOOKUP(D946,'FY-Quarter lookup'!$D$2:$J$25,7,FALSE)</f>
        <v>0</v>
      </c>
      <c r="Q946" s="75">
        <f ca="1">IFERROR(INDEX('Budget by FY'!$I$2:$I$506,MATCH('Budget by qtr'!O946,'Budget by FY'!$F$2:$F$506,0)),0)</f>
        <v>0</v>
      </c>
      <c r="R946" s="75">
        <f>VLOOKUP(D946,'FY-Quarter lookup'!$D$2:$K$25,8,FALSE)</f>
        <v>0</v>
      </c>
      <c r="S946" s="75">
        <f>VLOOKUP(D946,'FY-Quarter lookup'!$D$2:$G$25,4,FALSE)</f>
        <v>0</v>
      </c>
      <c r="T946" s="75">
        <f t="shared" ca="1" si="126"/>
        <v>0</v>
      </c>
    </row>
    <row r="947" spans="1:20">
      <c r="A947">
        <v>2</v>
      </c>
      <c r="B947">
        <v>2025</v>
      </c>
      <c r="C947" s="2">
        <v>45566</v>
      </c>
      <c r="D947" s="2">
        <v>45657</v>
      </c>
      <c r="J947">
        <f>VLOOKUP(D947,'FY-Quarter lookup'!$D$2:$I$25,6,FALSE)</f>
        <v>0</v>
      </c>
      <c r="K947">
        <f t="shared" si="127"/>
        <v>197</v>
      </c>
      <c r="L947" s="75" t="str">
        <f t="shared" ca="1" si="121"/>
        <v>3100: Salary In-kind</v>
      </c>
      <c r="M947" s="75">
        <f t="shared" ca="1" si="124"/>
        <v>0</v>
      </c>
      <c r="N947" s="75" t="str">
        <f t="shared" ca="1" si="125"/>
        <v xml:space="preserve"> - </v>
      </c>
      <c r="O947" s="75" t="str">
        <f t="shared" ca="1" si="122"/>
        <v>3100: Salary In-kind0 - PY0</v>
      </c>
      <c r="P947" s="75">
        <f>VLOOKUP(D947,'FY-Quarter lookup'!$D$2:$J$25,7,FALSE)</f>
        <v>0</v>
      </c>
      <c r="Q947" s="75">
        <f ca="1">IFERROR(INDEX('Budget by FY'!$I$2:$I$506,MATCH('Budget by qtr'!O947,'Budget by FY'!$F$2:$F$506,0)),0)</f>
        <v>0</v>
      </c>
      <c r="R947" s="75">
        <f>VLOOKUP(D947,'FY-Quarter lookup'!$D$2:$K$25,8,FALSE)</f>
        <v>0</v>
      </c>
      <c r="S947" s="75">
        <f>VLOOKUP(D947,'FY-Quarter lookup'!$D$2:$G$25,4,FALSE)</f>
        <v>0</v>
      </c>
      <c r="T947" s="75">
        <f t="shared" ca="1" si="126"/>
        <v>0</v>
      </c>
    </row>
    <row r="948" spans="1:20">
      <c r="A948">
        <v>3</v>
      </c>
      <c r="B948">
        <v>2025</v>
      </c>
      <c r="C948" s="2">
        <v>45658</v>
      </c>
      <c r="D948" s="2">
        <v>45747</v>
      </c>
      <c r="J948">
        <f>VLOOKUP(D948,'FY-Quarter lookup'!$D$2:$I$25,6,FALSE)</f>
        <v>0</v>
      </c>
      <c r="K948">
        <f t="shared" si="127"/>
        <v>197</v>
      </c>
      <c r="L948" s="75" t="str">
        <f t="shared" ca="1" si="121"/>
        <v>3100: Salary In-kind</v>
      </c>
      <c r="M948" s="75">
        <f t="shared" ca="1" si="124"/>
        <v>0</v>
      </c>
      <c r="N948" s="75" t="str">
        <f t="shared" ca="1" si="125"/>
        <v xml:space="preserve"> - </v>
      </c>
      <c r="O948" s="75" t="str">
        <f t="shared" ca="1" si="122"/>
        <v>3100: Salary In-kind0 - PY0</v>
      </c>
      <c r="P948" s="75">
        <f>VLOOKUP(D948,'FY-Quarter lookup'!$D$2:$J$25,7,FALSE)</f>
        <v>0</v>
      </c>
      <c r="Q948" s="75">
        <f ca="1">IFERROR(INDEX('Budget by FY'!$I$2:$I$506,MATCH('Budget by qtr'!O948,'Budget by FY'!$F$2:$F$506,0)),0)</f>
        <v>0</v>
      </c>
      <c r="R948" s="75">
        <f>VLOOKUP(D948,'FY-Quarter lookup'!$D$2:$K$25,8,FALSE)</f>
        <v>0</v>
      </c>
      <c r="S948" s="75">
        <f>VLOOKUP(D948,'FY-Quarter lookup'!$D$2:$G$25,4,FALSE)</f>
        <v>0</v>
      </c>
      <c r="T948" s="75">
        <f t="shared" ca="1" si="126"/>
        <v>0</v>
      </c>
    </row>
    <row r="949" spans="1:20">
      <c r="A949">
        <v>4</v>
      </c>
      <c r="B949">
        <v>2025</v>
      </c>
      <c r="C949" s="2">
        <v>45748</v>
      </c>
      <c r="D949" s="2">
        <v>45838</v>
      </c>
      <c r="J949">
        <f>VLOOKUP(D949,'FY-Quarter lookup'!$D$2:$I$25,6,FALSE)</f>
        <v>0</v>
      </c>
      <c r="K949">
        <f t="shared" si="127"/>
        <v>197</v>
      </c>
      <c r="L949" s="75" t="str">
        <f t="shared" ca="1" si="121"/>
        <v>3100: Salary In-kind</v>
      </c>
      <c r="M949" s="75">
        <f t="shared" ca="1" si="124"/>
        <v>0</v>
      </c>
      <c r="N949" s="75" t="str">
        <f t="shared" ca="1" si="125"/>
        <v xml:space="preserve"> - </v>
      </c>
      <c r="O949" s="75" t="str">
        <f t="shared" ca="1" si="122"/>
        <v>3100: Salary In-kind0 - PY0</v>
      </c>
      <c r="P949" s="75">
        <f>VLOOKUP(D949,'FY-Quarter lookup'!$D$2:$J$25,7,FALSE)</f>
        <v>0</v>
      </c>
      <c r="Q949" s="75">
        <f ca="1">IFERROR(INDEX('Budget by FY'!$I$2:$I$506,MATCH('Budget by qtr'!O949,'Budget by FY'!$F$2:$F$506,0)),0)</f>
        <v>0</v>
      </c>
      <c r="R949" s="75">
        <f>VLOOKUP(D949,'FY-Quarter lookup'!$D$2:$K$25,8,FALSE)</f>
        <v>0</v>
      </c>
      <c r="S949" s="75">
        <f>VLOOKUP(D949,'FY-Quarter lookup'!$D$2:$G$25,4,FALSE)</f>
        <v>0</v>
      </c>
      <c r="T949" s="75">
        <f t="shared" ca="1" si="126"/>
        <v>0</v>
      </c>
    </row>
    <row r="950" spans="1:20">
      <c r="A950">
        <v>1</v>
      </c>
      <c r="B950">
        <v>2026</v>
      </c>
      <c r="C950" s="2">
        <v>45839</v>
      </c>
      <c r="D950" s="2">
        <v>45930</v>
      </c>
      <c r="J950">
        <f>VLOOKUP(D950,'FY-Quarter lookup'!$D$2:$I$25,6,FALSE)</f>
        <v>0</v>
      </c>
      <c r="K950">
        <f t="shared" si="127"/>
        <v>197</v>
      </c>
      <c r="L950" s="75" t="str">
        <f t="shared" ca="1" si="121"/>
        <v>3100: Salary In-kind</v>
      </c>
      <c r="M950" s="75">
        <f t="shared" ca="1" si="124"/>
        <v>0</v>
      </c>
      <c r="N950" s="75" t="str">
        <f t="shared" ca="1" si="125"/>
        <v xml:space="preserve"> - </v>
      </c>
      <c r="O950" s="75" t="str">
        <f t="shared" ca="1" si="122"/>
        <v>3100: Salary In-kind0 - PY0</v>
      </c>
      <c r="P950" s="75">
        <f>VLOOKUP(D950,'FY-Quarter lookup'!$D$2:$J$25,7,FALSE)</f>
        <v>0</v>
      </c>
      <c r="Q950" s="75">
        <f ca="1">IFERROR(INDEX('Budget by FY'!$I$2:$I$506,MATCH('Budget by qtr'!O950,'Budget by FY'!$F$2:$F$506,0)),0)</f>
        <v>0</v>
      </c>
      <c r="R950" s="75">
        <f>VLOOKUP(D950,'FY-Quarter lookup'!$D$2:$K$25,8,FALSE)</f>
        <v>0</v>
      </c>
      <c r="S950" s="75">
        <f>VLOOKUP(D950,'FY-Quarter lookup'!$D$2:$G$25,4,FALSE)</f>
        <v>0</v>
      </c>
      <c r="T950" s="75">
        <f t="shared" ca="1" si="126"/>
        <v>0</v>
      </c>
    </row>
    <row r="951" spans="1:20">
      <c r="A951">
        <v>2</v>
      </c>
      <c r="B951">
        <v>2026</v>
      </c>
      <c r="C951" s="2">
        <v>45931</v>
      </c>
      <c r="D951" s="2">
        <v>46022</v>
      </c>
      <c r="J951">
        <f>VLOOKUP(D951,'FY-Quarter lookup'!$D$2:$I$25,6,FALSE)</f>
        <v>0</v>
      </c>
      <c r="K951">
        <f t="shared" si="127"/>
        <v>197</v>
      </c>
      <c r="L951" s="75" t="str">
        <f t="shared" ca="1" si="121"/>
        <v>3100: Salary In-kind</v>
      </c>
      <c r="M951" s="75">
        <f t="shared" ca="1" si="124"/>
        <v>0</v>
      </c>
      <c r="N951" s="75" t="str">
        <f t="shared" ca="1" si="125"/>
        <v xml:space="preserve"> - </v>
      </c>
      <c r="O951" s="75" t="str">
        <f t="shared" ca="1" si="122"/>
        <v>3100: Salary In-kind0 - PY0</v>
      </c>
      <c r="P951" s="75">
        <f>VLOOKUP(D951,'FY-Quarter lookup'!$D$2:$J$25,7,FALSE)</f>
        <v>0</v>
      </c>
      <c r="Q951" s="75">
        <f ca="1">IFERROR(INDEX('Budget by FY'!$I$2:$I$506,MATCH('Budget by qtr'!O951,'Budget by FY'!$F$2:$F$506,0)),0)</f>
        <v>0</v>
      </c>
      <c r="R951" s="75">
        <f>VLOOKUP(D951,'FY-Quarter lookup'!$D$2:$K$25,8,FALSE)</f>
        <v>0</v>
      </c>
      <c r="S951" s="75">
        <f>VLOOKUP(D951,'FY-Quarter lookup'!$D$2:$G$25,4,FALSE)</f>
        <v>0</v>
      </c>
      <c r="T951" s="75">
        <f t="shared" ca="1" si="126"/>
        <v>0</v>
      </c>
    </row>
    <row r="952" spans="1:20">
      <c r="A952">
        <v>3</v>
      </c>
      <c r="B952">
        <v>2026</v>
      </c>
      <c r="C952" s="2">
        <v>46023</v>
      </c>
      <c r="D952" s="2">
        <v>46112</v>
      </c>
      <c r="J952">
        <f>VLOOKUP(D952,'FY-Quarter lookup'!$D$2:$I$25,6,FALSE)</f>
        <v>0</v>
      </c>
      <c r="K952">
        <f t="shared" si="127"/>
        <v>197</v>
      </c>
      <c r="L952" s="75" t="str">
        <f t="shared" ca="1" si="121"/>
        <v>3100: Salary In-kind</v>
      </c>
      <c r="M952" s="75">
        <f t="shared" ca="1" si="124"/>
        <v>0</v>
      </c>
      <c r="N952" s="75" t="str">
        <f t="shared" ca="1" si="125"/>
        <v xml:space="preserve"> - </v>
      </c>
      <c r="O952" s="75" t="str">
        <f t="shared" ca="1" si="122"/>
        <v>3100: Salary In-kind0 - PY0</v>
      </c>
      <c r="P952" s="75">
        <f>VLOOKUP(D952,'FY-Quarter lookup'!$D$2:$J$25,7,FALSE)</f>
        <v>0</v>
      </c>
      <c r="Q952" s="75">
        <f ca="1">IFERROR(INDEX('Budget by FY'!$I$2:$I$506,MATCH('Budget by qtr'!O952,'Budget by FY'!$F$2:$F$506,0)),0)</f>
        <v>0</v>
      </c>
      <c r="R952" s="75">
        <f>VLOOKUP(D952,'FY-Quarter lookup'!$D$2:$K$25,8,FALSE)</f>
        <v>0</v>
      </c>
      <c r="S952" s="75">
        <f>VLOOKUP(D952,'FY-Quarter lookup'!$D$2:$G$25,4,FALSE)</f>
        <v>0</v>
      </c>
      <c r="T952" s="75">
        <f t="shared" ca="1" si="126"/>
        <v>0</v>
      </c>
    </row>
    <row r="953" spans="1:20">
      <c r="A953">
        <v>4</v>
      </c>
      <c r="B953">
        <v>2026</v>
      </c>
      <c r="C953" s="2">
        <v>46113</v>
      </c>
      <c r="D953" s="2">
        <v>46203</v>
      </c>
      <c r="J953">
        <f>VLOOKUP(D953,'FY-Quarter lookup'!$D$2:$I$25,6,FALSE)</f>
        <v>0</v>
      </c>
      <c r="K953">
        <f t="shared" si="127"/>
        <v>197</v>
      </c>
      <c r="L953" s="75" t="str">
        <f t="shared" ca="1" si="121"/>
        <v>3100: Salary In-kind</v>
      </c>
      <c r="M953" s="75">
        <f t="shared" ca="1" si="124"/>
        <v>0</v>
      </c>
      <c r="N953" s="75" t="str">
        <f t="shared" ca="1" si="125"/>
        <v xml:space="preserve"> - </v>
      </c>
      <c r="O953" s="75" t="str">
        <f t="shared" ca="1" si="122"/>
        <v>3100: Salary In-kind0 - PY0</v>
      </c>
      <c r="P953" s="75">
        <f>VLOOKUP(D953,'FY-Quarter lookup'!$D$2:$J$25,7,FALSE)</f>
        <v>0</v>
      </c>
      <c r="Q953" s="75">
        <f ca="1">IFERROR(INDEX('Budget by FY'!$I$2:$I$506,MATCH('Budget by qtr'!O953,'Budget by FY'!$F$2:$F$506,0)),0)</f>
        <v>0</v>
      </c>
      <c r="R953" s="75">
        <f>VLOOKUP(D953,'FY-Quarter lookup'!$D$2:$K$25,8,FALSE)</f>
        <v>0</v>
      </c>
      <c r="S953" s="75">
        <f>VLOOKUP(D953,'FY-Quarter lookup'!$D$2:$G$25,4,FALSE)</f>
        <v>0</v>
      </c>
      <c r="T953" s="75">
        <f t="shared" ca="1" si="126"/>
        <v>0</v>
      </c>
    </row>
    <row r="954" spans="1:20">
      <c r="A954">
        <v>1</v>
      </c>
      <c r="B954">
        <v>2027</v>
      </c>
      <c r="C954" s="2">
        <v>46204</v>
      </c>
      <c r="D954" s="2">
        <v>46295</v>
      </c>
      <c r="J954">
        <f>VLOOKUP(D954,'FY-Quarter lookup'!$D$2:$I$25,6,FALSE)</f>
        <v>0</v>
      </c>
      <c r="K954">
        <f t="shared" si="127"/>
        <v>197</v>
      </c>
      <c r="L954" s="75" t="str">
        <f t="shared" ca="1" si="121"/>
        <v>3100: Salary In-kind</v>
      </c>
      <c r="M954" s="75">
        <f t="shared" ca="1" si="124"/>
        <v>0</v>
      </c>
      <c r="N954" s="75" t="str">
        <f t="shared" ca="1" si="125"/>
        <v xml:space="preserve"> - </v>
      </c>
      <c r="O954" s="75" t="str">
        <f t="shared" ca="1" si="122"/>
        <v>3100: Salary In-kind0 - PY0</v>
      </c>
      <c r="P954" s="75">
        <f>VLOOKUP(D954,'FY-Quarter lookup'!$D$2:$J$25,7,FALSE)</f>
        <v>0</v>
      </c>
      <c r="Q954" s="75">
        <f ca="1">IFERROR(INDEX('Budget by FY'!$I$2:$I$506,MATCH('Budget by qtr'!O954,'Budget by FY'!$F$2:$F$506,0)),0)</f>
        <v>0</v>
      </c>
      <c r="R954" s="75">
        <f>VLOOKUP(D954,'FY-Quarter lookup'!$D$2:$K$25,8,FALSE)</f>
        <v>0</v>
      </c>
      <c r="S954" s="75">
        <f>VLOOKUP(D954,'FY-Quarter lookup'!$D$2:$G$25,4,FALSE)</f>
        <v>0</v>
      </c>
      <c r="T954" s="75">
        <f t="shared" ca="1" si="126"/>
        <v>0</v>
      </c>
    </row>
    <row r="955" spans="1:20">
      <c r="A955">
        <v>2</v>
      </c>
      <c r="B955">
        <v>2027</v>
      </c>
      <c r="C955" s="2">
        <v>46296</v>
      </c>
      <c r="D955" s="2">
        <v>46387</v>
      </c>
      <c r="J955">
        <f>VLOOKUP(D955,'FY-Quarter lookup'!$D$2:$I$25,6,FALSE)</f>
        <v>0</v>
      </c>
      <c r="K955">
        <f t="shared" si="127"/>
        <v>197</v>
      </c>
      <c r="L955" s="75" t="str">
        <f t="shared" ca="1" si="121"/>
        <v>3100: Salary In-kind</v>
      </c>
      <c r="M955" s="75">
        <f t="shared" ca="1" si="124"/>
        <v>0</v>
      </c>
      <c r="N955" s="75" t="str">
        <f t="shared" ca="1" si="125"/>
        <v xml:space="preserve"> - </v>
      </c>
      <c r="O955" s="75" t="str">
        <f t="shared" ca="1" si="122"/>
        <v>3100: Salary In-kind0 - PY0</v>
      </c>
      <c r="P955" s="75">
        <f>VLOOKUP(D955,'FY-Quarter lookup'!$D$2:$J$25,7,FALSE)</f>
        <v>0</v>
      </c>
      <c r="Q955" s="75">
        <f ca="1">IFERROR(INDEX('Budget by FY'!$I$2:$I$506,MATCH('Budget by qtr'!O955,'Budget by FY'!$F$2:$F$506,0)),0)</f>
        <v>0</v>
      </c>
      <c r="R955" s="75">
        <f>VLOOKUP(D955,'FY-Quarter lookup'!$D$2:$K$25,8,FALSE)</f>
        <v>0</v>
      </c>
      <c r="S955" s="75">
        <f>VLOOKUP(D955,'FY-Quarter lookup'!$D$2:$G$25,4,FALSE)</f>
        <v>0</v>
      </c>
      <c r="T955" s="75">
        <f t="shared" ca="1" si="126"/>
        <v>0</v>
      </c>
    </row>
    <row r="956" spans="1:20">
      <c r="A956">
        <v>3</v>
      </c>
      <c r="B956">
        <v>2027</v>
      </c>
      <c r="C956" s="2">
        <v>46388</v>
      </c>
      <c r="D956" s="2">
        <v>46477</v>
      </c>
      <c r="J956">
        <f>VLOOKUP(D956,'FY-Quarter lookup'!$D$2:$I$25,6,FALSE)</f>
        <v>0</v>
      </c>
      <c r="K956">
        <f t="shared" si="127"/>
        <v>197</v>
      </c>
      <c r="L956" s="75" t="str">
        <f t="shared" ca="1" si="121"/>
        <v>3100: Salary In-kind</v>
      </c>
      <c r="M956" s="75">
        <f t="shared" ca="1" si="124"/>
        <v>0</v>
      </c>
      <c r="N956" s="75" t="str">
        <f t="shared" ca="1" si="125"/>
        <v xml:space="preserve"> - </v>
      </c>
      <c r="O956" s="75" t="str">
        <f t="shared" ca="1" si="122"/>
        <v>3100: Salary In-kind0 - PY0</v>
      </c>
      <c r="P956" s="75">
        <f>VLOOKUP(D956,'FY-Quarter lookup'!$D$2:$J$25,7,FALSE)</f>
        <v>0</v>
      </c>
      <c r="Q956" s="75">
        <f ca="1">IFERROR(INDEX('Budget by FY'!$I$2:$I$506,MATCH('Budget by qtr'!O956,'Budget by FY'!$F$2:$F$506,0)),0)</f>
        <v>0</v>
      </c>
      <c r="R956" s="75">
        <f>VLOOKUP(D956,'FY-Quarter lookup'!$D$2:$K$25,8,FALSE)</f>
        <v>0</v>
      </c>
      <c r="S956" s="75">
        <f>VLOOKUP(D956,'FY-Quarter lookup'!$D$2:$G$25,4,FALSE)</f>
        <v>0</v>
      </c>
      <c r="T956" s="75">
        <f t="shared" ca="1" si="126"/>
        <v>0</v>
      </c>
    </row>
    <row r="957" spans="1:20">
      <c r="A957">
        <v>4</v>
      </c>
      <c r="B957">
        <v>2027</v>
      </c>
      <c r="C957" s="2">
        <v>46478</v>
      </c>
      <c r="D957" s="2">
        <v>46568</v>
      </c>
      <c r="J957">
        <f>VLOOKUP(D957,'FY-Quarter lookup'!$D$2:$I$25,6,FALSE)</f>
        <v>0</v>
      </c>
      <c r="K957">
        <f t="shared" si="127"/>
        <v>197</v>
      </c>
      <c r="L957" s="75" t="str">
        <f t="shared" ca="1" si="121"/>
        <v>3100: Salary In-kind</v>
      </c>
      <c r="M957" s="75">
        <f t="shared" ca="1" si="124"/>
        <v>0</v>
      </c>
      <c r="N957" s="75" t="str">
        <f t="shared" ca="1" si="125"/>
        <v xml:space="preserve"> - </v>
      </c>
      <c r="O957" s="75" t="str">
        <f t="shared" ca="1" si="122"/>
        <v>3100: Salary In-kind0 - PY0</v>
      </c>
      <c r="P957" s="75">
        <f>VLOOKUP(D957,'FY-Quarter lookup'!$D$2:$J$25,7,FALSE)</f>
        <v>0</v>
      </c>
      <c r="Q957" s="75">
        <f ca="1">IFERROR(INDEX('Budget by FY'!$I$2:$I$506,MATCH('Budget by qtr'!O957,'Budget by FY'!$F$2:$F$506,0)),0)</f>
        <v>0</v>
      </c>
      <c r="R957" s="75">
        <f>VLOOKUP(D957,'FY-Quarter lookup'!$D$2:$K$25,8,FALSE)</f>
        <v>0</v>
      </c>
      <c r="S957" s="75">
        <f>VLOOKUP(D957,'FY-Quarter lookup'!$D$2:$G$25,4,FALSE)</f>
        <v>0</v>
      </c>
      <c r="T957" s="75">
        <f t="shared" ca="1" si="126"/>
        <v>0</v>
      </c>
    </row>
    <row r="958" spans="1:20">
      <c r="A958">
        <v>1</v>
      </c>
      <c r="B958">
        <v>2028</v>
      </c>
      <c r="C958" s="2">
        <v>46569</v>
      </c>
      <c r="D958" s="2">
        <v>46660</v>
      </c>
      <c r="J958">
        <f>VLOOKUP(D958,'FY-Quarter lookup'!$D$2:$I$25,6,FALSE)</f>
        <v>0</v>
      </c>
      <c r="K958">
        <f t="shared" si="127"/>
        <v>197</v>
      </c>
      <c r="L958" s="75" t="str">
        <f t="shared" ca="1" si="121"/>
        <v>3100: Salary In-kind</v>
      </c>
      <c r="M958" s="75">
        <f t="shared" ca="1" si="124"/>
        <v>0</v>
      </c>
      <c r="N958" s="75" t="str">
        <f t="shared" ca="1" si="125"/>
        <v xml:space="preserve"> - </v>
      </c>
      <c r="O958" s="75" t="str">
        <f t="shared" ca="1" si="122"/>
        <v>3100: Salary In-kind0 - PY0</v>
      </c>
      <c r="P958" s="75">
        <f>VLOOKUP(D958,'FY-Quarter lookup'!$D$2:$J$25,7,FALSE)</f>
        <v>0</v>
      </c>
      <c r="Q958" s="75">
        <f ca="1">IFERROR(INDEX('Budget by FY'!$I$2:$I$506,MATCH('Budget by qtr'!O958,'Budget by FY'!$F$2:$F$506,0)),0)</f>
        <v>0</v>
      </c>
      <c r="R958" s="75">
        <f>VLOOKUP(D958,'FY-Quarter lookup'!$D$2:$K$25,8,FALSE)</f>
        <v>0</v>
      </c>
      <c r="S958" s="75">
        <f>VLOOKUP(D958,'FY-Quarter lookup'!$D$2:$G$25,4,FALSE)</f>
        <v>0</v>
      </c>
      <c r="T958" s="75">
        <f t="shared" ca="1" si="126"/>
        <v>0</v>
      </c>
    </row>
    <row r="959" spans="1:20">
      <c r="A959">
        <v>2</v>
      </c>
      <c r="B959">
        <v>2028</v>
      </c>
      <c r="C959" s="2">
        <v>46661</v>
      </c>
      <c r="D959" s="2">
        <v>46752</v>
      </c>
      <c r="J959">
        <f>VLOOKUP(D959,'FY-Quarter lookup'!$D$2:$I$25,6,FALSE)</f>
        <v>0</v>
      </c>
      <c r="K959">
        <f t="shared" si="127"/>
        <v>197</v>
      </c>
      <c r="L959" s="75" t="str">
        <f t="shared" ca="1" si="121"/>
        <v>3100: Salary In-kind</v>
      </c>
      <c r="M959" s="75">
        <f t="shared" ca="1" si="124"/>
        <v>0</v>
      </c>
      <c r="N959" s="75" t="str">
        <f t="shared" ca="1" si="125"/>
        <v xml:space="preserve"> - </v>
      </c>
      <c r="O959" s="75" t="str">
        <f t="shared" ca="1" si="122"/>
        <v>3100: Salary In-kind0 - PY0</v>
      </c>
      <c r="P959" s="75">
        <f>VLOOKUP(D959,'FY-Quarter lookup'!$D$2:$J$25,7,FALSE)</f>
        <v>0</v>
      </c>
      <c r="Q959" s="75">
        <f ca="1">IFERROR(INDEX('Budget by FY'!$I$2:$I$506,MATCH('Budget by qtr'!O959,'Budget by FY'!$F$2:$F$506,0)),0)</f>
        <v>0</v>
      </c>
      <c r="R959" s="75">
        <f>VLOOKUP(D959,'FY-Quarter lookup'!$D$2:$K$25,8,FALSE)</f>
        <v>0</v>
      </c>
      <c r="S959" s="75">
        <f>VLOOKUP(D959,'FY-Quarter lookup'!$D$2:$G$25,4,FALSE)</f>
        <v>0</v>
      </c>
      <c r="T959" s="75">
        <f t="shared" ca="1" si="126"/>
        <v>0</v>
      </c>
    </row>
    <row r="960" spans="1:20">
      <c r="A960">
        <v>3</v>
      </c>
      <c r="B960">
        <v>2028</v>
      </c>
      <c r="C960" s="2">
        <v>46753</v>
      </c>
      <c r="D960" s="2">
        <v>46843</v>
      </c>
      <c r="J960">
        <f>VLOOKUP(D960,'FY-Quarter lookup'!$D$2:$I$25,6,FALSE)</f>
        <v>0</v>
      </c>
      <c r="K960">
        <f t="shared" si="127"/>
        <v>197</v>
      </c>
      <c r="L960" s="75" t="str">
        <f t="shared" ca="1" si="121"/>
        <v>3100: Salary In-kind</v>
      </c>
      <c r="M960" s="75">
        <f t="shared" ca="1" si="124"/>
        <v>0</v>
      </c>
      <c r="N960" s="75" t="str">
        <f t="shared" ca="1" si="125"/>
        <v xml:space="preserve"> - </v>
      </c>
      <c r="O960" s="75" t="str">
        <f t="shared" ca="1" si="122"/>
        <v>3100: Salary In-kind0 - PY0</v>
      </c>
      <c r="P960" s="75">
        <f>VLOOKUP(D960,'FY-Quarter lookup'!$D$2:$J$25,7,FALSE)</f>
        <v>0</v>
      </c>
      <c r="Q960" s="75">
        <f ca="1">IFERROR(INDEX('Budget by FY'!$I$2:$I$506,MATCH('Budget by qtr'!O960,'Budget by FY'!$F$2:$F$506,0)),0)</f>
        <v>0</v>
      </c>
      <c r="R960" s="75">
        <f>VLOOKUP(D960,'FY-Quarter lookup'!$D$2:$K$25,8,FALSE)</f>
        <v>0</v>
      </c>
      <c r="S960" s="75">
        <f>VLOOKUP(D960,'FY-Quarter lookup'!$D$2:$G$25,4,FALSE)</f>
        <v>0</v>
      </c>
      <c r="T960" s="75">
        <f t="shared" ca="1" si="126"/>
        <v>0</v>
      </c>
    </row>
    <row r="961" spans="1:20">
      <c r="A961">
        <v>4</v>
      </c>
      <c r="B961">
        <v>2028</v>
      </c>
      <c r="C961" s="2">
        <v>46844</v>
      </c>
      <c r="D961" s="2">
        <v>46934</v>
      </c>
      <c r="J961">
        <f>VLOOKUP(D961,'FY-Quarter lookup'!$D$2:$I$25,6,FALSE)</f>
        <v>0</v>
      </c>
      <c r="K961">
        <f t="shared" si="127"/>
        <v>197</v>
      </c>
      <c r="L961" s="75" t="str">
        <f t="shared" ca="1" si="121"/>
        <v>3100: Salary In-kind</v>
      </c>
      <c r="M961" s="75">
        <f t="shared" ca="1" si="124"/>
        <v>0</v>
      </c>
      <c r="N961" s="75" t="str">
        <f t="shared" ca="1" si="125"/>
        <v xml:space="preserve"> - </v>
      </c>
      <c r="O961" s="75" t="str">
        <f t="shared" ca="1" si="122"/>
        <v>3100: Salary In-kind0 - PY0</v>
      </c>
      <c r="P961" s="75">
        <f>VLOOKUP(D961,'FY-Quarter lookup'!$D$2:$J$25,7,FALSE)</f>
        <v>0</v>
      </c>
      <c r="Q961" s="75">
        <f ca="1">IFERROR(INDEX('Budget by FY'!$I$2:$I$506,MATCH('Budget by qtr'!O961,'Budget by FY'!$F$2:$F$506,0)),0)</f>
        <v>0</v>
      </c>
      <c r="R961" s="75">
        <f>VLOOKUP(D961,'FY-Quarter lookup'!$D$2:$K$25,8,FALSE)</f>
        <v>0</v>
      </c>
      <c r="S961" s="75">
        <f>VLOOKUP(D961,'FY-Quarter lookup'!$D$2:$G$25,4,FALSE)</f>
        <v>0</v>
      </c>
      <c r="T961" s="75">
        <f t="shared" ca="1" si="126"/>
        <v>0</v>
      </c>
    </row>
    <row r="962" spans="1:20">
      <c r="A962">
        <v>1</v>
      </c>
      <c r="B962">
        <v>2023</v>
      </c>
      <c r="C962" s="2">
        <v>44743</v>
      </c>
      <c r="D962" s="2">
        <v>44834</v>
      </c>
      <c r="J962">
        <f>VLOOKUP(D962,'FY-Quarter lookup'!$D$2:$I$25,6,FALSE)</f>
        <v>0</v>
      </c>
      <c r="K962">
        <f>K961+5</f>
        <v>202</v>
      </c>
      <c r="L962" s="75" t="str">
        <f t="shared" ca="1" si="121"/>
        <v>3210: Regular In-kind</v>
      </c>
      <c r="M962" s="75">
        <f t="shared" ca="1" si="124"/>
        <v>0</v>
      </c>
      <c r="N962" s="75">
        <f t="shared" ca="1" si="125"/>
        <v>0</v>
      </c>
      <c r="O962" s="75" t="str">
        <f t="shared" ca="1" si="122"/>
        <v>3210: Regular In-kind00PY0</v>
      </c>
      <c r="P962" s="75">
        <f>VLOOKUP(D962,'FY-Quarter lookup'!$D$2:$J$25,7,FALSE)</f>
        <v>0</v>
      </c>
      <c r="Q962" s="75">
        <f ca="1">IFERROR(INDEX('Budget by FY'!$I$2:$I$506,MATCH('Budget by qtr'!O962,'Budget by FY'!$F$2:$F$506,0)),0)</f>
        <v>0</v>
      </c>
      <c r="R962" s="75">
        <f>VLOOKUP(D962,'FY-Quarter lookup'!$D$2:$K$25,8,FALSE)</f>
        <v>0</v>
      </c>
      <c r="S962" s="75">
        <f>VLOOKUP(D962,'FY-Quarter lookup'!$D$2:$G$25,4,FALSE)</f>
        <v>0</v>
      </c>
      <c r="T962" s="75">
        <f t="shared" ca="1" si="126"/>
        <v>0</v>
      </c>
    </row>
    <row r="963" spans="1:20">
      <c r="A963">
        <v>2</v>
      </c>
      <c r="B963">
        <v>2023</v>
      </c>
      <c r="C963" s="2">
        <v>44835</v>
      </c>
      <c r="D963" s="2">
        <v>44926</v>
      </c>
      <c r="J963">
        <f>VLOOKUP(D963,'FY-Quarter lookup'!$D$2:$I$25,6,FALSE)</f>
        <v>0</v>
      </c>
      <c r="K963">
        <f>K962</f>
        <v>202</v>
      </c>
      <c r="L963" s="75" t="str">
        <f t="shared" ref="L963:L1026" ca="1" si="128">INDIRECT(_xlfn.CONCAT("'Budget by FY'!C",K963))</f>
        <v>3210: Regular In-kind</v>
      </c>
      <c r="M963" s="75">
        <f t="shared" ca="1" si="124"/>
        <v>0</v>
      </c>
      <c r="N963" s="75">
        <f t="shared" ca="1" si="125"/>
        <v>0</v>
      </c>
      <c r="O963" s="75" t="str">
        <f t="shared" ref="O963:O1026" ca="1" si="129">_xlfn.CONCAT(L963,M963,N963,"PY",P963)</f>
        <v>3210: Regular In-kind00PY0</v>
      </c>
      <c r="P963" s="75">
        <f>VLOOKUP(D963,'FY-Quarter lookup'!$D$2:$J$25,7,FALSE)</f>
        <v>0</v>
      </c>
      <c r="Q963" s="75">
        <f ca="1">IFERROR(INDEX('Budget by FY'!$I$2:$I$506,MATCH('Budget by qtr'!O963,'Budget by FY'!$F$2:$F$506,0)),0)</f>
        <v>0</v>
      </c>
      <c r="R963" s="75">
        <f>VLOOKUP(D963,'FY-Quarter lookup'!$D$2:$K$25,8,FALSE)</f>
        <v>0</v>
      </c>
      <c r="S963" s="75">
        <f>VLOOKUP(D963,'FY-Quarter lookup'!$D$2:$G$25,4,FALSE)</f>
        <v>0</v>
      </c>
      <c r="T963" s="75">
        <f t="shared" ca="1" si="126"/>
        <v>0</v>
      </c>
    </row>
    <row r="964" spans="1:20">
      <c r="A964">
        <v>3</v>
      </c>
      <c r="B964">
        <v>2023</v>
      </c>
      <c r="C964" s="2">
        <v>44927</v>
      </c>
      <c r="D964" s="2">
        <v>45016</v>
      </c>
      <c r="J964">
        <f>VLOOKUP(D964,'FY-Quarter lookup'!$D$2:$I$25,6,FALSE)</f>
        <v>0</v>
      </c>
      <c r="K964">
        <f t="shared" ref="K964:K985" si="130">K963</f>
        <v>202</v>
      </c>
      <c r="L964" s="75" t="str">
        <f t="shared" ca="1" si="128"/>
        <v>3210: Regular In-kind</v>
      </c>
      <c r="M964" s="75">
        <f t="shared" ca="1" si="124"/>
        <v>0</v>
      </c>
      <c r="N964" s="75">
        <f t="shared" ca="1" si="125"/>
        <v>0</v>
      </c>
      <c r="O964" s="75" t="str">
        <f t="shared" ca="1" si="129"/>
        <v>3210: Regular In-kind00PY0</v>
      </c>
      <c r="P964" s="75">
        <f>VLOOKUP(D964,'FY-Quarter lookup'!$D$2:$J$25,7,FALSE)</f>
        <v>0</v>
      </c>
      <c r="Q964" s="75">
        <f ca="1">IFERROR(INDEX('Budget by FY'!$I$2:$I$506,MATCH('Budget by qtr'!O964,'Budget by FY'!$F$2:$F$506,0)),0)</f>
        <v>0</v>
      </c>
      <c r="R964" s="75">
        <f>VLOOKUP(D964,'FY-Quarter lookup'!$D$2:$K$25,8,FALSE)</f>
        <v>0</v>
      </c>
      <c r="S964" s="75">
        <f>VLOOKUP(D964,'FY-Quarter lookup'!$D$2:$G$25,4,FALSE)</f>
        <v>0</v>
      </c>
      <c r="T964" s="75">
        <f t="shared" ca="1" si="126"/>
        <v>0</v>
      </c>
    </row>
    <row r="965" spans="1:20">
      <c r="A965">
        <v>4</v>
      </c>
      <c r="B965">
        <v>2023</v>
      </c>
      <c r="C965" s="2">
        <v>45017</v>
      </c>
      <c r="D965" s="2">
        <v>45107</v>
      </c>
      <c r="J965">
        <f>VLOOKUP(D965,'FY-Quarter lookup'!$D$2:$I$25,6,FALSE)</f>
        <v>0</v>
      </c>
      <c r="K965">
        <f t="shared" si="130"/>
        <v>202</v>
      </c>
      <c r="L965" s="75" t="str">
        <f t="shared" ca="1" si="128"/>
        <v>3210: Regular In-kind</v>
      </c>
      <c r="M965" s="75">
        <f t="shared" ca="1" si="124"/>
        <v>0</v>
      </c>
      <c r="N965" s="75">
        <f t="shared" ca="1" si="125"/>
        <v>0</v>
      </c>
      <c r="O965" s="75" t="str">
        <f t="shared" ca="1" si="129"/>
        <v>3210: Regular In-kind00PY0</v>
      </c>
      <c r="P965" s="75">
        <f>VLOOKUP(D965,'FY-Quarter lookup'!$D$2:$J$25,7,FALSE)</f>
        <v>0</v>
      </c>
      <c r="Q965" s="75">
        <f ca="1">IFERROR(INDEX('Budget by FY'!$I$2:$I$506,MATCH('Budget by qtr'!O965,'Budget by FY'!$F$2:$F$506,0)),0)</f>
        <v>0</v>
      </c>
      <c r="R965" s="75">
        <f>VLOOKUP(D965,'FY-Quarter lookup'!$D$2:$K$25,8,FALSE)</f>
        <v>0</v>
      </c>
      <c r="S965" s="75">
        <f>VLOOKUP(D965,'FY-Quarter lookup'!$D$2:$G$25,4,FALSE)</f>
        <v>0</v>
      </c>
      <c r="T965" s="75">
        <f t="shared" ca="1" si="126"/>
        <v>0</v>
      </c>
    </row>
    <row r="966" spans="1:20">
      <c r="A966">
        <v>1</v>
      </c>
      <c r="B966">
        <v>2024</v>
      </c>
      <c r="C966" s="2">
        <v>45108</v>
      </c>
      <c r="D966" s="2">
        <v>45199</v>
      </c>
      <c r="J966">
        <f>VLOOKUP(D966,'FY-Quarter lookup'!$D$2:$I$25,6,FALSE)</f>
        <v>0</v>
      </c>
      <c r="K966">
        <f t="shared" si="130"/>
        <v>202</v>
      </c>
      <c r="L966" s="75" t="str">
        <f t="shared" ca="1" si="128"/>
        <v>3210: Regular In-kind</v>
      </c>
      <c r="M966" s="75">
        <f t="shared" ca="1" si="124"/>
        <v>0</v>
      </c>
      <c r="N966" s="75">
        <f t="shared" ca="1" si="125"/>
        <v>0</v>
      </c>
      <c r="O966" s="75" t="str">
        <f t="shared" ca="1" si="129"/>
        <v>3210: Regular In-kind00PY0</v>
      </c>
      <c r="P966" s="75">
        <f>VLOOKUP(D966,'FY-Quarter lookup'!$D$2:$J$25,7,FALSE)</f>
        <v>0</v>
      </c>
      <c r="Q966" s="75">
        <f ca="1">IFERROR(INDEX('Budget by FY'!$I$2:$I$506,MATCH('Budget by qtr'!O966,'Budget by FY'!$F$2:$F$506,0)),0)</f>
        <v>0</v>
      </c>
      <c r="R966" s="75">
        <f>VLOOKUP(D966,'FY-Quarter lookup'!$D$2:$K$25,8,FALSE)</f>
        <v>0</v>
      </c>
      <c r="S966" s="75">
        <f>VLOOKUP(D966,'FY-Quarter lookup'!$D$2:$G$25,4,FALSE)</f>
        <v>0</v>
      </c>
      <c r="T966" s="75">
        <f t="shared" ca="1" si="126"/>
        <v>0</v>
      </c>
    </row>
    <row r="967" spans="1:20">
      <c r="A967">
        <v>2</v>
      </c>
      <c r="B967">
        <v>2024</v>
      </c>
      <c r="C967" s="2">
        <v>45200</v>
      </c>
      <c r="D967" s="2">
        <v>45291</v>
      </c>
      <c r="J967">
        <f>VLOOKUP(D967,'FY-Quarter lookup'!$D$2:$I$25,6,FALSE)</f>
        <v>0</v>
      </c>
      <c r="K967">
        <f t="shared" si="130"/>
        <v>202</v>
      </c>
      <c r="L967" s="75" t="str">
        <f t="shared" ca="1" si="128"/>
        <v>3210: Regular In-kind</v>
      </c>
      <c r="M967" s="75">
        <f t="shared" ca="1" si="124"/>
        <v>0</v>
      </c>
      <c r="N967" s="75">
        <f t="shared" ca="1" si="125"/>
        <v>0</v>
      </c>
      <c r="O967" s="75" t="str">
        <f t="shared" ca="1" si="129"/>
        <v>3210: Regular In-kind00PY0</v>
      </c>
      <c r="P967" s="75">
        <f>VLOOKUP(D967,'FY-Quarter lookup'!$D$2:$J$25,7,FALSE)</f>
        <v>0</v>
      </c>
      <c r="Q967" s="75">
        <f ca="1">IFERROR(INDEX('Budget by FY'!$I$2:$I$506,MATCH('Budget by qtr'!O967,'Budget by FY'!$F$2:$F$506,0)),0)</f>
        <v>0</v>
      </c>
      <c r="R967" s="75">
        <f>VLOOKUP(D967,'FY-Quarter lookup'!$D$2:$K$25,8,FALSE)</f>
        <v>0</v>
      </c>
      <c r="S967" s="75">
        <f>VLOOKUP(D967,'FY-Quarter lookup'!$D$2:$G$25,4,FALSE)</f>
        <v>0</v>
      </c>
      <c r="T967" s="75">
        <f t="shared" ca="1" si="126"/>
        <v>0</v>
      </c>
    </row>
    <row r="968" spans="1:20">
      <c r="A968">
        <v>3</v>
      </c>
      <c r="B968">
        <v>2024</v>
      </c>
      <c r="C968" s="2">
        <v>45292</v>
      </c>
      <c r="D968" s="2">
        <v>45382</v>
      </c>
      <c r="J968">
        <f>VLOOKUP(D968,'FY-Quarter lookup'!$D$2:$I$25,6,FALSE)</f>
        <v>0</v>
      </c>
      <c r="K968">
        <f t="shared" si="130"/>
        <v>202</v>
      </c>
      <c r="L968" s="75" t="str">
        <f t="shared" ca="1" si="128"/>
        <v>3210: Regular In-kind</v>
      </c>
      <c r="M968" s="75">
        <f t="shared" ca="1" si="124"/>
        <v>0</v>
      </c>
      <c r="N968" s="75">
        <f t="shared" ca="1" si="125"/>
        <v>0</v>
      </c>
      <c r="O968" s="75" t="str">
        <f t="shared" ca="1" si="129"/>
        <v>3210: Regular In-kind00PY0</v>
      </c>
      <c r="P968" s="75">
        <f>VLOOKUP(D968,'FY-Quarter lookup'!$D$2:$J$25,7,FALSE)</f>
        <v>0</v>
      </c>
      <c r="Q968" s="75">
        <f ca="1">IFERROR(INDEX('Budget by FY'!$I$2:$I$506,MATCH('Budget by qtr'!O968,'Budget by FY'!$F$2:$F$506,0)),0)</f>
        <v>0</v>
      </c>
      <c r="R968" s="75">
        <f>VLOOKUP(D968,'FY-Quarter lookup'!$D$2:$K$25,8,FALSE)</f>
        <v>0</v>
      </c>
      <c r="S968" s="75">
        <f>VLOOKUP(D968,'FY-Quarter lookup'!$D$2:$G$25,4,FALSE)</f>
        <v>0</v>
      </c>
      <c r="T968" s="75">
        <f t="shared" ca="1" si="126"/>
        <v>0</v>
      </c>
    </row>
    <row r="969" spans="1:20">
      <c r="A969">
        <v>4</v>
      </c>
      <c r="B969">
        <v>2024</v>
      </c>
      <c r="C969" s="2">
        <v>45383</v>
      </c>
      <c r="D969" s="2">
        <v>45473</v>
      </c>
      <c r="J969">
        <f>VLOOKUP(D969,'FY-Quarter lookup'!$D$2:$I$25,6,FALSE)</f>
        <v>0</v>
      </c>
      <c r="K969">
        <f t="shared" si="130"/>
        <v>202</v>
      </c>
      <c r="L969" s="75" t="str">
        <f t="shared" ca="1" si="128"/>
        <v>3210: Regular In-kind</v>
      </c>
      <c r="M969" s="75">
        <f t="shared" ca="1" si="124"/>
        <v>0</v>
      </c>
      <c r="N969" s="75">
        <f t="shared" ca="1" si="125"/>
        <v>0</v>
      </c>
      <c r="O969" s="75" t="str">
        <f t="shared" ca="1" si="129"/>
        <v>3210: Regular In-kind00PY0</v>
      </c>
      <c r="P969" s="75">
        <f>VLOOKUP(D969,'FY-Quarter lookup'!$D$2:$J$25,7,FALSE)</f>
        <v>0</v>
      </c>
      <c r="Q969" s="75">
        <f ca="1">IFERROR(INDEX('Budget by FY'!$I$2:$I$506,MATCH('Budget by qtr'!O969,'Budget by FY'!$F$2:$F$506,0)),0)</f>
        <v>0</v>
      </c>
      <c r="R969" s="75">
        <f>VLOOKUP(D969,'FY-Quarter lookup'!$D$2:$K$25,8,FALSE)</f>
        <v>0</v>
      </c>
      <c r="S969" s="75">
        <f>VLOOKUP(D969,'FY-Quarter lookup'!$D$2:$G$25,4,FALSE)</f>
        <v>0</v>
      </c>
      <c r="T969" s="75">
        <f t="shared" ca="1" si="126"/>
        <v>0</v>
      </c>
    </row>
    <row r="970" spans="1:20">
      <c r="A970">
        <v>1</v>
      </c>
      <c r="B970">
        <v>2025</v>
      </c>
      <c r="C970" s="2">
        <v>45474</v>
      </c>
      <c r="D970" s="2">
        <v>45565</v>
      </c>
      <c r="J970">
        <f>VLOOKUP(D970,'FY-Quarter lookup'!$D$2:$I$25,6,FALSE)</f>
        <v>0</v>
      </c>
      <c r="K970">
        <f t="shared" si="130"/>
        <v>202</v>
      </c>
      <c r="L970" s="75" t="str">
        <f t="shared" ca="1" si="128"/>
        <v>3210: Regular In-kind</v>
      </c>
      <c r="M970" s="75">
        <f t="shared" ca="1" si="124"/>
        <v>0</v>
      </c>
      <c r="N970" s="75">
        <f t="shared" ca="1" si="125"/>
        <v>0</v>
      </c>
      <c r="O970" s="75" t="str">
        <f t="shared" ca="1" si="129"/>
        <v>3210: Regular In-kind00PY0</v>
      </c>
      <c r="P970" s="75">
        <f>VLOOKUP(D970,'FY-Quarter lookup'!$D$2:$J$25,7,FALSE)</f>
        <v>0</v>
      </c>
      <c r="Q970" s="75">
        <f ca="1">IFERROR(INDEX('Budget by FY'!$I$2:$I$506,MATCH('Budget by qtr'!O970,'Budget by FY'!$F$2:$F$506,0)),0)</f>
        <v>0</v>
      </c>
      <c r="R970" s="75">
        <f>VLOOKUP(D970,'FY-Quarter lookup'!$D$2:$K$25,8,FALSE)</f>
        <v>0</v>
      </c>
      <c r="S970" s="75">
        <f>VLOOKUP(D970,'FY-Quarter lookup'!$D$2:$G$25,4,FALSE)</f>
        <v>0</v>
      </c>
      <c r="T970" s="75">
        <f t="shared" ca="1" si="126"/>
        <v>0</v>
      </c>
    </row>
    <row r="971" spans="1:20">
      <c r="A971">
        <v>2</v>
      </c>
      <c r="B971">
        <v>2025</v>
      </c>
      <c r="C971" s="2">
        <v>45566</v>
      </c>
      <c r="D971" s="2">
        <v>45657</v>
      </c>
      <c r="J971">
        <f>VLOOKUP(D971,'FY-Quarter lookup'!$D$2:$I$25,6,FALSE)</f>
        <v>0</v>
      </c>
      <c r="K971">
        <f t="shared" si="130"/>
        <v>202</v>
      </c>
      <c r="L971" s="75" t="str">
        <f t="shared" ca="1" si="128"/>
        <v>3210: Regular In-kind</v>
      </c>
      <c r="M971" s="75">
        <f t="shared" ca="1" si="124"/>
        <v>0</v>
      </c>
      <c r="N971" s="75">
        <f t="shared" ca="1" si="125"/>
        <v>0</v>
      </c>
      <c r="O971" s="75" t="str">
        <f t="shared" ca="1" si="129"/>
        <v>3210: Regular In-kind00PY0</v>
      </c>
      <c r="P971" s="75">
        <f>VLOOKUP(D971,'FY-Quarter lookup'!$D$2:$J$25,7,FALSE)</f>
        <v>0</v>
      </c>
      <c r="Q971" s="75">
        <f ca="1">IFERROR(INDEX('Budget by FY'!$I$2:$I$506,MATCH('Budget by qtr'!O971,'Budget by FY'!$F$2:$F$506,0)),0)</f>
        <v>0</v>
      </c>
      <c r="R971" s="75">
        <f>VLOOKUP(D971,'FY-Quarter lookup'!$D$2:$K$25,8,FALSE)</f>
        <v>0</v>
      </c>
      <c r="S971" s="75">
        <f>VLOOKUP(D971,'FY-Quarter lookup'!$D$2:$G$25,4,FALSE)</f>
        <v>0</v>
      </c>
      <c r="T971" s="75">
        <f t="shared" ca="1" si="126"/>
        <v>0</v>
      </c>
    </row>
    <row r="972" spans="1:20">
      <c r="A972">
        <v>3</v>
      </c>
      <c r="B972">
        <v>2025</v>
      </c>
      <c r="C972" s="2">
        <v>45658</v>
      </c>
      <c r="D972" s="2">
        <v>45747</v>
      </c>
      <c r="J972">
        <f>VLOOKUP(D972,'FY-Quarter lookup'!$D$2:$I$25,6,FALSE)</f>
        <v>0</v>
      </c>
      <c r="K972">
        <f t="shared" si="130"/>
        <v>202</v>
      </c>
      <c r="L972" s="75" t="str">
        <f t="shared" ca="1" si="128"/>
        <v>3210: Regular In-kind</v>
      </c>
      <c r="M972" s="75">
        <f t="shared" ca="1" si="124"/>
        <v>0</v>
      </c>
      <c r="N972" s="75">
        <f t="shared" ca="1" si="125"/>
        <v>0</v>
      </c>
      <c r="O972" s="75" t="str">
        <f t="shared" ca="1" si="129"/>
        <v>3210: Regular In-kind00PY0</v>
      </c>
      <c r="P972" s="75">
        <f>VLOOKUP(D972,'FY-Quarter lookup'!$D$2:$J$25,7,FALSE)</f>
        <v>0</v>
      </c>
      <c r="Q972" s="75">
        <f ca="1">IFERROR(INDEX('Budget by FY'!$I$2:$I$506,MATCH('Budget by qtr'!O972,'Budget by FY'!$F$2:$F$506,0)),0)</f>
        <v>0</v>
      </c>
      <c r="R972" s="75">
        <f>VLOOKUP(D972,'FY-Quarter lookup'!$D$2:$K$25,8,FALSE)</f>
        <v>0</v>
      </c>
      <c r="S972" s="75">
        <f>VLOOKUP(D972,'FY-Quarter lookup'!$D$2:$G$25,4,FALSE)</f>
        <v>0</v>
      </c>
      <c r="T972" s="75">
        <f t="shared" ca="1" si="126"/>
        <v>0</v>
      </c>
    </row>
    <row r="973" spans="1:20">
      <c r="A973">
        <v>4</v>
      </c>
      <c r="B973">
        <v>2025</v>
      </c>
      <c r="C973" s="2">
        <v>45748</v>
      </c>
      <c r="D973" s="2">
        <v>45838</v>
      </c>
      <c r="J973">
        <f>VLOOKUP(D973,'FY-Quarter lookup'!$D$2:$I$25,6,FALSE)</f>
        <v>0</v>
      </c>
      <c r="K973">
        <f t="shared" si="130"/>
        <v>202</v>
      </c>
      <c r="L973" s="75" t="str">
        <f t="shared" ca="1" si="128"/>
        <v>3210: Regular In-kind</v>
      </c>
      <c r="M973" s="75">
        <f t="shared" ca="1" si="124"/>
        <v>0</v>
      </c>
      <c r="N973" s="75">
        <f t="shared" ca="1" si="125"/>
        <v>0</v>
      </c>
      <c r="O973" s="75" t="str">
        <f t="shared" ca="1" si="129"/>
        <v>3210: Regular In-kind00PY0</v>
      </c>
      <c r="P973" s="75">
        <f>VLOOKUP(D973,'FY-Quarter lookup'!$D$2:$J$25,7,FALSE)</f>
        <v>0</v>
      </c>
      <c r="Q973" s="75">
        <f ca="1">IFERROR(INDEX('Budget by FY'!$I$2:$I$506,MATCH('Budget by qtr'!O973,'Budget by FY'!$F$2:$F$506,0)),0)</f>
        <v>0</v>
      </c>
      <c r="R973" s="75">
        <f>VLOOKUP(D973,'FY-Quarter lookup'!$D$2:$K$25,8,FALSE)</f>
        <v>0</v>
      </c>
      <c r="S973" s="75">
        <f>VLOOKUP(D973,'FY-Quarter lookup'!$D$2:$G$25,4,FALSE)</f>
        <v>0</v>
      </c>
      <c r="T973" s="75">
        <f t="shared" ca="1" si="126"/>
        <v>0</v>
      </c>
    </row>
    <row r="974" spans="1:20">
      <c r="A974">
        <v>1</v>
      </c>
      <c r="B974">
        <v>2026</v>
      </c>
      <c r="C974" s="2">
        <v>45839</v>
      </c>
      <c r="D974" s="2">
        <v>45930</v>
      </c>
      <c r="J974">
        <f>VLOOKUP(D974,'FY-Quarter lookup'!$D$2:$I$25,6,FALSE)</f>
        <v>0</v>
      </c>
      <c r="K974">
        <f t="shared" si="130"/>
        <v>202</v>
      </c>
      <c r="L974" s="75" t="str">
        <f t="shared" ca="1" si="128"/>
        <v>3210: Regular In-kind</v>
      </c>
      <c r="M974" s="75">
        <f t="shared" ca="1" si="124"/>
        <v>0</v>
      </c>
      <c r="N974" s="75">
        <f t="shared" ca="1" si="125"/>
        <v>0</v>
      </c>
      <c r="O974" s="75" t="str">
        <f t="shared" ca="1" si="129"/>
        <v>3210: Regular In-kind00PY0</v>
      </c>
      <c r="P974" s="75">
        <f>VLOOKUP(D974,'FY-Quarter lookup'!$D$2:$J$25,7,FALSE)</f>
        <v>0</v>
      </c>
      <c r="Q974" s="75">
        <f ca="1">IFERROR(INDEX('Budget by FY'!$I$2:$I$506,MATCH('Budget by qtr'!O974,'Budget by FY'!$F$2:$F$506,0)),0)</f>
        <v>0</v>
      </c>
      <c r="R974" s="75">
        <f>VLOOKUP(D974,'FY-Quarter lookup'!$D$2:$K$25,8,FALSE)</f>
        <v>0</v>
      </c>
      <c r="S974" s="75">
        <f>VLOOKUP(D974,'FY-Quarter lookup'!$D$2:$G$25,4,FALSE)</f>
        <v>0</v>
      </c>
      <c r="T974" s="75">
        <f t="shared" ca="1" si="126"/>
        <v>0</v>
      </c>
    </row>
    <row r="975" spans="1:20">
      <c r="A975">
        <v>2</v>
      </c>
      <c r="B975">
        <v>2026</v>
      </c>
      <c r="C975" s="2">
        <v>45931</v>
      </c>
      <c r="D975" s="2">
        <v>46022</v>
      </c>
      <c r="J975">
        <f>VLOOKUP(D975,'FY-Quarter lookup'!$D$2:$I$25,6,FALSE)</f>
        <v>0</v>
      </c>
      <c r="K975">
        <f t="shared" si="130"/>
        <v>202</v>
      </c>
      <c r="L975" s="75" t="str">
        <f t="shared" ca="1" si="128"/>
        <v>3210: Regular In-kind</v>
      </c>
      <c r="M975" s="75">
        <f t="shared" ca="1" si="124"/>
        <v>0</v>
      </c>
      <c r="N975" s="75">
        <f t="shared" ca="1" si="125"/>
        <v>0</v>
      </c>
      <c r="O975" s="75" t="str">
        <f t="shared" ca="1" si="129"/>
        <v>3210: Regular In-kind00PY0</v>
      </c>
      <c r="P975" s="75">
        <f>VLOOKUP(D975,'FY-Quarter lookup'!$D$2:$J$25,7,FALSE)</f>
        <v>0</v>
      </c>
      <c r="Q975" s="75">
        <f ca="1">IFERROR(INDEX('Budget by FY'!$I$2:$I$506,MATCH('Budget by qtr'!O975,'Budget by FY'!$F$2:$F$506,0)),0)</f>
        <v>0</v>
      </c>
      <c r="R975" s="75">
        <f>VLOOKUP(D975,'FY-Quarter lookup'!$D$2:$K$25,8,FALSE)</f>
        <v>0</v>
      </c>
      <c r="S975" s="75">
        <f>VLOOKUP(D975,'FY-Quarter lookup'!$D$2:$G$25,4,FALSE)</f>
        <v>0</v>
      </c>
      <c r="T975" s="75">
        <f t="shared" ca="1" si="126"/>
        <v>0</v>
      </c>
    </row>
    <row r="976" spans="1:20">
      <c r="A976">
        <v>3</v>
      </c>
      <c r="B976">
        <v>2026</v>
      </c>
      <c r="C976" s="2">
        <v>46023</v>
      </c>
      <c r="D976" s="2">
        <v>46112</v>
      </c>
      <c r="J976">
        <f>VLOOKUP(D976,'FY-Quarter lookup'!$D$2:$I$25,6,FALSE)</f>
        <v>0</v>
      </c>
      <c r="K976">
        <f t="shared" si="130"/>
        <v>202</v>
      </c>
      <c r="L976" s="75" t="str">
        <f t="shared" ca="1" si="128"/>
        <v>3210: Regular In-kind</v>
      </c>
      <c r="M976" s="75">
        <f t="shared" ca="1" si="124"/>
        <v>0</v>
      </c>
      <c r="N976" s="75">
        <f t="shared" ca="1" si="125"/>
        <v>0</v>
      </c>
      <c r="O976" s="75" t="str">
        <f t="shared" ca="1" si="129"/>
        <v>3210: Regular In-kind00PY0</v>
      </c>
      <c r="P976" s="75">
        <f>VLOOKUP(D976,'FY-Quarter lookup'!$D$2:$J$25,7,FALSE)</f>
        <v>0</v>
      </c>
      <c r="Q976" s="75">
        <f ca="1">IFERROR(INDEX('Budget by FY'!$I$2:$I$506,MATCH('Budget by qtr'!O976,'Budget by FY'!$F$2:$F$506,0)),0)</f>
        <v>0</v>
      </c>
      <c r="R976" s="75">
        <f>VLOOKUP(D976,'FY-Quarter lookup'!$D$2:$K$25,8,FALSE)</f>
        <v>0</v>
      </c>
      <c r="S976" s="75">
        <f>VLOOKUP(D976,'FY-Quarter lookup'!$D$2:$G$25,4,FALSE)</f>
        <v>0</v>
      </c>
      <c r="T976" s="75">
        <f t="shared" ca="1" si="126"/>
        <v>0</v>
      </c>
    </row>
    <row r="977" spans="1:20">
      <c r="A977">
        <v>4</v>
      </c>
      <c r="B977">
        <v>2026</v>
      </c>
      <c r="C977" s="2">
        <v>46113</v>
      </c>
      <c r="D977" s="2">
        <v>46203</v>
      </c>
      <c r="J977">
        <f>VLOOKUP(D977,'FY-Quarter lookup'!$D$2:$I$25,6,FALSE)</f>
        <v>0</v>
      </c>
      <c r="K977">
        <f t="shared" si="130"/>
        <v>202</v>
      </c>
      <c r="L977" s="75" t="str">
        <f t="shared" ca="1" si="128"/>
        <v>3210: Regular In-kind</v>
      </c>
      <c r="M977" s="75">
        <f t="shared" ca="1" si="124"/>
        <v>0</v>
      </c>
      <c r="N977" s="75">
        <f t="shared" ca="1" si="125"/>
        <v>0</v>
      </c>
      <c r="O977" s="75" t="str">
        <f t="shared" ca="1" si="129"/>
        <v>3210: Regular In-kind00PY0</v>
      </c>
      <c r="P977" s="75">
        <f>VLOOKUP(D977,'FY-Quarter lookup'!$D$2:$J$25,7,FALSE)</f>
        <v>0</v>
      </c>
      <c r="Q977" s="75">
        <f ca="1">IFERROR(INDEX('Budget by FY'!$I$2:$I$506,MATCH('Budget by qtr'!O977,'Budget by FY'!$F$2:$F$506,0)),0)</f>
        <v>0</v>
      </c>
      <c r="R977" s="75">
        <f>VLOOKUP(D977,'FY-Quarter lookup'!$D$2:$K$25,8,FALSE)</f>
        <v>0</v>
      </c>
      <c r="S977" s="75">
        <f>VLOOKUP(D977,'FY-Quarter lookup'!$D$2:$G$25,4,FALSE)</f>
        <v>0</v>
      </c>
      <c r="T977" s="75">
        <f t="shared" ca="1" si="126"/>
        <v>0</v>
      </c>
    </row>
    <row r="978" spans="1:20">
      <c r="A978">
        <v>1</v>
      </c>
      <c r="B978">
        <v>2027</v>
      </c>
      <c r="C978" s="2">
        <v>46204</v>
      </c>
      <c r="D978" s="2">
        <v>46295</v>
      </c>
      <c r="J978">
        <f>VLOOKUP(D978,'FY-Quarter lookup'!$D$2:$I$25,6,FALSE)</f>
        <v>0</v>
      </c>
      <c r="K978">
        <f t="shared" si="130"/>
        <v>202</v>
      </c>
      <c r="L978" s="75" t="str">
        <f t="shared" ca="1" si="128"/>
        <v>3210: Regular In-kind</v>
      </c>
      <c r="M978" s="75">
        <f t="shared" ca="1" si="124"/>
        <v>0</v>
      </c>
      <c r="N978" s="75">
        <f t="shared" ca="1" si="125"/>
        <v>0</v>
      </c>
      <c r="O978" s="75" t="str">
        <f t="shared" ca="1" si="129"/>
        <v>3210: Regular In-kind00PY0</v>
      </c>
      <c r="P978" s="75">
        <f>VLOOKUP(D978,'FY-Quarter lookup'!$D$2:$J$25,7,FALSE)</f>
        <v>0</v>
      </c>
      <c r="Q978" s="75">
        <f ca="1">IFERROR(INDEX('Budget by FY'!$I$2:$I$506,MATCH('Budget by qtr'!O978,'Budget by FY'!$F$2:$F$506,0)),0)</f>
        <v>0</v>
      </c>
      <c r="R978" s="75">
        <f>VLOOKUP(D978,'FY-Quarter lookup'!$D$2:$K$25,8,FALSE)</f>
        <v>0</v>
      </c>
      <c r="S978" s="75">
        <f>VLOOKUP(D978,'FY-Quarter lookup'!$D$2:$G$25,4,FALSE)</f>
        <v>0</v>
      </c>
      <c r="T978" s="75">
        <f t="shared" ca="1" si="126"/>
        <v>0</v>
      </c>
    </row>
    <row r="979" spans="1:20">
      <c r="A979">
        <v>2</v>
      </c>
      <c r="B979">
        <v>2027</v>
      </c>
      <c r="C979" s="2">
        <v>46296</v>
      </c>
      <c r="D979" s="2">
        <v>46387</v>
      </c>
      <c r="J979">
        <f>VLOOKUP(D979,'FY-Quarter lookup'!$D$2:$I$25,6,FALSE)</f>
        <v>0</v>
      </c>
      <c r="K979">
        <f t="shared" si="130"/>
        <v>202</v>
      </c>
      <c r="L979" s="75" t="str">
        <f t="shared" ca="1" si="128"/>
        <v>3210: Regular In-kind</v>
      </c>
      <c r="M979" s="75">
        <f t="shared" ca="1" si="124"/>
        <v>0</v>
      </c>
      <c r="N979" s="75">
        <f t="shared" ca="1" si="125"/>
        <v>0</v>
      </c>
      <c r="O979" s="75" t="str">
        <f t="shared" ca="1" si="129"/>
        <v>3210: Regular In-kind00PY0</v>
      </c>
      <c r="P979" s="75">
        <f>VLOOKUP(D979,'FY-Quarter lookup'!$D$2:$J$25,7,FALSE)</f>
        <v>0</v>
      </c>
      <c r="Q979" s="75">
        <f ca="1">IFERROR(INDEX('Budget by FY'!$I$2:$I$506,MATCH('Budget by qtr'!O979,'Budget by FY'!$F$2:$F$506,0)),0)</f>
        <v>0</v>
      </c>
      <c r="R979" s="75">
        <f>VLOOKUP(D979,'FY-Quarter lookup'!$D$2:$K$25,8,FALSE)</f>
        <v>0</v>
      </c>
      <c r="S979" s="75">
        <f>VLOOKUP(D979,'FY-Quarter lookup'!$D$2:$G$25,4,FALSE)</f>
        <v>0</v>
      </c>
      <c r="T979" s="75">
        <f t="shared" ca="1" si="126"/>
        <v>0</v>
      </c>
    </row>
    <row r="980" spans="1:20">
      <c r="A980">
        <v>3</v>
      </c>
      <c r="B980">
        <v>2027</v>
      </c>
      <c r="C980" s="2">
        <v>46388</v>
      </c>
      <c r="D980" s="2">
        <v>46477</v>
      </c>
      <c r="J980">
        <f>VLOOKUP(D980,'FY-Quarter lookup'!$D$2:$I$25,6,FALSE)</f>
        <v>0</v>
      </c>
      <c r="K980">
        <f t="shared" si="130"/>
        <v>202</v>
      </c>
      <c r="L980" s="75" t="str">
        <f t="shared" ca="1" si="128"/>
        <v>3210: Regular In-kind</v>
      </c>
      <c r="M980" s="75">
        <f t="shared" ca="1" si="124"/>
        <v>0</v>
      </c>
      <c r="N980" s="75">
        <f t="shared" ca="1" si="125"/>
        <v>0</v>
      </c>
      <c r="O980" s="75" t="str">
        <f t="shared" ca="1" si="129"/>
        <v>3210: Regular In-kind00PY0</v>
      </c>
      <c r="P980" s="75">
        <f>VLOOKUP(D980,'FY-Quarter lookup'!$D$2:$J$25,7,FALSE)</f>
        <v>0</v>
      </c>
      <c r="Q980" s="75">
        <f ca="1">IFERROR(INDEX('Budget by FY'!$I$2:$I$506,MATCH('Budget by qtr'!O980,'Budget by FY'!$F$2:$F$506,0)),0)</f>
        <v>0</v>
      </c>
      <c r="R980" s="75">
        <f>VLOOKUP(D980,'FY-Quarter lookup'!$D$2:$K$25,8,FALSE)</f>
        <v>0</v>
      </c>
      <c r="S980" s="75">
        <f>VLOOKUP(D980,'FY-Quarter lookup'!$D$2:$G$25,4,FALSE)</f>
        <v>0</v>
      </c>
      <c r="T980" s="75">
        <f t="shared" ca="1" si="126"/>
        <v>0</v>
      </c>
    </row>
    <row r="981" spans="1:20">
      <c r="A981">
        <v>4</v>
      </c>
      <c r="B981">
        <v>2027</v>
      </c>
      <c r="C981" s="2">
        <v>46478</v>
      </c>
      <c r="D981" s="2">
        <v>46568</v>
      </c>
      <c r="J981">
        <f>VLOOKUP(D981,'FY-Quarter lookup'!$D$2:$I$25,6,FALSE)</f>
        <v>0</v>
      </c>
      <c r="K981">
        <f t="shared" si="130"/>
        <v>202</v>
      </c>
      <c r="L981" s="75" t="str">
        <f t="shared" ca="1" si="128"/>
        <v>3210: Regular In-kind</v>
      </c>
      <c r="M981" s="75">
        <f t="shared" ca="1" si="124"/>
        <v>0</v>
      </c>
      <c r="N981" s="75">
        <f t="shared" ca="1" si="125"/>
        <v>0</v>
      </c>
      <c r="O981" s="75" t="str">
        <f t="shared" ca="1" si="129"/>
        <v>3210: Regular In-kind00PY0</v>
      </c>
      <c r="P981" s="75">
        <f>VLOOKUP(D981,'FY-Quarter lookup'!$D$2:$J$25,7,FALSE)</f>
        <v>0</v>
      </c>
      <c r="Q981" s="75">
        <f ca="1">IFERROR(INDEX('Budget by FY'!$I$2:$I$506,MATCH('Budget by qtr'!O981,'Budget by FY'!$F$2:$F$506,0)),0)</f>
        <v>0</v>
      </c>
      <c r="R981" s="75">
        <f>VLOOKUP(D981,'FY-Quarter lookup'!$D$2:$K$25,8,FALSE)</f>
        <v>0</v>
      </c>
      <c r="S981" s="75">
        <f>VLOOKUP(D981,'FY-Quarter lookup'!$D$2:$G$25,4,FALSE)</f>
        <v>0</v>
      </c>
      <c r="T981" s="75">
        <f t="shared" ca="1" si="126"/>
        <v>0</v>
      </c>
    </row>
    <row r="982" spans="1:20">
      <c r="A982">
        <v>1</v>
      </c>
      <c r="B982">
        <v>2028</v>
      </c>
      <c r="C982" s="2">
        <v>46569</v>
      </c>
      <c r="D982" s="2">
        <v>46660</v>
      </c>
      <c r="J982">
        <f>VLOOKUP(D982,'FY-Quarter lookup'!$D$2:$I$25,6,FALSE)</f>
        <v>0</v>
      </c>
      <c r="K982">
        <f t="shared" si="130"/>
        <v>202</v>
      </c>
      <c r="L982" s="75" t="str">
        <f t="shared" ca="1" si="128"/>
        <v>3210: Regular In-kind</v>
      </c>
      <c r="M982" s="75">
        <f t="shared" ca="1" si="124"/>
        <v>0</v>
      </c>
      <c r="N982" s="75">
        <f t="shared" ca="1" si="125"/>
        <v>0</v>
      </c>
      <c r="O982" s="75" t="str">
        <f t="shared" ca="1" si="129"/>
        <v>3210: Regular In-kind00PY0</v>
      </c>
      <c r="P982" s="75">
        <f>VLOOKUP(D982,'FY-Quarter lookup'!$D$2:$J$25,7,FALSE)</f>
        <v>0</v>
      </c>
      <c r="Q982" s="75">
        <f ca="1">IFERROR(INDEX('Budget by FY'!$I$2:$I$506,MATCH('Budget by qtr'!O982,'Budget by FY'!$F$2:$F$506,0)),0)</f>
        <v>0</v>
      </c>
      <c r="R982" s="75">
        <f>VLOOKUP(D982,'FY-Quarter lookup'!$D$2:$K$25,8,FALSE)</f>
        <v>0</v>
      </c>
      <c r="S982" s="75">
        <f>VLOOKUP(D982,'FY-Quarter lookup'!$D$2:$G$25,4,FALSE)</f>
        <v>0</v>
      </c>
      <c r="T982" s="75">
        <f t="shared" ca="1" si="126"/>
        <v>0</v>
      </c>
    </row>
    <row r="983" spans="1:20">
      <c r="A983">
        <v>2</v>
      </c>
      <c r="B983">
        <v>2028</v>
      </c>
      <c r="C983" s="2">
        <v>46661</v>
      </c>
      <c r="D983" s="2">
        <v>46752</v>
      </c>
      <c r="J983">
        <f>VLOOKUP(D983,'FY-Quarter lookup'!$D$2:$I$25,6,FALSE)</f>
        <v>0</v>
      </c>
      <c r="K983">
        <f t="shared" si="130"/>
        <v>202</v>
      </c>
      <c r="L983" s="75" t="str">
        <f t="shared" ca="1" si="128"/>
        <v>3210: Regular In-kind</v>
      </c>
      <c r="M983" s="75">
        <f t="shared" ca="1" si="124"/>
        <v>0</v>
      </c>
      <c r="N983" s="75">
        <f t="shared" ca="1" si="125"/>
        <v>0</v>
      </c>
      <c r="O983" s="75" t="str">
        <f t="shared" ca="1" si="129"/>
        <v>3210: Regular In-kind00PY0</v>
      </c>
      <c r="P983" s="75">
        <f>VLOOKUP(D983,'FY-Quarter lookup'!$D$2:$J$25,7,FALSE)</f>
        <v>0</v>
      </c>
      <c r="Q983" s="75">
        <f ca="1">IFERROR(INDEX('Budget by FY'!$I$2:$I$506,MATCH('Budget by qtr'!O983,'Budget by FY'!$F$2:$F$506,0)),0)</f>
        <v>0</v>
      </c>
      <c r="R983" s="75">
        <f>VLOOKUP(D983,'FY-Quarter lookup'!$D$2:$K$25,8,FALSE)</f>
        <v>0</v>
      </c>
      <c r="S983" s="75">
        <f>VLOOKUP(D983,'FY-Quarter lookup'!$D$2:$G$25,4,FALSE)</f>
        <v>0</v>
      </c>
      <c r="T983" s="75">
        <f t="shared" ca="1" si="126"/>
        <v>0</v>
      </c>
    </row>
    <row r="984" spans="1:20">
      <c r="A984">
        <v>3</v>
      </c>
      <c r="B984">
        <v>2028</v>
      </c>
      <c r="C984" s="2">
        <v>46753</v>
      </c>
      <c r="D984" s="2">
        <v>46843</v>
      </c>
      <c r="J984">
        <f>VLOOKUP(D984,'FY-Quarter lookup'!$D$2:$I$25,6,FALSE)</f>
        <v>0</v>
      </c>
      <c r="K984">
        <f t="shared" si="130"/>
        <v>202</v>
      </c>
      <c r="L984" s="75" t="str">
        <f t="shared" ca="1" si="128"/>
        <v>3210: Regular In-kind</v>
      </c>
      <c r="M984" s="75">
        <f t="shared" ca="1" si="124"/>
        <v>0</v>
      </c>
      <c r="N984" s="75">
        <f t="shared" ca="1" si="125"/>
        <v>0</v>
      </c>
      <c r="O984" s="75" t="str">
        <f t="shared" ca="1" si="129"/>
        <v>3210: Regular In-kind00PY0</v>
      </c>
      <c r="P984" s="75">
        <f>VLOOKUP(D984,'FY-Quarter lookup'!$D$2:$J$25,7,FALSE)</f>
        <v>0</v>
      </c>
      <c r="Q984" s="75">
        <f ca="1">IFERROR(INDEX('Budget by FY'!$I$2:$I$506,MATCH('Budget by qtr'!O984,'Budget by FY'!$F$2:$F$506,0)),0)</f>
        <v>0</v>
      </c>
      <c r="R984" s="75">
        <f>VLOOKUP(D984,'FY-Quarter lookup'!$D$2:$K$25,8,FALSE)</f>
        <v>0</v>
      </c>
      <c r="S984" s="75">
        <f>VLOOKUP(D984,'FY-Quarter lookup'!$D$2:$G$25,4,FALSE)</f>
        <v>0</v>
      </c>
      <c r="T984" s="75">
        <f t="shared" ca="1" si="126"/>
        <v>0</v>
      </c>
    </row>
    <row r="985" spans="1:20">
      <c r="A985">
        <v>4</v>
      </c>
      <c r="B985">
        <v>2028</v>
      </c>
      <c r="C985" s="2">
        <v>46844</v>
      </c>
      <c r="D985" s="2">
        <v>46934</v>
      </c>
      <c r="J985">
        <f>VLOOKUP(D985,'FY-Quarter lookup'!$D$2:$I$25,6,FALSE)</f>
        <v>0</v>
      </c>
      <c r="K985">
        <f t="shared" si="130"/>
        <v>202</v>
      </c>
      <c r="L985" s="75" t="str">
        <f t="shared" ca="1" si="128"/>
        <v>3210: Regular In-kind</v>
      </c>
      <c r="M985" s="75">
        <f t="shared" ca="1" si="124"/>
        <v>0</v>
      </c>
      <c r="N985" s="75">
        <f t="shared" ca="1" si="125"/>
        <v>0</v>
      </c>
      <c r="O985" s="75" t="str">
        <f t="shared" ca="1" si="129"/>
        <v>3210: Regular In-kind00PY0</v>
      </c>
      <c r="P985" s="75">
        <f>VLOOKUP(D985,'FY-Quarter lookup'!$D$2:$J$25,7,FALSE)</f>
        <v>0</v>
      </c>
      <c r="Q985" s="75">
        <f ca="1">IFERROR(INDEX('Budget by FY'!$I$2:$I$506,MATCH('Budget by qtr'!O985,'Budget by FY'!$F$2:$F$506,0)),0)</f>
        <v>0</v>
      </c>
      <c r="R985" s="75">
        <f>VLOOKUP(D985,'FY-Quarter lookup'!$D$2:$K$25,8,FALSE)</f>
        <v>0</v>
      </c>
      <c r="S985" s="75">
        <f>VLOOKUP(D985,'FY-Quarter lookup'!$D$2:$G$25,4,FALSE)</f>
        <v>0</v>
      </c>
      <c r="T985" s="75">
        <f t="shared" ca="1" si="126"/>
        <v>0</v>
      </c>
    </row>
    <row r="986" spans="1:20">
      <c r="A986">
        <v>1</v>
      </c>
      <c r="B986">
        <v>2023</v>
      </c>
      <c r="C986" s="2">
        <v>44743</v>
      </c>
      <c r="D986" s="2">
        <v>44834</v>
      </c>
      <c r="J986">
        <f>VLOOKUP(D986,'FY-Quarter lookup'!$D$2:$I$25,6,FALSE)</f>
        <v>0</v>
      </c>
      <c r="K986">
        <f>K985+5</f>
        <v>207</v>
      </c>
      <c r="L986" s="75" t="str">
        <f t="shared" ca="1" si="128"/>
        <v>3210: Regular In-kind</v>
      </c>
      <c r="M986" s="75">
        <f t="shared" ref="M986:M1049" ca="1" si="131">INDIRECT(_xlfn.CONCAT("'Budget by FY'!D",K986))</f>
        <v>0</v>
      </c>
      <c r="N986" s="75">
        <f t="shared" ref="N986:N1049" ca="1" si="132">INDIRECT(_xlfn.CONCAT("'Budget by FY'!E",K986))</f>
        <v>0</v>
      </c>
      <c r="O986" s="75" t="str">
        <f t="shared" ca="1" si="129"/>
        <v>3210: Regular In-kind00PY0</v>
      </c>
      <c r="P986" s="75">
        <f>VLOOKUP(D986,'FY-Quarter lookup'!$D$2:$J$25,7,FALSE)</f>
        <v>0</v>
      </c>
      <c r="Q986" s="75">
        <f ca="1">IFERROR(INDEX('Budget by FY'!$I$2:$I$506,MATCH('Budget by qtr'!O986,'Budget by FY'!$F$2:$F$506,0)),0)</f>
        <v>0</v>
      </c>
      <c r="R986" s="75">
        <f>VLOOKUP(D986,'FY-Quarter lookup'!$D$2:$K$25,8,FALSE)</f>
        <v>0</v>
      </c>
      <c r="S986" s="75">
        <f>VLOOKUP(D986,'FY-Quarter lookup'!$D$2:$G$25,4,FALSE)</f>
        <v>0</v>
      </c>
      <c r="T986" s="75">
        <f t="shared" ref="T986:T1049" ca="1" si="133">IFERROR((Q986/R986)*S986,0)</f>
        <v>0</v>
      </c>
    </row>
    <row r="987" spans="1:20">
      <c r="A987">
        <v>2</v>
      </c>
      <c r="B987">
        <v>2023</v>
      </c>
      <c r="C987" s="2">
        <v>44835</v>
      </c>
      <c r="D987" s="2">
        <v>44926</v>
      </c>
      <c r="J987">
        <f>VLOOKUP(D987,'FY-Quarter lookup'!$D$2:$I$25,6,FALSE)</f>
        <v>0</v>
      </c>
      <c r="K987">
        <f>K986</f>
        <v>207</v>
      </c>
      <c r="L987" s="75" t="str">
        <f t="shared" ca="1" si="128"/>
        <v>3210: Regular In-kind</v>
      </c>
      <c r="M987" s="75">
        <f t="shared" ca="1" si="131"/>
        <v>0</v>
      </c>
      <c r="N987" s="75">
        <f t="shared" ca="1" si="132"/>
        <v>0</v>
      </c>
      <c r="O987" s="75" t="str">
        <f t="shared" ca="1" si="129"/>
        <v>3210: Regular In-kind00PY0</v>
      </c>
      <c r="P987" s="75">
        <f>VLOOKUP(D987,'FY-Quarter lookup'!$D$2:$J$25,7,FALSE)</f>
        <v>0</v>
      </c>
      <c r="Q987" s="75">
        <f ca="1">IFERROR(INDEX('Budget by FY'!$I$2:$I$506,MATCH('Budget by qtr'!O987,'Budget by FY'!$F$2:$F$506,0)),0)</f>
        <v>0</v>
      </c>
      <c r="R987" s="75">
        <f>VLOOKUP(D987,'FY-Quarter lookup'!$D$2:$K$25,8,FALSE)</f>
        <v>0</v>
      </c>
      <c r="S987" s="75">
        <f>VLOOKUP(D987,'FY-Quarter lookup'!$D$2:$G$25,4,FALSE)</f>
        <v>0</v>
      </c>
      <c r="T987" s="75">
        <f t="shared" ca="1" si="133"/>
        <v>0</v>
      </c>
    </row>
    <row r="988" spans="1:20">
      <c r="A988">
        <v>3</v>
      </c>
      <c r="B988">
        <v>2023</v>
      </c>
      <c r="C988" s="2">
        <v>44927</v>
      </c>
      <c r="D988" s="2">
        <v>45016</v>
      </c>
      <c r="J988">
        <f>VLOOKUP(D988,'FY-Quarter lookup'!$D$2:$I$25,6,FALSE)</f>
        <v>0</v>
      </c>
      <c r="K988">
        <f t="shared" ref="K988:K1009" si="134">K987</f>
        <v>207</v>
      </c>
      <c r="L988" s="75" t="str">
        <f t="shared" ca="1" si="128"/>
        <v>3210: Regular In-kind</v>
      </c>
      <c r="M988" s="75">
        <f t="shared" ca="1" si="131"/>
        <v>0</v>
      </c>
      <c r="N988" s="75">
        <f t="shared" ca="1" si="132"/>
        <v>0</v>
      </c>
      <c r="O988" s="75" t="str">
        <f t="shared" ca="1" si="129"/>
        <v>3210: Regular In-kind00PY0</v>
      </c>
      <c r="P988" s="75">
        <f>VLOOKUP(D988,'FY-Quarter lookup'!$D$2:$J$25,7,FALSE)</f>
        <v>0</v>
      </c>
      <c r="Q988" s="75">
        <f ca="1">IFERROR(INDEX('Budget by FY'!$I$2:$I$506,MATCH('Budget by qtr'!O988,'Budget by FY'!$F$2:$F$506,0)),0)</f>
        <v>0</v>
      </c>
      <c r="R988" s="75">
        <f>VLOOKUP(D988,'FY-Quarter lookup'!$D$2:$K$25,8,FALSE)</f>
        <v>0</v>
      </c>
      <c r="S988" s="75">
        <f>VLOOKUP(D988,'FY-Quarter lookup'!$D$2:$G$25,4,FALSE)</f>
        <v>0</v>
      </c>
      <c r="T988" s="75">
        <f t="shared" ca="1" si="133"/>
        <v>0</v>
      </c>
    </row>
    <row r="989" spans="1:20">
      <c r="A989">
        <v>4</v>
      </c>
      <c r="B989">
        <v>2023</v>
      </c>
      <c r="C989" s="2">
        <v>45017</v>
      </c>
      <c r="D989" s="2">
        <v>45107</v>
      </c>
      <c r="J989">
        <f>VLOOKUP(D989,'FY-Quarter lookup'!$D$2:$I$25,6,FALSE)</f>
        <v>0</v>
      </c>
      <c r="K989">
        <f t="shared" si="134"/>
        <v>207</v>
      </c>
      <c r="L989" s="75" t="str">
        <f t="shared" ca="1" si="128"/>
        <v>3210: Regular In-kind</v>
      </c>
      <c r="M989" s="75">
        <f t="shared" ca="1" si="131"/>
        <v>0</v>
      </c>
      <c r="N989" s="75">
        <f t="shared" ca="1" si="132"/>
        <v>0</v>
      </c>
      <c r="O989" s="75" t="str">
        <f t="shared" ca="1" si="129"/>
        <v>3210: Regular In-kind00PY0</v>
      </c>
      <c r="P989" s="75">
        <f>VLOOKUP(D989,'FY-Quarter lookup'!$D$2:$J$25,7,FALSE)</f>
        <v>0</v>
      </c>
      <c r="Q989" s="75">
        <f ca="1">IFERROR(INDEX('Budget by FY'!$I$2:$I$506,MATCH('Budget by qtr'!O989,'Budget by FY'!$F$2:$F$506,0)),0)</f>
        <v>0</v>
      </c>
      <c r="R989" s="75">
        <f>VLOOKUP(D989,'FY-Quarter lookup'!$D$2:$K$25,8,FALSE)</f>
        <v>0</v>
      </c>
      <c r="S989" s="75">
        <f>VLOOKUP(D989,'FY-Quarter lookup'!$D$2:$G$25,4,FALSE)</f>
        <v>0</v>
      </c>
      <c r="T989" s="75">
        <f t="shared" ca="1" si="133"/>
        <v>0</v>
      </c>
    </row>
    <row r="990" spans="1:20">
      <c r="A990">
        <v>1</v>
      </c>
      <c r="B990">
        <v>2024</v>
      </c>
      <c r="C990" s="2">
        <v>45108</v>
      </c>
      <c r="D990" s="2">
        <v>45199</v>
      </c>
      <c r="J990">
        <f>VLOOKUP(D990,'FY-Quarter lookup'!$D$2:$I$25,6,FALSE)</f>
        <v>0</v>
      </c>
      <c r="K990">
        <f t="shared" si="134"/>
        <v>207</v>
      </c>
      <c r="L990" s="75" t="str">
        <f t="shared" ca="1" si="128"/>
        <v>3210: Regular In-kind</v>
      </c>
      <c r="M990" s="75">
        <f t="shared" ca="1" si="131"/>
        <v>0</v>
      </c>
      <c r="N990" s="75">
        <f t="shared" ca="1" si="132"/>
        <v>0</v>
      </c>
      <c r="O990" s="75" t="str">
        <f t="shared" ca="1" si="129"/>
        <v>3210: Regular In-kind00PY0</v>
      </c>
      <c r="P990" s="75">
        <f>VLOOKUP(D990,'FY-Quarter lookup'!$D$2:$J$25,7,FALSE)</f>
        <v>0</v>
      </c>
      <c r="Q990" s="75">
        <f ca="1">IFERROR(INDEX('Budget by FY'!$I$2:$I$506,MATCH('Budget by qtr'!O990,'Budget by FY'!$F$2:$F$506,0)),0)</f>
        <v>0</v>
      </c>
      <c r="R990" s="75">
        <f>VLOOKUP(D990,'FY-Quarter lookup'!$D$2:$K$25,8,FALSE)</f>
        <v>0</v>
      </c>
      <c r="S990" s="75">
        <f>VLOOKUP(D990,'FY-Quarter lookup'!$D$2:$G$25,4,FALSE)</f>
        <v>0</v>
      </c>
      <c r="T990" s="75">
        <f t="shared" ca="1" si="133"/>
        <v>0</v>
      </c>
    </row>
    <row r="991" spans="1:20">
      <c r="A991">
        <v>2</v>
      </c>
      <c r="B991">
        <v>2024</v>
      </c>
      <c r="C991" s="2">
        <v>45200</v>
      </c>
      <c r="D991" s="2">
        <v>45291</v>
      </c>
      <c r="J991">
        <f>VLOOKUP(D991,'FY-Quarter lookup'!$D$2:$I$25,6,FALSE)</f>
        <v>0</v>
      </c>
      <c r="K991">
        <f t="shared" si="134"/>
        <v>207</v>
      </c>
      <c r="L991" s="75" t="str">
        <f t="shared" ca="1" si="128"/>
        <v>3210: Regular In-kind</v>
      </c>
      <c r="M991" s="75">
        <f t="shared" ca="1" si="131"/>
        <v>0</v>
      </c>
      <c r="N991" s="75">
        <f t="shared" ca="1" si="132"/>
        <v>0</v>
      </c>
      <c r="O991" s="75" t="str">
        <f t="shared" ca="1" si="129"/>
        <v>3210: Regular In-kind00PY0</v>
      </c>
      <c r="P991" s="75">
        <f>VLOOKUP(D991,'FY-Quarter lookup'!$D$2:$J$25,7,FALSE)</f>
        <v>0</v>
      </c>
      <c r="Q991" s="75">
        <f ca="1">IFERROR(INDEX('Budget by FY'!$I$2:$I$506,MATCH('Budget by qtr'!O991,'Budget by FY'!$F$2:$F$506,0)),0)</f>
        <v>0</v>
      </c>
      <c r="R991" s="75">
        <f>VLOOKUP(D991,'FY-Quarter lookup'!$D$2:$K$25,8,FALSE)</f>
        <v>0</v>
      </c>
      <c r="S991" s="75">
        <f>VLOOKUP(D991,'FY-Quarter lookup'!$D$2:$G$25,4,FALSE)</f>
        <v>0</v>
      </c>
      <c r="T991" s="75">
        <f t="shared" ca="1" si="133"/>
        <v>0</v>
      </c>
    </row>
    <row r="992" spans="1:20">
      <c r="A992">
        <v>3</v>
      </c>
      <c r="B992">
        <v>2024</v>
      </c>
      <c r="C992" s="2">
        <v>45292</v>
      </c>
      <c r="D992" s="2">
        <v>45382</v>
      </c>
      <c r="J992">
        <f>VLOOKUP(D992,'FY-Quarter lookup'!$D$2:$I$25,6,FALSE)</f>
        <v>0</v>
      </c>
      <c r="K992">
        <f t="shared" si="134"/>
        <v>207</v>
      </c>
      <c r="L992" s="75" t="str">
        <f t="shared" ca="1" si="128"/>
        <v>3210: Regular In-kind</v>
      </c>
      <c r="M992" s="75">
        <f t="shared" ca="1" si="131"/>
        <v>0</v>
      </c>
      <c r="N992" s="75">
        <f t="shared" ca="1" si="132"/>
        <v>0</v>
      </c>
      <c r="O992" s="75" t="str">
        <f t="shared" ca="1" si="129"/>
        <v>3210: Regular In-kind00PY0</v>
      </c>
      <c r="P992" s="75">
        <f>VLOOKUP(D992,'FY-Quarter lookup'!$D$2:$J$25,7,FALSE)</f>
        <v>0</v>
      </c>
      <c r="Q992" s="75">
        <f ca="1">IFERROR(INDEX('Budget by FY'!$I$2:$I$506,MATCH('Budget by qtr'!O992,'Budget by FY'!$F$2:$F$506,0)),0)</f>
        <v>0</v>
      </c>
      <c r="R992" s="75">
        <f>VLOOKUP(D992,'FY-Quarter lookup'!$D$2:$K$25,8,FALSE)</f>
        <v>0</v>
      </c>
      <c r="S992" s="75">
        <f>VLOOKUP(D992,'FY-Quarter lookup'!$D$2:$G$25,4,FALSE)</f>
        <v>0</v>
      </c>
      <c r="T992" s="75">
        <f t="shared" ca="1" si="133"/>
        <v>0</v>
      </c>
    </row>
    <row r="993" spans="1:20">
      <c r="A993">
        <v>4</v>
      </c>
      <c r="B993">
        <v>2024</v>
      </c>
      <c r="C993" s="2">
        <v>45383</v>
      </c>
      <c r="D993" s="2">
        <v>45473</v>
      </c>
      <c r="J993">
        <f>VLOOKUP(D993,'FY-Quarter lookup'!$D$2:$I$25,6,FALSE)</f>
        <v>0</v>
      </c>
      <c r="K993">
        <f t="shared" si="134"/>
        <v>207</v>
      </c>
      <c r="L993" s="75" t="str">
        <f t="shared" ca="1" si="128"/>
        <v>3210: Regular In-kind</v>
      </c>
      <c r="M993" s="75">
        <f t="shared" ca="1" si="131"/>
        <v>0</v>
      </c>
      <c r="N993" s="75">
        <f t="shared" ca="1" si="132"/>
        <v>0</v>
      </c>
      <c r="O993" s="75" t="str">
        <f t="shared" ca="1" si="129"/>
        <v>3210: Regular In-kind00PY0</v>
      </c>
      <c r="P993" s="75">
        <f>VLOOKUP(D993,'FY-Quarter lookup'!$D$2:$J$25,7,FALSE)</f>
        <v>0</v>
      </c>
      <c r="Q993" s="75">
        <f ca="1">IFERROR(INDEX('Budget by FY'!$I$2:$I$506,MATCH('Budget by qtr'!O993,'Budget by FY'!$F$2:$F$506,0)),0)</f>
        <v>0</v>
      </c>
      <c r="R993" s="75">
        <f>VLOOKUP(D993,'FY-Quarter lookup'!$D$2:$K$25,8,FALSE)</f>
        <v>0</v>
      </c>
      <c r="S993" s="75">
        <f>VLOOKUP(D993,'FY-Quarter lookup'!$D$2:$G$25,4,FALSE)</f>
        <v>0</v>
      </c>
      <c r="T993" s="75">
        <f t="shared" ca="1" si="133"/>
        <v>0</v>
      </c>
    </row>
    <row r="994" spans="1:20">
      <c r="A994">
        <v>1</v>
      </c>
      <c r="B994">
        <v>2025</v>
      </c>
      <c r="C994" s="2">
        <v>45474</v>
      </c>
      <c r="D994" s="2">
        <v>45565</v>
      </c>
      <c r="J994">
        <f>VLOOKUP(D994,'FY-Quarter lookup'!$D$2:$I$25,6,FALSE)</f>
        <v>0</v>
      </c>
      <c r="K994">
        <f t="shared" si="134"/>
        <v>207</v>
      </c>
      <c r="L994" s="75" t="str">
        <f t="shared" ca="1" si="128"/>
        <v>3210: Regular In-kind</v>
      </c>
      <c r="M994" s="75">
        <f t="shared" ca="1" si="131"/>
        <v>0</v>
      </c>
      <c r="N994" s="75">
        <f t="shared" ca="1" si="132"/>
        <v>0</v>
      </c>
      <c r="O994" s="75" t="str">
        <f t="shared" ca="1" si="129"/>
        <v>3210: Regular In-kind00PY0</v>
      </c>
      <c r="P994" s="75">
        <f>VLOOKUP(D994,'FY-Quarter lookup'!$D$2:$J$25,7,FALSE)</f>
        <v>0</v>
      </c>
      <c r="Q994" s="75">
        <f ca="1">IFERROR(INDEX('Budget by FY'!$I$2:$I$506,MATCH('Budget by qtr'!O994,'Budget by FY'!$F$2:$F$506,0)),0)</f>
        <v>0</v>
      </c>
      <c r="R994" s="75">
        <f>VLOOKUP(D994,'FY-Quarter lookup'!$D$2:$K$25,8,FALSE)</f>
        <v>0</v>
      </c>
      <c r="S994" s="75">
        <f>VLOOKUP(D994,'FY-Quarter lookup'!$D$2:$G$25,4,FALSE)</f>
        <v>0</v>
      </c>
      <c r="T994" s="75">
        <f t="shared" ca="1" si="133"/>
        <v>0</v>
      </c>
    </row>
    <row r="995" spans="1:20">
      <c r="A995">
        <v>2</v>
      </c>
      <c r="B995">
        <v>2025</v>
      </c>
      <c r="C995" s="2">
        <v>45566</v>
      </c>
      <c r="D995" s="2">
        <v>45657</v>
      </c>
      <c r="J995">
        <f>VLOOKUP(D995,'FY-Quarter lookup'!$D$2:$I$25,6,FALSE)</f>
        <v>0</v>
      </c>
      <c r="K995">
        <f t="shared" si="134"/>
        <v>207</v>
      </c>
      <c r="L995" s="75" t="str">
        <f t="shared" ca="1" si="128"/>
        <v>3210: Regular In-kind</v>
      </c>
      <c r="M995" s="75">
        <f t="shared" ca="1" si="131"/>
        <v>0</v>
      </c>
      <c r="N995" s="75">
        <f t="shared" ca="1" si="132"/>
        <v>0</v>
      </c>
      <c r="O995" s="75" t="str">
        <f t="shared" ca="1" si="129"/>
        <v>3210: Regular In-kind00PY0</v>
      </c>
      <c r="P995" s="75">
        <f>VLOOKUP(D995,'FY-Quarter lookup'!$D$2:$J$25,7,FALSE)</f>
        <v>0</v>
      </c>
      <c r="Q995" s="75">
        <f ca="1">IFERROR(INDEX('Budget by FY'!$I$2:$I$506,MATCH('Budget by qtr'!O995,'Budget by FY'!$F$2:$F$506,0)),0)</f>
        <v>0</v>
      </c>
      <c r="R995" s="75">
        <f>VLOOKUP(D995,'FY-Quarter lookup'!$D$2:$K$25,8,FALSE)</f>
        <v>0</v>
      </c>
      <c r="S995" s="75">
        <f>VLOOKUP(D995,'FY-Quarter lookup'!$D$2:$G$25,4,FALSE)</f>
        <v>0</v>
      </c>
      <c r="T995" s="75">
        <f t="shared" ca="1" si="133"/>
        <v>0</v>
      </c>
    </row>
    <row r="996" spans="1:20">
      <c r="A996">
        <v>3</v>
      </c>
      <c r="B996">
        <v>2025</v>
      </c>
      <c r="C996" s="2">
        <v>45658</v>
      </c>
      <c r="D996" s="2">
        <v>45747</v>
      </c>
      <c r="J996">
        <f>VLOOKUP(D996,'FY-Quarter lookup'!$D$2:$I$25,6,FALSE)</f>
        <v>0</v>
      </c>
      <c r="K996">
        <f t="shared" si="134"/>
        <v>207</v>
      </c>
      <c r="L996" s="75" t="str">
        <f t="shared" ca="1" si="128"/>
        <v>3210: Regular In-kind</v>
      </c>
      <c r="M996" s="75">
        <f t="shared" ca="1" si="131"/>
        <v>0</v>
      </c>
      <c r="N996" s="75">
        <f t="shared" ca="1" si="132"/>
        <v>0</v>
      </c>
      <c r="O996" s="75" t="str">
        <f t="shared" ca="1" si="129"/>
        <v>3210: Regular In-kind00PY0</v>
      </c>
      <c r="P996" s="75">
        <f>VLOOKUP(D996,'FY-Quarter lookup'!$D$2:$J$25,7,FALSE)</f>
        <v>0</v>
      </c>
      <c r="Q996" s="75">
        <f ca="1">IFERROR(INDEX('Budget by FY'!$I$2:$I$506,MATCH('Budget by qtr'!O996,'Budget by FY'!$F$2:$F$506,0)),0)</f>
        <v>0</v>
      </c>
      <c r="R996" s="75">
        <f>VLOOKUP(D996,'FY-Quarter lookup'!$D$2:$K$25,8,FALSE)</f>
        <v>0</v>
      </c>
      <c r="S996" s="75">
        <f>VLOOKUP(D996,'FY-Quarter lookup'!$D$2:$G$25,4,FALSE)</f>
        <v>0</v>
      </c>
      <c r="T996" s="75">
        <f t="shared" ca="1" si="133"/>
        <v>0</v>
      </c>
    </row>
    <row r="997" spans="1:20">
      <c r="A997">
        <v>4</v>
      </c>
      <c r="B997">
        <v>2025</v>
      </c>
      <c r="C997" s="2">
        <v>45748</v>
      </c>
      <c r="D997" s="2">
        <v>45838</v>
      </c>
      <c r="J997">
        <f>VLOOKUP(D997,'FY-Quarter lookup'!$D$2:$I$25,6,FALSE)</f>
        <v>0</v>
      </c>
      <c r="K997">
        <f t="shared" si="134"/>
        <v>207</v>
      </c>
      <c r="L997" s="75" t="str">
        <f t="shared" ca="1" si="128"/>
        <v>3210: Regular In-kind</v>
      </c>
      <c r="M997" s="75">
        <f t="shared" ca="1" si="131"/>
        <v>0</v>
      </c>
      <c r="N997" s="75">
        <f t="shared" ca="1" si="132"/>
        <v>0</v>
      </c>
      <c r="O997" s="75" t="str">
        <f t="shared" ca="1" si="129"/>
        <v>3210: Regular In-kind00PY0</v>
      </c>
      <c r="P997" s="75">
        <f>VLOOKUP(D997,'FY-Quarter lookup'!$D$2:$J$25,7,FALSE)</f>
        <v>0</v>
      </c>
      <c r="Q997" s="75">
        <f ca="1">IFERROR(INDEX('Budget by FY'!$I$2:$I$506,MATCH('Budget by qtr'!O997,'Budget by FY'!$F$2:$F$506,0)),0)</f>
        <v>0</v>
      </c>
      <c r="R997" s="75">
        <f>VLOOKUP(D997,'FY-Quarter lookup'!$D$2:$K$25,8,FALSE)</f>
        <v>0</v>
      </c>
      <c r="S997" s="75">
        <f>VLOOKUP(D997,'FY-Quarter lookup'!$D$2:$G$25,4,FALSE)</f>
        <v>0</v>
      </c>
      <c r="T997" s="75">
        <f t="shared" ca="1" si="133"/>
        <v>0</v>
      </c>
    </row>
    <row r="998" spans="1:20">
      <c r="A998">
        <v>1</v>
      </c>
      <c r="B998">
        <v>2026</v>
      </c>
      <c r="C998" s="2">
        <v>45839</v>
      </c>
      <c r="D998" s="2">
        <v>45930</v>
      </c>
      <c r="J998">
        <f>VLOOKUP(D998,'FY-Quarter lookup'!$D$2:$I$25,6,FALSE)</f>
        <v>0</v>
      </c>
      <c r="K998">
        <f t="shared" si="134"/>
        <v>207</v>
      </c>
      <c r="L998" s="75" t="str">
        <f t="shared" ca="1" si="128"/>
        <v>3210: Regular In-kind</v>
      </c>
      <c r="M998" s="75">
        <f t="shared" ca="1" si="131"/>
        <v>0</v>
      </c>
      <c r="N998" s="75">
        <f t="shared" ca="1" si="132"/>
        <v>0</v>
      </c>
      <c r="O998" s="75" t="str">
        <f t="shared" ca="1" si="129"/>
        <v>3210: Regular In-kind00PY0</v>
      </c>
      <c r="P998" s="75">
        <f>VLOOKUP(D998,'FY-Quarter lookup'!$D$2:$J$25,7,FALSE)</f>
        <v>0</v>
      </c>
      <c r="Q998" s="75">
        <f ca="1">IFERROR(INDEX('Budget by FY'!$I$2:$I$506,MATCH('Budget by qtr'!O998,'Budget by FY'!$F$2:$F$506,0)),0)</f>
        <v>0</v>
      </c>
      <c r="R998" s="75">
        <f>VLOOKUP(D998,'FY-Quarter lookup'!$D$2:$K$25,8,FALSE)</f>
        <v>0</v>
      </c>
      <c r="S998" s="75">
        <f>VLOOKUP(D998,'FY-Quarter lookup'!$D$2:$G$25,4,FALSE)</f>
        <v>0</v>
      </c>
      <c r="T998" s="75">
        <f t="shared" ca="1" si="133"/>
        <v>0</v>
      </c>
    </row>
    <row r="999" spans="1:20">
      <c r="A999">
        <v>2</v>
      </c>
      <c r="B999">
        <v>2026</v>
      </c>
      <c r="C999" s="2">
        <v>45931</v>
      </c>
      <c r="D999" s="2">
        <v>46022</v>
      </c>
      <c r="J999">
        <f>VLOOKUP(D999,'FY-Quarter lookup'!$D$2:$I$25,6,FALSE)</f>
        <v>0</v>
      </c>
      <c r="K999">
        <f t="shared" si="134"/>
        <v>207</v>
      </c>
      <c r="L999" s="75" t="str">
        <f t="shared" ca="1" si="128"/>
        <v>3210: Regular In-kind</v>
      </c>
      <c r="M999" s="75">
        <f t="shared" ca="1" si="131"/>
        <v>0</v>
      </c>
      <c r="N999" s="75">
        <f t="shared" ca="1" si="132"/>
        <v>0</v>
      </c>
      <c r="O999" s="75" t="str">
        <f t="shared" ca="1" si="129"/>
        <v>3210: Regular In-kind00PY0</v>
      </c>
      <c r="P999" s="75">
        <f>VLOOKUP(D999,'FY-Quarter lookup'!$D$2:$J$25,7,FALSE)</f>
        <v>0</v>
      </c>
      <c r="Q999" s="75">
        <f ca="1">IFERROR(INDEX('Budget by FY'!$I$2:$I$506,MATCH('Budget by qtr'!O999,'Budget by FY'!$F$2:$F$506,0)),0)</f>
        <v>0</v>
      </c>
      <c r="R999" s="75">
        <f>VLOOKUP(D999,'FY-Quarter lookup'!$D$2:$K$25,8,FALSE)</f>
        <v>0</v>
      </c>
      <c r="S999" s="75">
        <f>VLOOKUP(D999,'FY-Quarter lookup'!$D$2:$G$25,4,FALSE)</f>
        <v>0</v>
      </c>
      <c r="T999" s="75">
        <f t="shared" ca="1" si="133"/>
        <v>0</v>
      </c>
    </row>
    <row r="1000" spans="1:20">
      <c r="A1000">
        <v>3</v>
      </c>
      <c r="B1000">
        <v>2026</v>
      </c>
      <c r="C1000" s="2">
        <v>46023</v>
      </c>
      <c r="D1000" s="2">
        <v>46112</v>
      </c>
      <c r="J1000">
        <f>VLOOKUP(D1000,'FY-Quarter lookup'!$D$2:$I$25,6,FALSE)</f>
        <v>0</v>
      </c>
      <c r="K1000">
        <f t="shared" si="134"/>
        <v>207</v>
      </c>
      <c r="L1000" s="75" t="str">
        <f t="shared" ca="1" si="128"/>
        <v>3210: Regular In-kind</v>
      </c>
      <c r="M1000" s="75">
        <f t="shared" ca="1" si="131"/>
        <v>0</v>
      </c>
      <c r="N1000" s="75">
        <f t="shared" ca="1" si="132"/>
        <v>0</v>
      </c>
      <c r="O1000" s="75" t="str">
        <f t="shared" ca="1" si="129"/>
        <v>3210: Regular In-kind00PY0</v>
      </c>
      <c r="P1000" s="75">
        <f>VLOOKUP(D1000,'FY-Quarter lookup'!$D$2:$J$25,7,FALSE)</f>
        <v>0</v>
      </c>
      <c r="Q1000" s="75">
        <f ca="1">IFERROR(INDEX('Budget by FY'!$I$2:$I$506,MATCH('Budget by qtr'!O1000,'Budget by FY'!$F$2:$F$506,0)),0)</f>
        <v>0</v>
      </c>
      <c r="R1000" s="75">
        <f>VLOOKUP(D1000,'FY-Quarter lookup'!$D$2:$K$25,8,FALSE)</f>
        <v>0</v>
      </c>
      <c r="S1000" s="75">
        <f>VLOOKUP(D1000,'FY-Quarter lookup'!$D$2:$G$25,4,FALSE)</f>
        <v>0</v>
      </c>
      <c r="T1000" s="75">
        <f t="shared" ca="1" si="133"/>
        <v>0</v>
      </c>
    </row>
    <row r="1001" spans="1:20">
      <c r="A1001">
        <v>4</v>
      </c>
      <c r="B1001">
        <v>2026</v>
      </c>
      <c r="C1001" s="2">
        <v>46113</v>
      </c>
      <c r="D1001" s="2">
        <v>46203</v>
      </c>
      <c r="J1001">
        <f>VLOOKUP(D1001,'FY-Quarter lookup'!$D$2:$I$25,6,FALSE)</f>
        <v>0</v>
      </c>
      <c r="K1001">
        <f t="shared" si="134"/>
        <v>207</v>
      </c>
      <c r="L1001" s="75" t="str">
        <f t="shared" ca="1" si="128"/>
        <v>3210: Regular In-kind</v>
      </c>
      <c r="M1001" s="75">
        <f t="shared" ca="1" si="131"/>
        <v>0</v>
      </c>
      <c r="N1001" s="75">
        <f t="shared" ca="1" si="132"/>
        <v>0</v>
      </c>
      <c r="O1001" s="75" t="str">
        <f t="shared" ca="1" si="129"/>
        <v>3210: Regular In-kind00PY0</v>
      </c>
      <c r="P1001" s="75">
        <f>VLOOKUP(D1001,'FY-Quarter lookup'!$D$2:$J$25,7,FALSE)</f>
        <v>0</v>
      </c>
      <c r="Q1001" s="75">
        <f ca="1">IFERROR(INDEX('Budget by FY'!$I$2:$I$506,MATCH('Budget by qtr'!O1001,'Budget by FY'!$F$2:$F$506,0)),0)</f>
        <v>0</v>
      </c>
      <c r="R1001" s="75">
        <f>VLOOKUP(D1001,'FY-Quarter lookup'!$D$2:$K$25,8,FALSE)</f>
        <v>0</v>
      </c>
      <c r="S1001" s="75">
        <f>VLOOKUP(D1001,'FY-Quarter lookup'!$D$2:$G$25,4,FALSE)</f>
        <v>0</v>
      </c>
      <c r="T1001" s="75">
        <f t="shared" ca="1" si="133"/>
        <v>0</v>
      </c>
    </row>
    <row r="1002" spans="1:20">
      <c r="A1002">
        <v>1</v>
      </c>
      <c r="B1002">
        <v>2027</v>
      </c>
      <c r="C1002" s="2">
        <v>46204</v>
      </c>
      <c r="D1002" s="2">
        <v>46295</v>
      </c>
      <c r="J1002">
        <f>VLOOKUP(D1002,'FY-Quarter lookup'!$D$2:$I$25,6,FALSE)</f>
        <v>0</v>
      </c>
      <c r="K1002">
        <f t="shared" si="134"/>
        <v>207</v>
      </c>
      <c r="L1002" s="75" t="str">
        <f t="shared" ca="1" si="128"/>
        <v>3210: Regular In-kind</v>
      </c>
      <c r="M1002" s="75">
        <f t="shared" ca="1" si="131"/>
        <v>0</v>
      </c>
      <c r="N1002" s="75">
        <f t="shared" ca="1" si="132"/>
        <v>0</v>
      </c>
      <c r="O1002" s="75" t="str">
        <f t="shared" ca="1" si="129"/>
        <v>3210: Regular In-kind00PY0</v>
      </c>
      <c r="P1002" s="75">
        <f>VLOOKUP(D1002,'FY-Quarter lookup'!$D$2:$J$25,7,FALSE)</f>
        <v>0</v>
      </c>
      <c r="Q1002" s="75">
        <f ca="1">IFERROR(INDEX('Budget by FY'!$I$2:$I$506,MATCH('Budget by qtr'!O1002,'Budget by FY'!$F$2:$F$506,0)),0)</f>
        <v>0</v>
      </c>
      <c r="R1002" s="75">
        <f>VLOOKUP(D1002,'FY-Quarter lookup'!$D$2:$K$25,8,FALSE)</f>
        <v>0</v>
      </c>
      <c r="S1002" s="75">
        <f>VLOOKUP(D1002,'FY-Quarter lookup'!$D$2:$G$25,4,FALSE)</f>
        <v>0</v>
      </c>
      <c r="T1002" s="75">
        <f t="shared" ca="1" si="133"/>
        <v>0</v>
      </c>
    </row>
    <row r="1003" spans="1:20">
      <c r="A1003">
        <v>2</v>
      </c>
      <c r="B1003">
        <v>2027</v>
      </c>
      <c r="C1003" s="2">
        <v>46296</v>
      </c>
      <c r="D1003" s="2">
        <v>46387</v>
      </c>
      <c r="J1003">
        <f>VLOOKUP(D1003,'FY-Quarter lookup'!$D$2:$I$25,6,FALSE)</f>
        <v>0</v>
      </c>
      <c r="K1003">
        <f t="shared" si="134"/>
        <v>207</v>
      </c>
      <c r="L1003" s="75" t="str">
        <f t="shared" ca="1" si="128"/>
        <v>3210: Regular In-kind</v>
      </c>
      <c r="M1003" s="75">
        <f t="shared" ca="1" si="131"/>
        <v>0</v>
      </c>
      <c r="N1003" s="75">
        <f t="shared" ca="1" si="132"/>
        <v>0</v>
      </c>
      <c r="O1003" s="75" t="str">
        <f t="shared" ca="1" si="129"/>
        <v>3210: Regular In-kind00PY0</v>
      </c>
      <c r="P1003" s="75">
        <f>VLOOKUP(D1003,'FY-Quarter lookup'!$D$2:$J$25,7,FALSE)</f>
        <v>0</v>
      </c>
      <c r="Q1003" s="75">
        <f ca="1">IFERROR(INDEX('Budget by FY'!$I$2:$I$506,MATCH('Budget by qtr'!O1003,'Budget by FY'!$F$2:$F$506,0)),0)</f>
        <v>0</v>
      </c>
      <c r="R1003" s="75">
        <f>VLOOKUP(D1003,'FY-Quarter lookup'!$D$2:$K$25,8,FALSE)</f>
        <v>0</v>
      </c>
      <c r="S1003" s="75">
        <f>VLOOKUP(D1003,'FY-Quarter lookup'!$D$2:$G$25,4,FALSE)</f>
        <v>0</v>
      </c>
      <c r="T1003" s="75">
        <f t="shared" ca="1" si="133"/>
        <v>0</v>
      </c>
    </row>
    <row r="1004" spans="1:20">
      <c r="A1004">
        <v>3</v>
      </c>
      <c r="B1004">
        <v>2027</v>
      </c>
      <c r="C1004" s="2">
        <v>46388</v>
      </c>
      <c r="D1004" s="2">
        <v>46477</v>
      </c>
      <c r="J1004">
        <f>VLOOKUP(D1004,'FY-Quarter lookup'!$D$2:$I$25,6,FALSE)</f>
        <v>0</v>
      </c>
      <c r="K1004">
        <f t="shared" si="134"/>
        <v>207</v>
      </c>
      <c r="L1004" s="75" t="str">
        <f t="shared" ca="1" si="128"/>
        <v>3210: Regular In-kind</v>
      </c>
      <c r="M1004" s="75">
        <f t="shared" ca="1" si="131"/>
        <v>0</v>
      </c>
      <c r="N1004" s="75">
        <f t="shared" ca="1" si="132"/>
        <v>0</v>
      </c>
      <c r="O1004" s="75" t="str">
        <f t="shared" ca="1" si="129"/>
        <v>3210: Regular In-kind00PY0</v>
      </c>
      <c r="P1004" s="75">
        <f>VLOOKUP(D1004,'FY-Quarter lookup'!$D$2:$J$25,7,FALSE)</f>
        <v>0</v>
      </c>
      <c r="Q1004" s="75">
        <f ca="1">IFERROR(INDEX('Budget by FY'!$I$2:$I$506,MATCH('Budget by qtr'!O1004,'Budget by FY'!$F$2:$F$506,0)),0)</f>
        <v>0</v>
      </c>
      <c r="R1004" s="75">
        <f>VLOOKUP(D1004,'FY-Quarter lookup'!$D$2:$K$25,8,FALSE)</f>
        <v>0</v>
      </c>
      <c r="S1004" s="75">
        <f>VLOOKUP(D1004,'FY-Quarter lookup'!$D$2:$G$25,4,FALSE)</f>
        <v>0</v>
      </c>
      <c r="T1004" s="75">
        <f t="shared" ca="1" si="133"/>
        <v>0</v>
      </c>
    </row>
    <row r="1005" spans="1:20">
      <c r="A1005">
        <v>4</v>
      </c>
      <c r="B1005">
        <v>2027</v>
      </c>
      <c r="C1005" s="2">
        <v>46478</v>
      </c>
      <c r="D1005" s="2">
        <v>46568</v>
      </c>
      <c r="J1005">
        <f>VLOOKUP(D1005,'FY-Quarter lookup'!$D$2:$I$25,6,FALSE)</f>
        <v>0</v>
      </c>
      <c r="K1005">
        <f t="shared" si="134"/>
        <v>207</v>
      </c>
      <c r="L1005" s="75" t="str">
        <f t="shared" ca="1" si="128"/>
        <v>3210: Regular In-kind</v>
      </c>
      <c r="M1005" s="75">
        <f t="shared" ca="1" si="131"/>
        <v>0</v>
      </c>
      <c r="N1005" s="75">
        <f t="shared" ca="1" si="132"/>
        <v>0</v>
      </c>
      <c r="O1005" s="75" t="str">
        <f t="shared" ca="1" si="129"/>
        <v>3210: Regular In-kind00PY0</v>
      </c>
      <c r="P1005" s="75">
        <f>VLOOKUP(D1005,'FY-Quarter lookup'!$D$2:$J$25,7,FALSE)</f>
        <v>0</v>
      </c>
      <c r="Q1005" s="75">
        <f ca="1">IFERROR(INDEX('Budget by FY'!$I$2:$I$506,MATCH('Budget by qtr'!O1005,'Budget by FY'!$F$2:$F$506,0)),0)</f>
        <v>0</v>
      </c>
      <c r="R1005" s="75">
        <f>VLOOKUP(D1005,'FY-Quarter lookup'!$D$2:$K$25,8,FALSE)</f>
        <v>0</v>
      </c>
      <c r="S1005" s="75">
        <f>VLOOKUP(D1005,'FY-Quarter lookup'!$D$2:$G$25,4,FALSE)</f>
        <v>0</v>
      </c>
      <c r="T1005" s="75">
        <f t="shared" ca="1" si="133"/>
        <v>0</v>
      </c>
    </row>
    <row r="1006" spans="1:20">
      <c r="A1006">
        <v>1</v>
      </c>
      <c r="B1006">
        <v>2028</v>
      </c>
      <c r="C1006" s="2">
        <v>46569</v>
      </c>
      <c r="D1006" s="2">
        <v>46660</v>
      </c>
      <c r="J1006">
        <f>VLOOKUP(D1006,'FY-Quarter lookup'!$D$2:$I$25,6,FALSE)</f>
        <v>0</v>
      </c>
      <c r="K1006">
        <f t="shared" si="134"/>
        <v>207</v>
      </c>
      <c r="L1006" s="75" t="str">
        <f t="shared" ca="1" si="128"/>
        <v>3210: Regular In-kind</v>
      </c>
      <c r="M1006" s="75">
        <f t="shared" ca="1" si="131"/>
        <v>0</v>
      </c>
      <c r="N1006" s="75">
        <f t="shared" ca="1" si="132"/>
        <v>0</v>
      </c>
      <c r="O1006" s="75" t="str">
        <f t="shared" ca="1" si="129"/>
        <v>3210: Regular In-kind00PY0</v>
      </c>
      <c r="P1006" s="75">
        <f>VLOOKUP(D1006,'FY-Quarter lookup'!$D$2:$J$25,7,FALSE)</f>
        <v>0</v>
      </c>
      <c r="Q1006" s="75">
        <f ca="1">IFERROR(INDEX('Budget by FY'!$I$2:$I$506,MATCH('Budget by qtr'!O1006,'Budget by FY'!$F$2:$F$506,0)),0)</f>
        <v>0</v>
      </c>
      <c r="R1006" s="75">
        <f>VLOOKUP(D1006,'FY-Quarter lookup'!$D$2:$K$25,8,FALSE)</f>
        <v>0</v>
      </c>
      <c r="S1006" s="75">
        <f>VLOOKUP(D1006,'FY-Quarter lookup'!$D$2:$G$25,4,FALSE)</f>
        <v>0</v>
      </c>
      <c r="T1006" s="75">
        <f t="shared" ca="1" si="133"/>
        <v>0</v>
      </c>
    </row>
    <row r="1007" spans="1:20">
      <c r="A1007">
        <v>2</v>
      </c>
      <c r="B1007">
        <v>2028</v>
      </c>
      <c r="C1007" s="2">
        <v>46661</v>
      </c>
      <c r="D1007" s="2">
        <v>46752</v>
      </c>
      <c r="J1007">
        <f>VLOOKUP(D1007,'FY-Quarter lookup'!$D$2:$I$25,6,FALSE)</f>
        <v>0</v>
      </c>
      <c r="K1007">
        <f t="shared" si="134"/>
        <v>207</v>
      </c>
      <c r="L1007" s="75" t="str">
        <f t="shared" ca="1" si="128"/>
        <v>3210: Regular In-kind</v>
      </c>
      <c r="M1007" s="75">
        <f t="shared" ca="1" si="131"/>
        <v>0</v>
      </c>
      <c r="N1007" s="75">
        <f t="shared" ca="1" si="132"/>
        <v>0</v>
      </c>
      <c r="O1007" s="75" t="str">
        <f t="shared" ca="1" si="129"/>
        <v>3210: Regular In-kind00PY0</v>
      </c>
      <c r="P1007" s="75">
        <f>VLOOKUP(D1007,'FY-Quarter lookup'!$D$2:$J$25,7,FALSE)</f>
        <v>0</v>
      </c>
      <c r="Q1007" s="75">
        <f ca="1">IFERROR(INDEX('Budget by FY'!$I$2:$I$506,MATCH('Budget by qtr'!O1007,'Budget by FY'!$F$2:$F$506,0)),0)</f>
        <v>0</v>
      </c>
      <c r="R1007" s="75">
        <f>VLOOKUP(D1007,'FY-Quarter lookup'!$D$2:$K$25,8,FALSE)</f>
        <v>0</v>
      </c>
      <c r="S1007" s="75">
        <f>VLOOKUP(D1007,'FY-Quarter lookup'!$D$2:$G$25,4,FALSE)</f>
        <v>0</v>
      </c>
      <c r="T1007" s="75">
        <f t="shared" ca="1" si="133"/>
        <v>0</v>
      </c>
    </row>
    <row r="1008" spans="1:20">
      <c r="A1008">
        <v>3</v>
      </c>
      <c r="B1008">
        <v>2028</v>
      </c>
      <c r="C1008" s="2">
        <v>46753</v>
      </c>
      <c r="D1008" s="2">
        <v>46843</v>
      </c>
      <c r="J1008">
        <f>VLOOKUP(D1008,'FY-Quarter lookup'!$D$2:$I$25,6,FALSE)</f>
        <v>0</v>
      </c>
      <c r="K1008">
        <f t="shared" si="134"/>
        <v>207</v>
      </c>
      <c r="L1008" s="75" t="str">
        <f t="shared" ca="1" si="128"/>
        <v>3210: Regular In-kind</v>
      </c>
      <c r="M1008" s="75">
        <f t="shared" ca="1" si="131"/>
        <v>0</v>
      </c>
      <c r="N1008" s="75">
        <f t="shared" ca="1" si="132"/>
        <v>0</v>
      </c>
      <c r="O1008" s="75" t="str">
        <f t="shared" ca="1" si="129"/>
        <v>3210: Regular In-kind00PY0</v>
      </c>
      <c r="P1008" s="75">
        <f>VLOOKUP(D1008,'FY-Quarter lookup'!$D$2:$J$25,7,FALSE)</f>
        <v>0</v>
      </c>
      <c r="Q1008" s="75">
        <f ca="1">IFERROR(INDEX('Budget by FY'!$I$2:$I$506,MATCH('Budget by qtr'!O1008,'Budget by FY'!$F$2:$F$506,0)),0)</f>
        <v>0</v>
      </c>
      <c r="R1008" s="75">
        <f>VLOOKUP(D1008,'FY-Quarter lookup'!$D$2:$K$25,8,FALSE)</f>
        <v>0</v>
      </c>
      <c r="S1008" s="75">
        <f>VLOOKUP(D1008,'FY-Quarter lookup'!$D$2:$G$25,4,FALSE)</f>
        <v>0</v>
      </c>
      <c r="T1008" s="75">
        <f t="shared" ca="1" si="133"/>
        <v>0</v>
      </c>
    </row>
    <row r="1009" spans="1:20">
      <c r="A1009">
        <v>4</v>
      </c>
      <c r="B1009">
        <v>2028</v>
      </c>
      <c r="C1009" s="2">
        <v>46844</v>
      </c>
      <c r="D1009" s="2">
        <v>46934</v>
      </c>
      <c r="J1009">
        <f>VLOOKUP(D1009,'FY-Quarter lookup'!$D$2:$I$25,6,FALSE)</f>
        <v>0</v>
      </c>
      <c r="K1009">
        <f t="shared" si="134"/>
        <v>207</v>
      </c>
      <c r="L1009" s="75" t="str">
        <f t="shared" ca="1" si="128"/>
        <v>3210: Regular In-kind</v>
      </c>
      <c r="M1009" s="75">
        <f t="shared" ca="1" si="131"/>
        <v>0</v>
      </c>
      <c r="N1009" s="75">
        <f t="shared" ca="1" si="132"/>
        <v>0</v>
      </c>
      <c r="O1009" s="75" t="str">
        <f t="shared" ca="1" si="129"/>
        <v>3210: Regular In-kind00PY0</v>
      </c>
      <c r="P1009" s="75">
        <f>VLOOKUP(D1009,'FY-Quarter lookup'!$D$2:$J$25,7,FALSE)</f>
        <v>0</v>
      </c>
      <c r="Q1009" s="75">
        <f ca="1">IFERROR(INDEX('Budget by FY'!$I$2:$I$506,MATCH('Budget by qtr'!O1009,'Budget by FY'!$F$2:$F$506,0)),0)</f>
        <v>0</v>
      </c>
      <c r="R1009" s="75">
        <f>VLOOKUP(D1009,'FY-Quarter lookup'!$D$2:$K$25,8,FALSE)</f>
        <v>0</v>
      </c>
      <c r="S1009" s="75">
        <f>VLOOKUP(D1009,'FY-Quarter lookup'!$D$2:$G$25,4,FALSE)</f>
        <v>0</v>
      </c>
      <c r="T1009" s="75">
        <f t="shared" ca="1" si="133"/>
        <v>0</v>
      </c>
    </row>
    <row r="1010" spans="1:20">
      <c r="A1010">
        <v>1</v>
      </c>
      <c r="B1010">
        <v>2023</v>
      </c>
      <c r="C1010" s="2">
        <v>44743</v>
      </c>
      <c r="D1010" s="2">
        <v>44834</v>
      </c>
      <c r="J1010">
        <f>VLOOKUP(D1010,'FY-Quarter lookup'!$D$2:$I$25,6,FALSE)</f>
        <v>0</v>
      </c>
      <c r="K1010">
        <f>K1009+5</f>
        <v>212</v>
      </c>
      <c r="L1010" s="75" t="str">
        <f t="shared" ca="1" si="128"/>
        <v>3210: Regular In-kind</v>
      </c>
      <c r="M1010" s="75">
        <f t="shared" ca="1" si="131"/>
        <v>0</v>
      </c>
      <c r="N1010" s="75">
        <f t="shared" ca="1" si="132"/>
        <v>0</v>
      </c>
      <c r="O1010" s="75" t="str">
        <f t="shared" ca="1" si="129"/>
        <v>3210: Regular In-kind00PY0</v>
      </c>
      <c r="P1010" s="75">
        <f>VLOOKUP(D1010,'FY-Quarter lookup'!$D$2:$J$25,7,FALSE)</f>
        <v>0</v>
      </c>
      <c r="Q1010" s="75">
        <f ca="1">IFERROR(INDEX('Budget by FY'!$I$2:$I$506,MATCH('Budget by qtr'!O1010,'Budget by FY'!$F$2:$F$506,0)),0)</f>
        <v>0</v>
      </c>
      <c r="R1010" s="75">
        <f>VLOOKUP(D1010,'FY-Quarter lookup'!$D$2:$K$25,8,FALSE)</f>
        <v>0</v>
      </c>
      <c r="S1010" s="75">
        <f>VLOOKUP(D1010,'FY-Quarter lookup'!$D$2:$G$25,4,FALSE)</f>
        <v>0</v>
      </c>
      <c r="T1010" s="75">
        <f t="shared" ca="1" si="133"/>
        <v>0</v>
      </c>
    </row>
    <row r="1011" spans="1:20">
      <c r="A1011">
        <v>2</v>
      </c>
      <c r="B1011">
        <v>2023</v>
      </c>
      <c r="C1011" s="2">
        <v>44835</v>
      </c>
      <c r="D1011" s="2">
        <v>44926</v>
      </c>
      <c r="J1011">
        <f>VLOOKUP(D1011,'FY-Quarter lookup'!$D$2:$I$25,6,FALSE)</f>
        <v>0</v>
      </c>
      <c r="K1011">
        <f>K1010</f>
        <v>212</v>
      </c>
      <c r="L1011" s="75" t="str">
        <f t="shared" ca="1" si="128"/>
        <v>3210: Regular In-kind</v>
      </c>
      <c r="M1011" s="75">
        <f t="shared" ca="1" si="131"/>
        <v>0</v>
      </c>
      <c r="N1011" s="75">
        <f t="shared" ca="1" si="132"/>
        <v>0</v>
      </c>
      <c r="O1011" s="75" t="str">
        <f t="shared" ca="1" si="129"/>
        <v>3210: Regular In-kind00PY0</v>
      </c>
      <c r="P1011" s="75">
        <f>VLOOKUP(D1011,'FY-Quarter lookup'!$D$2:$J$25,7,FALSE)</f>
        <v>0</v>
      </c>
      <c r="Q1011" s="75">
        <f ca="1">IFERROR(INDEX('Budget by FY'!$I$2:$I$506,MATCH('Budget by qtr'!O1011,'Budget by FY'!$F$2:$F$506,0)),0)</f>
        <v>0</v>
      </c>
      <c r="R1011" s="75">
        <f>VLOOKUP(D1011,'FY-Quarter lookup'!$D$2:$K$25,8,FALSE)</f>
        <v>0</v>
      </c>
      <c r="S1011" s="75">
        <f>VLOOKUP(D1011,'FY-Quarter lookup'!$D$2:$G$25,4,FALSE)</f>
        <v>0</v>
      </c>
      <c r="T1011" s="75">
        <f t="shared" ca="1" si="133"/>
        <v>0</v>
      </c>
    </row>
    <row r="1012" spans="1:20">
      <c r="A1012">
        <v>3</v>
      </c>
      <c r="B1012">
        <v>2023</v>
      </c>
      <c r="C1012" s="2">
        <v>44927</v>
      </c>
      <c r="D1012" s="2">
        <v>45016</v>
      </c>
      <c r="J1012">
        <f>VLOOKUP(D1012,'FY-Quarter lookup'!$D$2:$I$25,6,FALSE)</f>
        <v>0</v>
      </c>
      <c r="K1012">
        <f t="shared" ref="K1012:K1033" si="135">K1011</f>
        <v>212</v>
      </c>
      <c r="L1012" s="75" t="str">
        <f t="shared" ca="1" si="128"/>
        <v>3210: Regular In-kind</v>
      </c>
      <c r="M1012" s="75">
        <f t="shared" ca="1" si="131"/>
        <v>0</v>
      </c>
      <c r="N1012" s="75">
        <f t="shared" ca="1" si="132"/>
        <v>0</v>
      </c>
      <c r="O1012" s="75" t="str">
        <f t="shared" ca="1" si="129"/>
        <v>3210: Regular In-kind00PY0</v>
      </c>
      <c r="P1012" s="75">
        <f>VLOOKUP(D1012,'FY-Quarter lookup'!$D$2:$J$25,7,FALSE)</f>
        <v>0</v>
      </c>
      <c r="Q1012" s="75">
        <f ca="1">IFERROR(INDEX('Budget by FY'!$I$2:$I$506,MATCH('Budget by qtr'!O1012,'Budget by FY'!$F$2:$F$506,0)),0)</f>
        <v>0</v>
      </c>
      <c r="R1012" s="75">
        <f>VLOOKUP(D1012,'FY-Quarter lookup'!$D$2:$K$25,8,FALSE)</f>
        <v>0</v>
      </c>
      <c r="S1012" s="75">
        <f>VLOOKUP(D1012,'FY-Quarter lookup'!$D$2:$G$25,4,FALSE)</f>
        <v>0</v>
      </c>
      <c r="T1012" s="75">
        <f t="shared" ca="1" si="133"/>
        <v>0</v>
      </c>
    </row>
    <row r="1013" spans="1:20">
      <c r="A1013">
        <v>4</v>
      </c>
      <c r="B1013">
        <v>2023</v>
      </c>
      <c r="C1013" s="2">
        <v>45017</v>
      </c>
      <c r="D1013" s="2">
        <v>45107</v>
      </c>
      <c r="J1013">
        <f>VLOOKUP(D1013,'FY-Quarter lookup'!$D$2:$I$25,6,FALSE)</f>
        <v>0</v>
      </c>
      <c r="K1013">
        <f t="shared" si="135"/>
        <v>212</v>
      </c>
      <c r="L1013" s="75" t="str">
        <f t="shared" ca="1" si="128"/>
        <v>3210: Regular In-kind</v>
      </c>
      <c r="M1013" s="75">
        <f t="shared" ca="1" si="131"/>
        <v>0</v>
      </c>
      <c r="N1013" s="75">
        <f t="shared" ca="1" si="132"/>
        <v>0</v>
      </c>
      <c r="O1013" s="75" t="str">
        <f t="shared" ca="1" si="129"/>
        <v>3210: Regular In-kind00PY0</v>
      </c>
      <c r="P1013" s="75">
        <f>VLOOKUP(D1013,'FY-Quarter lookup'!$D$2:$J$25,7,FALSE)</f>
        <v>0</v>
      </c>
      <c r="Q1013" s="75">
        <f ca="1">IFERROR(INDEX('Budget by FY'!$I$2:$I$506,MATCH('Budget by qtr'!O1013,'Budget by FY'!$F$2:$F$506,0)),0)</f>
        <v>0</v>
      </c>
      <c r="R1013" s="75">
        <f>VLOOKUP(D1013,'FY-Quarter lookup'!$D$2:$K$25,8,FALSE)</f>
        <v>0</v>
      </c>
      <c r="S1013" s="75">
        <f>VLOOKUP(D1013,'FY-Quarter lookup'!$D$2:$G$25,4,FALSE)</f>
        <v>0</v>
      </c>
      <c r="T1013" s="75">
        <f t="shared" ca="1" si="133"/>
        <v>0</v>
      </c>
    </row>
    <row r="1014" spans="1:20">
      <c r="A1014">
        <v>1</v>
      </c>
      <c r="B1014">
        <v>2024</v>
      </c>
      <c r="C1014" s="2">
        <v>45108</v>
      </c>
      <c r="D1014" s="2">
        <v>45199</v>
      </c>
      <c r="J1014">
        <f>VLOOKUP(D1014,'FY-Quarter lookup'!$D$2:$I$25,6,FALSE)</f>
        <v>0</v>
      </c>
      <c r="K1014">
        <f t="shared" si="135"/>
        <v>212</v>
      </c>
      <c r="L1014" s="75" t="str">
        <f t="shared" ca="1" si="128"/>
        <v>3210: Regular In-kind</v>
      </c>
      <c r="M1014" s="75">
        <f t="shared" ca="1" si="131"/>
        <v>0</v>
      </c>
      <c r="N1014" s="75">
        <f t="shared" ca="1" si="132"/>
        <v>0</v>
      </c>
      <c r="O1014" s="75" t="str">
        <f t="shared" ca="1" si="129"/>
        <v>3210: Regular In-kind00PY0</v>
      </c>
      <c r="P1014" s="75">
        <f>VLOOKUP(D1014,'FY-Quarter lookup'!$D$2:$J$25,7,FALSE)</f>
        <v>0</v>
      </c>
      <c r="Q1014" s="75">
        <f ca="1">IFERROR(INDEX('Budget by FY'!$I$2:$I$506,MATCH('Budget by qtr'!O1014,'Budget by FY'!$F$2:$F$506,0)),0)</f>
        <v>0</v>
      </c>
      <c r="R1014" s="75">
        <f>VLOOKUP(D1014,'FY-Quarter lookup'!$D$2:$K$25,8,FALSE)</f>
        <v>0</v>
      </c>
      <c r="S1014" s="75">
        <f>VLOOKUP(D1014,'FY-Quarter lookup'!$D$2:$G$25,4,FALSE)</f>
        <v>0</v>
      </c>
      <c r="T1014" s="75">
        <f t="shared" ca="1" si="133"/>
        <v>0</v>
      </c>
    </row>
    <row r="1015" spans="1:20">
      <c r="A1015">
        <v>2</v>
      </c>
      <c r="B1015">
        <v>2024</v>
      </c>
      <c r="C1015" s="2">
        <v>45200</v>
      </c>
      <c r="D1015" s="2">
        <v>45291</v>
      </c>
      <c r="J1015">
        <f>VLOOKUP(D1015,'FY-Quarter lookup'!$D$2:$I$25,6,FALSE)</f>
        <v>0</v>
      </c>
      <c r="K1015">
        <f t="shared" si="135"/>
        <v>212</v>
      </c>
      <c r="L1015" s="75" t="str">
        <f t="shared" ca="1" si="128"/>
        <v>3210: Regular In-kind</v>
      </c>
      <c r="M1015" s="75">
        <f t="shared" ca="1" si="131"/>
        <v>0</v>
      </c>
      <c r="N1015" s="75">
        <f t="shared" ca="1" si="132"/>
        <v>0</v>
      </c>
      <c r="O1015" s="75" t="str">
        <f t="shared" ca="1" si="129"/>
        <v>3210: Regular In-kind00PY0</v>
      </c>
      <c r="P1015" s="75">
        <f>VLOOKUP(D1015,'FY-Quarter lookup'!$D$2:$J$25,7,FALSE)</f>
        <v>0</v>
      </c>
      <c r="Q1015" s="75">
        <f ca="1">IFERROR(INDEX('Budget by FY'!$I$2:$I$506,MATCH('Budget by qtr'!O1015,'Budget by FY'!$F$2:$F$506,0)),0)</f>
        <v>0</v>
      </c>
      <c r="R1015" s="75">
        <f>VLOOKUP(D1015,'FY-Quarter lookup'!$D$2:$K$25,8,FALSE)</f>
        <v>0</v>
      </c>
      <c r="S1015" s="75">
        <f>VLOOKUP(D1015,'FY-Quarter lookup'!$D$2:$G$25,4,FALSE)</f>
        <v>0</v>
      </c>
      <c r="T1015" s="75">
        <f t="shared" ca="1" si="133"/>
        <v>0</v>
      </c>
    </row>
    <row r="1016" spans="1:20">
      <c r="A1016">
        <v>3</v>
      </c>
      <c r="B1016">
        <v>2024</v>
      </c>
      <c r="C1016" s="2">
        <v>45292</v>
      </c>
      <c r="D1016" s="2">
        <v>45382</v>
      </c>
      <c r="J1016">
        <f>VLOOKUP(D1016,'FY-Quarter lookup'!$D$2:$I$25,6,FALSE)</f>
        <v>0</v>
      </c>
      <c r="K1016">
        <f t="shared" si="135"/>
        <v>212</v>
      </c>
      <c r="L1016" s="75" t="str">
        <f t="shared" ca="1" si="128"/>
        <v>3210: Regular In-kind</v>
      </c>
      <c r="M1016" s="75">
        <f t="shared" ca="1" si="131"/>
        <v>0</v>
      </c>
      <c r="N1016" s="75">
        <f t="shared" ca="1" si="132"/>
        <v>0</v>
      </c>
      <c r="O1016" s="75" t="str">
        <f t="shared" ca="1" si="129"/>
        <v>3210: Regular In-kind00PY0</v>
      </c>
      <c r="P1016" s="75">
        <f>VLOOKUP(D1016,'FY-Quarter lookup'!$D$2:$J$25,7,FALSE)</f>
        <v>0</v>
      </c>
      <c r="Q1016" s="75">
        <f ca="1">IFERROR(INDEX('Budget by FY'!$I$2:$I$506,MATCH('Budget by qtr'!O1016,'Budget by FY'!$F$2:$F$506,0)),0)</f>
        <v>0</v>
      </c>
      <c r="R1016" s="75">
        <f>VLOOKUP(D1016,'FY-Quarter lookup'!$D$2:$K$25,8,FALSE)</f>
        <v>0</v>
      </c>
      <c r="S1016" s="75">
        <f>VLOOKUP(D1016,'FY-Quarter lookup'!$D$2:$G$25,4,FALSE)</f>
        <v>0</v>
      </c>
      <c r="T1016" s="75">
        <f t="shared" ca="1" si="133"/>
        <v>0</v>
      </c>
    </row>
    <row r="1017" spans="1:20">
      <c r="A1017">
        <v>4</v>
      </c>
      <c r="B1017">
        <v>2024</v>
      </c>
      <c r="C1017" s="2">
        <v>45383</v>
      </c>
      <c r="D1017" s="2">
        <v>45473</v>
      </c>
      <c r="J1017">
        <f>VLOOKUP(D1017,'FY-Quarter lookup'!$D$2:$I$25,6,FALSE)</f>
        <v>0</v>
      </c>
      <c r="K1017">
        <f t="shared" si="135"/>
        <v>212</v>
      </c>
      <c r="L1017" s="75" t="str">
        <f t="shared" ca="1" si="128"/>
        <v>3210: Regular In-kind</v>
      </c>
      <c r="M1017" s="75">
        <f t="shared" ca="1" si="131"/>
        <v>0</v>
      </c>
      <c r="N1017" s="75">
        <f t="shared" ca="1" si="132"/>
        <v>0</v>
      </c>
      <c r="O1017" s="75" t="str">
        <f t="shared" ca="1" si="129"/>
        <v>3210: Regular In-kind00PY0</v>
      </c>
      <c r="P1017" s="75">
        <f>VLOOKUP(D1017,'FY-Quarter lookup'!$D$2:$J$25,7,FALSE)</f>
        <v>0</v>
      </c>
      <c r="Q1017" s="75">
        <f ca="1">IFERROR(INDEX('Budget by FY'!$I$2:$I$506,MATCH('Budget by qtr'!O1017,'Budget by FY'!$F$2:$F$506,0)),0)</f>
        <v>0</v>
      </c>
      <c r="R1017" s="75">
        <f>VLOOKUP(D1017,'FY-Quarter lookup'!$D$2:$K$25,8,FALSE)</f>
        <v>0</v>
      </c>
      <c r="S1017" s="75">
        <f>VLOOKUP(D1017,'FY-Quarter lookup'!$D$2:$G$25,4,FALSE)</f>
        <v>0</v>
      </c>
      <c r="T1017" s="75">
        <f t="shared" ca="1" si="133"/>
        <v>0</v>
      </c>
    </row>
    <row r="1018" spans="1:20">
      <c r="A1018">
        <v>1</v>
      </c>
      <c r="B1018">
        <v>2025</v>
      </c>
      <c r="C1018" s="2">
        <v>45474</v>
      </c>
      <c r="D1018" s="2">
        <v>45565</v>
      </c>
      <c r="J1018">
        <f>VLOOKUP(D1018,'FY-Quarter lookup'!$D$2:$I$25,6,FALSE)</f>
        <v>0</v>
      </c>
      <c r="K1018">
        <f t="shared" si="135"/>
        <v>212</v>
      </c>
      <c r="L1018" s="75" t="str">
        <f t="shared" ca="1" si="128"/>
        <v>3210: Regular In-kind</v>
      </c>
      <c r="M1018" s="75">
        <f t="shared" ca="1" si="131"/>
        <v>0</v>
      </c>
      <c r="N1018" s="75">
        <f t="shared" ca="1" si="132"/>
        <v>0</v>
      </c>
      <c r="O1018" s="75" t="str">
        <f t="shared" ca="1" si="129"/>
        <v>3210: Regular In-kind00PY0</v>
      </c>
      <c r="P1018" s="75">
        <f>VLOOKUP(D1018,'FY-Quarter lookup'!$D$2:$J$25,7,FALSE)</f>
        <v>0</v>
      </c>
      <c r="Q1018" s="75">
        <f ca="1">IFERROR(INDEX('Budget by FY'!$I$2:$I$506,MATCH('Budget by qtr'!O1018,'Budget by FY'!$F$2:$F$506,0)),0)</f>
        <v>0</v>
      </c>
      <c r="R1018" s="75">
        <f>VLOOKUP(D1018,'FY-Quarter lookup'!$D$2:$K$25,8,FALSE)</f>
        <v>0</v>
      </c>
      <c r="S1018" s="75">
        <f>VLOOKUP(D1018,'FY-Quarter lookup'!$D$2:$G$25,4,FALSE)</f>
        <v>0</v>
      </c>
      <c r="T1018" s="75">
        <f t="shared" ca="1" si="133"/>
        <v>0</v>
      </c>
    </row>
    <row r="1019" spans="1:20">
      <c r="A1019">
        <v>2</v>
      </c>
      <c r="B1019">
        <v>2025</v>
      </c>
      <c r="C1019" s="2">
        <v>45566</v>
      </c>
      <c r="D1019" s="2">
        <v>45657</v>
      </c>
      <c r="J1019">
        <f>VLOOKUP(D1019,'FY-Quarter lookup'!$D$2:$I$25,6,FALSE)</f>
        <v>0</v>
      </c>
      <c r="K1019">
        <f t="shared" si="135"/>
        <v>212</v>
      </c>
      <c r="L1019" s="75" t="str">
        <f t="shared" ca="1" si="128"/>
        <v>3210: Regular In-kind</v>
      </c>
      <c r="M1019" s="75">
        <f t="shared" ca="1" si="131"/>
        <v>0</v>
      </c>
      <c r="N1019" s="75">
        <f t="shared" ca="1" si="132"/>
        <v>0</v>
      </c>
      <c r="O1019" s="75" t="str">
        <f t="shared" ca="1" si="129"/>
        <v>3210: Regular In-kind00PY0</v>
      </c>
      <c r="P1019" s="75">
        <f>VLOOKUP(D1019,'FY-Quarter lookup'!$D$2:$J$25,7,FALSE)</f>
        <v>0</v>
      </c>
      <c r="Q1019" s="75">
        <f ca="1">IFERROR(INDEX('Budget by FY'!$I$2:$I$506,MATCH('Budget by qtr'!O1019,'Budget by FY'!$F$2:$F$506,0)),0)</f>
        <v>0</v>
      </c>
      <c r="R1019" s="75">
        <f>VLOOKUP(D1019,'FY-Quarter lookup'!$D$2:$K$25,8,FALSE)</f>
        <v>0</v>
      </c>
      <c r="S1019" s="75">
        <f>VLOOKUP(D1019,'FY-Quarter lookup'!$D$2:$G$25,4,FALSE)</f>
        <v>0</v>
      </c>
      <c r="T1019" s="75">
        <f t="shared" ca="1" si="133"/>
        <v>0</v>
      </c>
    </row>
    <row r="1020" spans="1:20">
      <c r="A1020">
        <v>3</v>
      </c>
      <c r="B1020">
        <v>2025</v>
      </c>
      <c r="C1020" s="2">
        <v>45658</v>
      </c>
      <c r="D1020" s="2">
        <v>45747</v>
      </c>
      <c r="J1020">
        <f>VLOOKUP(D1020,'FY-Quarter lookup'!$D$2:$I$25,6,FALSE)</f>
        <v>0</v>
      </c>
      <c r="K1020">
        <f t="shared" si="135"/>
        <v>212</v>
      </c>
      <c r="L1020" s="75" t="str">
        <f t="shared" ca="1" si="128"/>
        <v>3210: Regular In-kind</v>
      </c>
      <c r="M1020" s="75">
        <f t="shared" ca="1" si="131"/>
        <v>0</v>
      </c>
      <c r="N1020" s="75">
        <f t="shared" ca="1" si="132"/>
        <v>0</v>
      </c>
      <c r="O1020" s="75" t="str">
        <f t="shared" ca="1" si="129"/>
        <v>3210: Regular In-kind00PY0</v>
      </c>
      <c r="P1020" s="75">
        <f>VLOOKUP(D1020,'FY-Quarter lookup'!$D$2:$J$25,7,FALSE)</f>
        <v>0</v>
      </c>
      <c r="Q1020" s="75">
        <f ca="1">IFERROR(INDEX('Budget by FY'!$I$2:$I$506,MATCH('Budget by qtr'!O1020,'Budget by FY'!$F$2:$F$506,0)),0)</f>
        <v>0</v>
      </c>
      <c r="R1020" s="75">
        <f>VLOOKUP(D1020,'FY-Quarter lookup'!$D$2:$K$25,8,FALSE)</f>
        <v>0</v>
      </c>
      <c r="S1020" s="75">
        <f>VLOOKUP(D1020,'FY-Quarter lookup'!$D$2:$G$25,4,FALSE)</f>
        <v>0</v>
      </c>
      <c r="T1020" s="75">
        <f t="shared" ca="1" si="133"/>
        <v>0</v>
      </c>
    </row>
    <row r="1021" spans="1:20">
      <c r="A1021">
        <v>4</v>
      </c>
      <c r="B1021">
        <v>2025</v>
      </c>
      <c r="C1021" s="2">
        <v>45748</v>
      </c>
      <c r="D1021" s="2">
        <v>45838</v>
      </c>
      <c r="J1021">
        <f>VLOOKUP(D1021,'FY-Quarter lookup'!$D$2:$I$25,6,FALSE)</f>
        <v>0</v>
      </c>
      <c r="K1021">
        <f t="shared" si="135"/>
        <v>212</v>
      </c>
      <c r="L1021" s="75" t="str">
        <f t="shared" ca="1" si="128"/>
        <v>3210: Regular In-kind</v>
      </c>
      <c r="M1021" s="75">
        <f t="shared" ca="1" si="131"/>
        <v>0</v>
      </c>
      <c r="N1021" s="75">
        <f t="shared" ca="1" si="132"/>
        <v>0</v>
      </c>
      <c r="O1021" s="75" t="str">
        <f t="shared" ca="1" si="129"/>
        <v>3210: Regular In-kind00PY0</v>
      </c>
      <c r="P1021" s="75">
        <f>VLOOKUP(D1021,'FY-Quarter lookup'!$D$2:$J$25,7,FALSE)</f>
        <v>0</v>
      </c>
      <c r="Q1021" s="75">
        <f ca="1">IFERROR(INDEX('Budget by FY'!$I$2:$I$506,MATCH('Budget by qtr'!O1021,'Budget by FY'!$F$2:$F$506,0)),0)</f>
        <v>0</v>
      </c>
      <c r="R1021" s="75">
        <f>VLOOKUP(D1021,'FY-Quarter lookup'!$D$2:$K$25,8,FALSE)</f>
        <v>0</v>
      </c>
      <c r="S1021" s="75">
        <f>VLOOKUP(D1021,'FY-Quarter lookup'!$D$2:$G$25,4,FALSE)</f>
        <v>0</v>
      </c>
      <c r="T1021" s="75">
        <f t="shared" ca="1" si="133"/>
        <v>0</v>
      </c>
    </row>
    <row r="1022" spans="1:20">
      <c r="A1022">
        <v>1</v>
      </c>
      <c r="B1022">
        <v>2026</v>
      </c>
      <c r="C1022" s="2">
        <v>45839</v>
      </c>
      <c r="D1022" s="2">
        <v>45930</v>
      </c>
      <c r="J1022">
        <f>VLOOKUP(D1022,'FY-Quarter lookup'!$D$2:$I$25,6,FALSE)</f>
        <v>0</v>
      </c>
      <c r="K1022">
        <f t="shared" si="135"/>
        <v>212</v>
      </c>
      <c r="L1022" s="75" t="str">
        <f t="shared" ca="1" si="128"/>
        <v>3210: Regular In-kind</v>
      </c>
      <c r="M1022" s="75">
        <f t="shared" ca="1" si="131"/>
        <v>0</v>
      </c>
      <c r="N1022" s="75">
        <f t="shared" ca="1" si="132"/>
        <v>0</v>
      </c>
      <c r="O1022" s="75" t="str">
        <f t="shared" ca="1" si="129"/>
        <v>3210: Regular In-kind00PY0</v>
      </c>
      <c r="P1022" s="75">
        <f>VLOOKUP(D1022,'FY-Quarter lookup'!$D$2:$J$25,7,FALSE)</f>
        <v>0</v>
      </c>
      <c r="Q1022" s="75">
        <f ca="1">IFERROR(INDEX('Budget by FY'!$I$2:$I$506,MATCH('Budget by qtr'!O1022,'Budget by FY'!$F$2:$F$506,0)),0)</f>
        <v>0</v>
      </c>
      <c r="R1022" s="75">
        <f>VLOOKUP(D1022,'FY-Quarter lookup'!$D$2:$K$25,8,FALSE)</f>
        <v>0</v>
      </c>
      <c r="S1022" s="75">
        <f>VLOOKUP(D1022,'FY-Quarter lookup'!$D$2:$G$25,4,FALSE)</f>
        <v>0</v>
      </c>
      <c r="T1022" s="75">
        <f t="shared" ca="1" si="133"/>
        <v>0</v>
      </c>
    </row>
    <row r="1023" spans="1:20">
      <c r="A1023">
        <v>2</v>
      </c>
      <c r="B1023">
        <v>2026</v>
      </c>
      <c r="C1023" s="2">
        <v>45931</v>
      </c>
      <c r="D1023" s="2">
        <v>46022</v>
      </c>
      <c r="J1023">
        <f>VLOOKUP(D1023,'FY-Quarter lookup'!$D$2:$I$25,6,FALSE)</f>
        <v>0</v>
      </c>
      <c r="K1023">
        <f t="shared" si="135"/>
        <v>212</v>
      </c>
      <c r="L1023" s="75" t="str">
        <f t="shared" ca="1" si="128"/>
        <v>3210: Regular In-kind</v>
      </c>
      <c r="M1023" s="75">
        <f t="shared" ca="1" si="131"/>
        <v>0</v>
      </c>
      <c r="N1023" s="75">
        <f t="shared" ca="1" si="132"/>
        <v>0</v>
      </c>
      <c r="O1023" s="75" t="str">
        <f t="shared" ca="1" si="129"/>
        <v>3210: Regular In-kind00PY0</v>
      </c>
      <c r="P1023" s="75">
        <f>VLOOKUP(D1023,'FY-Quarter lookup'!$D$2:$J$25,7,FALSE)</f>
        <v>0</v>
      </c>
      <c r="Q1023" s="75">
        <f ca="1">IFERROR(INDEX('Budget by FY'!$I$2:$I$506,MATCH('Budget by qtr'!O1023,'Budget by FY'!$F$2:$F$506,0)),0)</f>
        <v>0</v>
      </c>
      <c r="R1023" s="75">
        <f>VLOOKUP(D1023,'FY-Quarter lookup'!$D$2:$K$25,8,FALSE)</f>
        <v>0</v>
      </c>
      <c r="S1023" s="75">
        <f>VLOOKUP(D1023,'FY-Quarter lookup'!$D$2:$G$25,4,FALSE)</f>
        <v>0</v>
      </c>
      <c r="T1023" s="75">
        <f t="shared" ca="1" si="133"/>
        <v>0</v>
      </c>
    </row>
    <row r="1024" spans="1:20">
      <c r="A1024">
        <v>3</v>
      </c>
      <c r="B1024">
        <v>2026</v>
      </c>
      <c r="C1024" s="2">
        <v>46023</v>
      </c>
      <c r="D1024" s="2">
        <v>46112</v>
      </c>
      <c r="J1024">
        <f>VLOOKUP(D1024,'FY-Quarter lookup'!$D$2:$I$25,6,FALSE)</f>
        <v>0</v>
      </c>
      <c r="K1024">
        <f t="shared" si="135"/>
        <v>212</v>
      </c>
      <c r="L1024" s="75" t="str">
        <f t="shared" ca="1" si="128"/>
        <v>3210: Regular In-kind</v>
      </c>
      <c r="M1024" s="75">
        <f t="shared" ca="1" si="131"/>
        <v>0</v>
      </c>
      <c r="N1024" s="75">
        <f t="shared" ca="1" si="132"/>
        <v>0</v>
      </c>
      <c r="O1024" s="75" t="str">
        <f t="shared" ca="1" si="129"/>
        <v>3210: Regular In-kind00PY0</v>
      </c>
      <c r="P1024" s="75">
        <f>VLOOKUP(D1024,'FY-Quarter lookup'!$D$2:$J$25,7,FALSE)</f>
        <v>0</v>
      </c>
      <c r="Q1024" s="75">
        <f ca="1">IFERROR(INDEX('Budget by FY'!$I$2:$I$506,MATCH('Budget by qtr'!O1024,'Budget by FY'!$F$2:$F$506,0)),0)</f>
        <v>0</v>
      </c>
      <c r="R1024" s="75">
        <f>VLOOKUP(D1024,'FY-Quarter lookup'!$D$2:$K$25,8,FALSE)</f>
        <v>0</v>
      </c>
      <c r="S1024" s="75">
        <f>VLOOKUP(D1024,'FY-Quarter lookup'!$D$2:$G$25,4,FALSE)</f>
        <v>0</v>
      </c>
      <c r="T1024" s="75">
        <f t="shared" ca="1" si="133"/>
        <v>0</v>
      </c>
    </row>
    <row r="1025" spans="1:20">
      <c r="A1025">
        <v>4</v>
      </c>
      <c r="B1025">
        <v>2026</v>
      </c>
      <c r="C1025" s="2">
        <v>46113</v>
      </c>
      <c r="D1025" s="2">
        <v>46203</v>
      </c>
      <c r="J1025">
        <f>VLOOKUP(D1025,'FY-Quarter lookup'!$D$2:$I$25,6,FALSE)</f>
        <v>0</v>
      </c>
      <c r="K1025">
        <f t="shared" si="135"/>
        <v>212</v>
      </c>
      <c r="L1025" s="75" t="str">
        <f t="shared" ca="1" si="128"/>
        <v>3210: Regular In-kind</v>
      </c>
      <c r="M1025" s="75">
        <f t="shared" ca="1" si="131"/>
        <v>0</v>
      </c>
      <c r="N1025" s="75">
        <f t="shared" ca="1" si="132"/>
        <v>0</v>
      </c>
      <c r="O1025" s="75" t="str">
        <f t="shared" ca="1" si="129"/>
        <v>3210: Regular In-kind00PY0</v>
      </c>
      <c r="P1025" s="75">
        <f>VLOOKUP(D1025,'FY-Quarter lookup'!$D$2:$J$25,7,FALSE)</f>
        <v>0</v>
      </c>
      <c r="Q1025" s="75">
        <f ca="1">IFERROR(INDEX('Budget by FY'!$I$2:$I$506,MATCH('Budget by qtr'!O1025,'Budget by FY'!$F$2:$F$506,0)),0)</f>
        <v>0</v>
      </c>
      <c r="R1025" s="75">
        <f>VLOOKUP(D1025,'FY-Quarter lookup'!$D$2:$K$25,8,FALSE)</f>
        <v>0</v>
      </c>
      <c r="S1025" s="75">
        <f>VLOOKUP(D1025,'FY-Quarter lookup'!$D$2:$G$25,4,FALSE)</f>
        <v>0</v>
      </c>
      <c r="T1025" s="75">
        <f t="shared" ca="1" si="133"/>
        <v>0</v>
      </c>
    </row>
    <row r="1026" spans="1:20">
      <c r="A1026">
        <v>1</v>
      </c>
      <c r="B1026">
        <v>2027</v>
      </c>
      <c r="C1026" s="2">
        <v>46204</v>
      </c>
      <c r="D1026" s="2">
        <v>46295</v>
      </c>
      <c r="J1026">
        <f>VLOOKUP(D1026,'FY-Quarter lookup'!$D$2:$I$25,6,FALSE)</f>
        <v>0</v>
      </c>
      <c r="K1026">
        <f t="shared" si="135"/>
        <v>212</v>
      </c>
      <c r="L1026" s="75" t="str">
        <f t="shared" ca="1" si="128"/>
        <v>3210: Regular In-kind</v>
      </c>
      <c r="M1026" s="75">
        <f t="shared" ca="1" si="131"/>
        <v>0</v>
      </c>
      <c r="N1026" s="75">
        <f t="shared" ca="1" si="132"/>
        <v>0</v>
      </c>
      <c r="O1026" s="75" t="str">
        <f t="shared" ca="1" si="129"/>
        <v>3210: Regular In-kind00PY0</v>
      </c>
      <c r="P1026" s="75">
        <f>VLOOKUP(D1026,'FY-Quarter lookup'!$D$2:$J$25,7,FALSE)</f>
        <v>0</v>
      </c>
      <c r="Q1026" s="75">
        <f ca="1">IFERROR(INDEX('Budget by FY'!$I$2:$I$506,MATCH('Budget by qtr'!O1026,'Budget by FY'!$F$2:$F$506,0)),0)</f>
        <v>0</v>
      </c>
      <c r="R1026" s="75">
        <f>VLOOKUP(D1026,'FY-Quarter lookup'!$D$2:$K$25,8,FALSE)</f>
        <v>0</v>
      </c>
      <c r="S1026" s="75">
        <f>VLOOKUP(D1026,'FY-Quarter lookup'!$D$2:$G$25,4,FALSE)</f>
        <v>0</v>
      </c>
      <c r="T1026" s="75">
        <f t="shared" ca="1" si="133"/>
        <v>0</v>
      </c>
    </row>
    <row r="1027" spans="1:20">
      <c r="A1027">
        <v>2</v>
      </c>
      <c r="B1027">
        <v>2027</v>
      </c>
      <c r="C1027" s="2">
        <v>46296</v>
      </c>
      <c r="D1027" s="2">
        <v>46387</v>
      </c>
      <c r="J1027">
        <f>VLOOKUP(D1027,'FY-Quarter lookup'!$D$2:$I$25,6,FALSE)</f>
        <v>0</v>
      </c>
      <c r="K1027">
        <f t="shared" si="135"/>
        <v>212</v>
      </c>
      <c r="L1027" s="75" t="str">
        <f t="shared" ref="L1027:L1090" ca="1" si="136">INDIRECT(_xlfn.CONCAT("'Budget by FY'!C",K1027))</f>
        <v>3210: Regular In-kind</v>
      </c>
      <c r="M1027" s="75">
        <f t="shared" ca="1" si="131"/>
        <v>0</v>
      </c>
      <c r="N1027" s="75">
        <f t="shared" ca="1" si="132"/>
        <v>0</v>
      </c>
      <c r="O1027" s="75" t="str">
        <f t="shared" ref="O1027:O1090" ca="1" si="137">_xlfn.CONCAT(L1027,M1027,N1027,"PY",P1027)</f>
        <v>3210: Regular In-kind00PY0</v>
      </c>
      <c r="P1027" s="75">
        <f>VLOOKUP(D1027,'FY-Quarter lookup'!$D$2:$J$25,7,FALSE)</f>
        <v>0</v>
      </c>
      <c r="Q1027" s="75">
        <f ca="1">IFERROR(INDEX('Budget by FY'!$I$2:$I$506,MATCH('Budget by qtr'!O1027,'Budget by FY'!$F$2:$F$506,0)),0)</f>
        <v>0</v>
      </c>
      <c r="R1027" s="75">
        <f>VLOOKUP(D1027,'FY-Quarter lookup'!$D$2:$K$25,8,FALSE)</f>
        <v>0</v>
      </c>
      <c r="S1027" s="75">
        <f>VLOOKUP(D1027,'FY-Quarter lookup'!$D$2:$G$25,4,FALSE)</f>
        <v>0</v>
      </c>
      <c r="T1027" s="75">
        <f t="shared" ca="1" si="133"/>
        <v>0</v>
      </c>
    </row>
    <row r="1028" spans="1:20">
      <c r="A1028">
        <v>3</v>
      </c>
      <c r="B1028">
        <v>2027</v>
      </c>
      <c r="C1028" s="2">
        <v>46388</v>
      </c>
      <c r="D1028" s="2">
        <v>46477</v>
      </c>
      <c r="J1028">
        <f>VLOOKUP(D1028,'FY-Quarter lookup'!$D$2:$I$25,6,FALSE)</f>
        <v>0</v>
      </c>
      <c r="K1028">
        <f t="shared" si="135"/>
        <v>212</v>
      </c>
      <c r="L1028" s="75" t="str">
        <f t="shared" ca="1" si="136"/>
        <v>3210: Regular In-kind</v>
      </c>
      <c r="M1028" s="75">
        <f t="shared" ca="1" si="131"/>
        <v>0</v>
      </c>
      <c r="N1028" s="75">
        <f t="shared" ca="1" si="132"/>
        <v>0</v>
      </c>
      <c r="O1028" s="75" t="str">
        <f t="shared" ca="1" si="137"/>
        <v>3210: Regular In-kind00PY0</v>
      </c>
      <c r="P1028" s="75">
        <f>VLOOKUP(D1028,'FY-Quarter lookup'!$D$2:$J$25,7,FALSE)</f>
        <v>0</v>
      </c>
      <c r="Q1028" s="75">
        <f ca="1">IFERROR(INDEX('Budget by FY'!$I$2:$I$506,MATCH('Budget by qtr'!O1028,'Budget by FY'!$F$2:$F$506,0)),0)</f>
        <v>0</v>
      </c>
      <c r="R1028" s="75">
        <f>VLOOKUP(D1028,'FY-Quarter lookup'!$D$2:$K$25,8,FALSE)</f>
        <v>0</v>
      </c>
      <c r="S1028" s="75">
        <f>VLOOKUP(D1028,'FY-Quarter lookup'!$D$2:$G$25,4,FALSE)</f>
        <v>0</v>
      </c>
      <c r="T1028" s="75">
        <f t="shared" ca="1" si="133"/>
        <v>0</v>
      </c>
    </row>
    <row r="1029" spans="1:20">
      <c r="A1029">
        <v>4</v>
      </c>
      <c r="B1029">
        <v>2027</v>
      </c>
      <c r="C1029" s="2">
        <v>46478</v>
      </c>
      <c r="D1029" s="2">
        <v>46568</v>
      </c>
      <c r="J1029">
        <f>VLOOKUP(D1029,'FY-Quarter lookup'!$D$2:$I$25,6,FALSE)</f>
        <v>0</v>
      </c>
      <c r="K1029">
        <f t="shared" si="135"/>
        <v>212</v>
      </c>
      <c r="L1029" s="75" t="str">
        <f t="shared" ca="1" si="136"/>
        <v>3210: Regular In-kind</v>
      </c>
      <c r="M1029" s="75">
        <f t="shared" ca="1" si="131"/>
        <v>0</v>
      </c>
      <c r="N1029" s="75">
        <f t="shared" ca="1" si="132"/>
        <v>0</v>
      </c>
      <c r="O1029" s="75" t="str">
        <f t="shared" ca="1" si="137"/>
        <v>3210: Regular In-kind00PY0</v>
      </c>
      <c r="P1029" s="75">
        <f>VLOOKUP(D1029,'FY-Quarter lookup'!$D$2:$J$25,7,FALSE)</f>
        <v>0</v>
      </c>
      <c r="Q1029" s="75">
        <f ca="1">IFERROR(INDEX('Budget by FY'!$I$2:$I$506,MATCH('Budget by qtr'!O1029,'Budget by FY'!$F$2:$F$506,0)),0)</f>
        <v>0</v>
      </c>
      <c r="R1029" s="75">
        <f>VLOOKUP(D1029,'FY-Quarter lookup'!$D$2:$K$25,8,FALSE)</f>
        <v>0</v>
      </c>
      <c r="S1029" s="75">
        <f>VLOOKUP(D1029,'FY-Quarter lookup'!$D$2:$G$25,4,FALSE)</f>
        <v>0</v>
      </c>
      <c r="T1029" s="75">
        <f t="shared" ca="1" si="133"/>
        <v>0</v>
      </c>
    </row>
    <row r="1030" spans="1:20">
      <c r="A1030">
        <v>1</v>
      </c>
      <c r="B1030">
        <v>2028</v>
      </c>
      <c r="C1030" s="2">
        <v>46569</v>
      </c>
      <c r="D1030" s="2">
        <v>46660</v>
      </c>
      <c r="J1030">
        <f>VLOOKUP(D1030,'FY-Quarter lookup'!$D$2:$I$25,6,FALSE)</f>
        <v>0</v>
      </c>
      <c r="K1030">
        <f t="shared" si="135"/>
        <v>212</v>
      </c>
      <c r="L1030" s="75" t="str">
        <f t="shared" ca="1" si="136"/>
        <v>3210: Regular In-kind</v>
      </c>
      <c r="M1030" s="75">
        <f t="shared" ca="1" si="131"/>
        <v>0</v>
      </c>
      <c r="N1030" s="75">
        <f t="shared" ca="1" si="132"/>
        <v>0</v>
      </c>
      <c r="O1030" s="75" t="str">
        <f t="shared" ca="1" si="137"/>
        <v>3210: Regular In-kind00PY0</v>
      </c>
      <c r="P1030" s="75">
        <f>VLOOKUP(D1030,'FY-Quarter lookup'!$D$2:$J$25,7,FALSE)</f>
        <v>0</v>
      </c>
      <c r="Q1030" s="75">
        <f ca="1">IFERROR(INDEX('Budget by FY'!$I$2:$I$506,MATCH('Budget by qtr'!O1030,'Budget by FY'!$F$2:$F$506,0)),0)</f>
        <v>0</v>
      </c>
      <c r="R1030" s="75">
        <f>VLOOKUP(D1030,'FY-Quarter lookup'!$D$2:$K$25,8,FALSE)</f>
        <v>0</v>
      </c>
      <c r="S1030" s="75">
        <f>VLOOKUP(D1030,'FY-Quarter lookup'!$D$2:$G$25,4,FALSE)</f>
        <v>0</v>
      </c>
      <c r="T1030" s="75">
        <f t="shared" ca="1" si="133"/>
        <v>0</v>
      </c>
    </row>
    <row r="1031" spans="1:20">
      <c r="A1031">
        <v>2</v>
      </c>
      <c r="B1031">
        <v>2028</v>
      </c>
      <c r="C1031" s="2">
        <v>46661</v>
      </c>
      <c r="D1031" s="2">
        <v>46752</v>
      </c>
      <c r="J1031">
        <f>VLOOKUP(D1031,'FY-Quarter lookup'!$D$2:$I$25,6,FALSE)</f>
        <v>0</v>
      </c>
      <c r="K1031">
        <f t="shared" si="135"/>
        <v>212</v>
      </c>
      <c r="L1031" s="75" t="str">
        <f t="shared" ca="1" si="136"/>
        <v>3210: Regular In-kind</v>
      </c>
      <c r="M1031" s="75">
        <f t="shared" ca="1" si="131"/>
        <v>0</v>
      </c>
      <c r="N1031" s="75">
        <f t="shared" ca="1" si="132"/>
        <v>0</v>
      </c>
      <c r="O1031" s="75" t="str">
        <f t="shared" ca="1" si="137"/>
        <v>3210: Regular In-kind00PY0</v>
      </c>
      <c r="P1031" s="75">
        <f>VLOOKUP(D1031,'FY-Quarter lookup'!$D$2:$J$25,7,FALSE)</f>
        <v>0</v>
      </c>
      <c r="Q1031" s="75">
        <f ca="1">IFERROR(INDEX('Budget by FY'!$I$2:$I$506,MATCH('Budget by qtr'!O1031,'Budget by FY'!$F$2:$F$506,0)),0)</f>
        <v>0</v>
      </c>
      <c r="R1031" s="75">
        <f>VLOOKUP(D1031,'FY-Quarter lookup'!$D$2:$K$25,8,FALSE)</f>
        <v>0</v>
      </c>
      <c r="S1031" s="75">
        <f>VLOOKUP(D1031,'FY-Quarter lookup'!$D$2:$G$25,4,FALSE)</f>
        <v>0</v>
      </c>
      <c r="T1031" s="75">
        <f t="shared" ca="1" si="133"/>
        <v>0</v>
      </c>
    </row>
    <row r="1032" spans="1:20">
      <c r="A1032">
        <v>3</v>
      </c>
      <c r="B1032">
        <v>2028</v>
      </c>
      <c r="C1032" s="2">
        <v>46753</v>
      </c>
      <c r="D1032" s="2">
        <v>46843</v>
      </c>
      <c r="J1032">
        <f>VLOOKUP(D1032,'FY-Quarter lookup'!$D$2:$I$25,6,FALSE)</f>
        <v>0</v>
      </c>
      <c r="K1032">
        <f t="shared" si="135"/>
        <v>212</v>
      </c>
      <c r="L1032" s="75" t="str">
        <f t="shared" ca="1" si="136"/>
        <v>3210: Regular In-kind</v>
      </c>
      <c r="M1032" s="75">
        <f t="shared" ca="1" si="131"/>
        <v>0</v>
      </c>
      <c r="N1032" s="75">
        <f t="shared" ca="1" si="132"/>
        <v>0</v>
      </c>
      <c r="O1032" s="75" t="str">
        <f t="shared" ca="1" si="137"/>
        <v>3210: Regular In-kind00PY0</v>
      </c>
      <c r="P1032" s="75">
        <f>VLOOKUP(D1032,'FY-Quarter lookup'!$D$2:$J$25,7,FALSE)</f>
        <v>0</v>
      </c>
      <c r="Q1032" s="75">
        <f ca="1">IFERROR(INDEX('Budget by FY'!$I$2:$I$506,MATCH('Budget by qtr'!O1032,'Budget by FY'!$F$2:$F$506,0)),0)</f>
        <v>0</v>
      </c>
      <c r="R1032" s="75">
        <f>VLOOKUP(D1032,'FY-Quarter lookup'!$D$2:$K$25,8,FALSE)</f>
        <v>0</v>
      </c>
      <c r="S1032" s="75">
        <f>VLOOKUP(D1032,'FY-Quarter lookup'!$D$2:$G$25,4,FALSE)</f>
        <v>0</v>
      </c>
      <c r="T1032" s="75">
        <f t="shared" ca="1" si="133"/>
        <v>0</v>
      </c>
    </row>
    <row r="1033" spans="1:20">
      <c r="A1033">
        <v>4</v>
      </c>
      <c r="B1033">
        <v>2028</v>
      </c>
      <c r="C1033" s="2">
        <v>46844</v>
      </c>
      <c r="D1033" s="2">
        <v>46934</v>
      </c>
      <c r="J1033">
        <f>VLOOKUP(D1033,'FY-Quarter lookup'!$D$2:$I$25,6,FALSE)</f>
        <v>0</v>
      </c>
      <c r="K1033">
        <f t="shared" si="135"/>
        <v>212</v>
      </c>
      <c r="L1033" s="75" t="str">
        <f t="shared" ca="1" si="136"/>
        <v>3210: Regular In-kind</v>
      </c>
      <c r="M1033" s="75">
        <f t="shared" ca="1" si="131"/>
        <v>0</v>
      </c>
      <c r="N1033" s="75">
        <f t="shared" ca="1" si="132"/>
        <v>0</v>
      </c>
      <c r="O1033" s="75" t="str">
        <f t="shared" ca="1" si="137"/>
        <v>3210: Regular In-kind00PY0</v>
      </c>
      <c r="P1033" s="75">
        <f>VLOOKUP(D1033,'FY-Quarter lookup'!$D$2:$J$25,7,FALSE)</f>
        <v>0</v>
      </c>
      <c r="Q1033" s="75">
        <f ca="1">IFERROR(INDEX('Budget by FY'!$I$2:$I$506,MATCH('Budget by qtr'!O1033,'Budget by FY'!$F$2:$F$506,0)),0)</f>
        <v>0</v>
      </c>
      <c r="R1033" s="75">
        <f>VLOOKUP(D1033,'FY-Quarter lookup'!$D$2:$K$25,8,FALSE)</f>
        <v>0</v>
      </c>
      <c r="S1033" s="75">
        <f>VLOOKUP(D1033,'FY-Quarter lookup'!$D$2:$G$25,4,FALSE)</f>
        <v>0</v>
      </c>
      <c r="T1033" s="75">
        <f t="shared" ca="1" si="133"/>
        <v>0</v>
      </c>
    </row>
    <row r="1034" spans="1:20">
      <c r="A1034">
        <v>1</v>
      </c>
      <c r="B1034">
        <v>2023</v>
      </c>
      <c r="C1034" s="2">
        <v>44743</v>
      </c>
      <c r="D1034" s="2">
        <v>44834</v>
      </c>
      <c r="J1034">
        <f>VLOOKUP(D1034,'FY-Quarter lookup'!$D$2:$I$25,6,FALSE)</f>
        <v>0</v>
      </c>
      <c r="K1034">
        <f>K1033+5</f>
        <v>217</v>
      </c>
      <c r="L1034" s="75" t="str">
        <f t="shared" ca="1" si="136"/>
        <v>3210: Regular In-kind</v>
      </c>
      <c r="M1034" s="75">
        <f t="shared" ca="1" si="131"/>
        <v>0</v>
      </c>
      <c r="N1034" s="75">
        <f t="shared" ca="1" si="132"/>
        <v>0</v>
      </c>
      <c r="O1034" s="75" t="str">
        <f t="shared" ca="1" si="137"/>
        <v>3210: Regular In-kind00PY0</v>
      </c>
      <c r="P1034" s="75">
        <f>VLOOKUP(D1034,'FY-Quarter lookup'!$D$2:$J$25,7,FALSE)</f>
        <v>0</v>
      </c>
      <c r="Q1034" s="75">
        <f ca="1">IFERROR(INDEX('Budget by FY'!$I$2:$I$506,MATCH('Budget by qtr'!O1034,'Budget by FY'!$F$2:$F$506,0)),0)</f>
        <v>0</v>
      </c>
      <c r="R1034" s="75">
        <f>VLOOKUP(D1034,'FY-Quarter lookup'!$D$2:$K$25,8,FALSE)</f>
        <v>0</v>
      </c>
      <c r="S1034" s="75">
        <f>VLOOKUP(D1034,'FY-Quarter lookup'!$D$2:$G$25,4,FALSE)</f>
        <v>0</v>
      </c>
      <c r="T1034" s="75">
        <f t="shared" ca="1" si="133"/>
        <v>0</v>
      </c>
    </row>
    <row r="1035" spans="1:20">
      <c r="A1035">
        <v>2</v>
      </c>
      <c r="B1035">
        <v>2023</v>
      </c>
      <c r="C1035" s="2">
        <v>44835</v>
      </c>
      <c r="D1035" s="2">
        <v>44926</v>
      </c>
      <c r="J1035">
        <f>VLOOKUP(D1035,'FY-Quarter lookup'!$D$2:$I$25,6,FALSE)</f>
        <v>0</v>
      </c>
      <c r="K1035">
        <f>K1034</f>
        <v>217</v>
      </c>
      <c r="L1035" s="75" t="str">
        <f t="shared" ca="1" si="136"/>
        <v>3210: Regular In-kind</v>
      </c>
      <c r="M1035" s="75">
        <f t="shared" ca="1" si="131"/>
        <v>0</v>
      </c>
      <c r="N1035" s="75">
        <f t="shared" ca="1" si="132"/>
        <v>0</v>
      </c>
      <c r="O1035" s="75" t="str">
        <f t="shared" ca="1" si="137"/>
        <v>3210: Regular In-kind00PY0</v>
      </c>
      <c r="P1035" s="75">
        <f>VLOOKUP(D1035,'FY-Quarter lookup'!$D$2:$J$25,7,FALSE)</f>
        <v>0</v>
      </c>
      <c r="Q1035" s="75">
        <f ca="1">IFERROR(INDEX('Budget by FY'!$I$2:$I$506,MATCH('Budget by qtr'!O1035,'Budget by FY'!$F$2:$F$506,0)),0)</f>
        <v>0</v>
      </c>
      <c r="R1035" s="75">
        <f>VLOOKUP(D1035,'FY-Quarter lookup'!$D$2:$K$25,8,FALSE)</f>
        <v>0</v>
      </c>
      <c r="S1035" s="75">
        <f>VLOOKUP(D1035,'FY-Quarter lookup'!$D$2:$G$25,4,FALSE)</f>
        <v>0</v>
      </c>
      <c r="T1035" s="75">
        <f t="shared" ca="1" si="133"/>
        <v>0</v>
      </c>
    </row>
    <row r="1036" spans="1:20">
      <c r="A1036">
        <v>3</v>
      </c>
      <c r="B1036">
        <v>2023</v>
      </c>
      <c r="C1036" s="2">
        <v>44927</v>
      </c>
      <c r="D1036" s="2">
        <v>45016</v>
      </c>
      <c r="J1036">
        <f>VLOOKUP(D1036,'FY-Quarter lookup'!$D$2:$I$25,6,FALSE)</f>
        <v>0</v>
      </c>
      <c r="K1036">
        <f t="shared" ref="K1036:K1057" si="138">K1035</f>
        <v>217</v>
      </c>
      <c r="L1036" s="75" t="str">
        <f t="shared" ca="1" si="136"/>
        <v>3210: Regular In-kind</v>
      </c>
      <c r="M1036" s="75">
        <f t="shared" ca="1" si="131"/>
        <v>0</v>
      </c>
      <c r="N1036" s="75">
        <f t="shared" ca="1" si="132"/>
        <v>0</v>
      </c>
      <c r="O1036" s="75" t="str">
        <f t="shared" ca="1" si="137"/>
        <v>3210: Regular In-kind00PY0</v>
      </c>
      <c r="P1036" s="75">
        <f>VLOOKUP(D1036,'FY-Quarter lookup'!$D$2:$J$25,7,FALSE)</f>
        <v>0</v>
      </c>
      <c r="Q1036" s="75">
        <f ca="1">IFERROR(INDEX('Budget by FY'!$I$2:$I$506,MATCH('Budget by qtr'!O1036,'Budget by FY'!$F$2:$F$506,0)),0)</f>
        <v>0</v>
      </c>
      <c r="R1036" s="75">
        <f>VLOOKUP(D1036,'FY-Quarter lookup'!$D$2:$K$25,8,FALSE)</f>
        <v>0</v>
      </c>
      <c r="S1036" s="75">
        <f>VLOOKUP(D1036,'FY-Quarter lookup'!$D$2:$G$25,4,FALSE)</f>
        <v>0</v>
      </c>
      <c r="T1036" s="75">
        <f t="shared" ca="1" si="133"/>
        <v>0</v>
      </c>
    </row>
    <row r="1037" spans="1:20">
      <c r="A1037">
        <v>4</v>
      </c>
      <c r="B1037">
        <v>2023</v>
      </c>
      <c r="C1037" s="2">
        <v>45017</v>
      </c>
      <c r="D1037" s="2">
        <v>45107</v>
      </c>
      <c r="J1037">
        <f>VLOOKUP(D1037,'FY-Quarter lookup'!$D$2:$I$25,6,FALSE)</f>
        <v>0</v>
      </c>
      <c r="K1037">
        <f t="shared" si="138"/>
        <v>217</v>
      </c>
      <c r="L1037" s="75" t="str">
        <f t="shared" ca="1" si="136"/>
        <v>3210: Regular In-kind</v>
      </c>
      <c r="M1037" s="75">
        <f t="shared" ca="1" si="131"/>
        <v>0</v>
      </c>
      <c r="N1037" s="75">
        <f t="shared" ca="1" si="132"/>
        <v>0</v>
      </c>
      <c r="O1037" s="75" t="str">
        <f t="shared" ca="1" si="137"/>
        <v>3210: Regular In-kind00PY0</v>
      </c>
      <c r="P1037" s="75">
        <f>VLOOKUP(D1037,'FY-Quarter lookup'!$D$2:$J$25,7,FALSE)</f>
        <v>0</v>
      </c>
      <c r="Q1037" s="75">
        <f ca="1">IFERROR(INDEX('Budget by FY'!$I$2:$I$506,MATCH('Budget by qtr'!O1037,'Budget by FY'!$F$2:$F$506,0)),0)</f>
        <v>0</v>
      </c>
      <c r="R1037" s="75">
        <f>VLOOKUP(D1037,'FY-Quarter lookup'!$D$2:$K$25,8,FALSE)</f>
        <v>0</v>
      </c>
      <c r="S1037" s="75">
        <f>VLOOKUP(D1037,'FY-Quarter lookup'!$D$2:$G$25,4,FALSE)</f>
        <v>0</v>
      </c>
      <c r="T1037" s="75">
        <f t="shared" ca="1" si="133"/>
        <v>0</v>
      </c>
    </row>
    <row r="1038" spans="1:20">
      <c r="A1038">
        <v>1</v>
      </c>
      <c r="B1038">
        <v>2024</v>
      </c>
      <c r="C1038" s="2">
        <v>45108</v>
      </c>
      <c r="D1038" s="2">
        <v>45199</v>
      </c>
      <c r="J1038">
        <f>VLOOKUP(D1038,'FY-Quarter lookup'!$D$2:$I$25,6,FALSE)</f>
        <v>0</v>
      </c>
      <c r="K1038">
        <f t="shared" si="138"/>
        <v>217</v>
      </c>
      <c r="L1038" s="75" t="str">
        <f t="shared" ca="1" si="136"/>
        <v>3210: Regular In-kind</v>
      </c>
      <c r="M1038" s="75">
        <f t="shared" ca="1" si="131"/>
        <v>0</v>
      </c>
      <c r="N1038" s="75">
        <f t="shared" ca="1" si="132"/>
        <v>0</v>
      </c>
      <c r="O1038" s="75" t="str">
        <f t="shared" ca="1" si="137"/>
        <v>3210: Regular In-kind00PY0</v>
      </c>
      <c r="P1038" s="75">
        <f>VLOOKUP(D1038,'FY-Quarter lookup'!$D$2:$J$25,7,FALSE)</f>
        <v>0</v>
      </c>
      <c r="Q1038" s="75">
        <f ca="1">IFERROR(INDEX('Budget by FY'!$I$2:$I$506,MATCH('Budget by qtr'!O1038,'Budget by FY'!$F$2:$F$506,0)),0)</f>
        <v>0</v>
      </c>
      <c r="R1038" s="75">
        <f>VLOOKUP(D1038,'FY-Quarter lookup'!$D$2:$K$25,8,FALSE)</f>
        <v>0</v>
      </c>
      <c r="S1038" s="75">
        <f>VLOOKUP(D1038,'FY-Quarter lookup'!$D$2:$G$25,4,FALSE)</f>
        <v>0</v>
      </c>
      <c r="T1038" s="75">
        <f t="shared" ca="1" si="133"/>
        <v>0</v>
      </c>
    </row>
    <row r="1039" spans="1:20">
      <c r="A1039">
        <v>2</v>
      </c>
      <c r="B1039">
        <v>2024</v>
      </c>
      <c r="C1039" s="2">
        <v>45200</v>
      </c>
      <c r="D1039" s="2">
        <v>45291</v>
      </c>
      <c r="J1039">
        <f>VLOOKUP(D1039,'FY-Quarter lookup'!$D$2:$I$25,6,FALSE)</f>
        <v>0</v>
      </c>
      <c r="K1039">
        <f t="shared" si="138"/>
        <v>217</v>
      </c>
      <c r="L1039" s="75" t="str">
        <f t="shared" ca="1" si="136"/>
        <v>3210: Regular In-kind</v>
      </c>
      <c r="M1039" s="75">
        <f t="shared" ca="1" si="131"/>
        <v>0</v>
      </c>
      <c r="N1039" s="75">
        <f t="shared" ca="1" si="132"/>
        <v>0</v>
      </c>
      <c r="O1039" s="75" t="str">
        <f t="shared" ca="1" si="137"/>
        <v>3210: Regular In-kind00PY0</v>
      </c>
      <c r="P1039" s="75">
        <f>VLOOKUP(D1039,'FY-Quarter lookup'!$D$2:$J$25,7,FALSE)</f>
        <v>0</v>
      </c>
      <c r="Q1039" s="75">
        <f ca="1">IFERROR(INDEX('Budget by FY'!$I$2:$I$506,MATCH('Budget by qtr'!O1039,'Budget by FY'!$F$2:$F$506,0)),0)</f>
        <v>0</v>
      </c>
      <c r="R1039" s="75">
        <f>VLOOKUP(D1039,'FY-Quarter lookup'!$D$2:$K$25,8,FALSE)</f>
        <v>0</v>
      </c>
      <c r="S1039" s="75">
        <f>VLOOKUP(D1039,'FY-Quarter lookup'!$D$2:$G$25,4,FALSE)</f>
        <v>0</v>
      </c>
      <c r="T1039" s="75">
        <f t="shared" ca="1" si="133"/>
        <v>0</v>
      </c>
    </row>
    <row r="1040" spans="1:20">
      <c r="A1040">
        <v>3</v>
      </c>
      <c r="B1040">
        <v>2024</v>
      </c>
      <c r="C1040" s="2">
        <v>45292</v>
      </c>
      <c r="D1040" s="2">
        <v>45382</v>
      </c>
      <c r="J1040">
        <f>VLOOKUP(D1040,'FY-Quarter lookup'!$D$2:$I$25,6,FALSE)</f>
        <v>0</v>
      </c>
      <c r="K1040">
        <f t="shared" si="138"/>
        <v>217</v>
      </c>
      <c r="L1040" s="75" t="str">
        <f t="shared" ca="1" si="136"/>
        <v>3210: Regular In-kind</v>
      </c>
      <c r="M1040" s="75">
        <f t="shared" ca="1" si="131"/>
        <v>0</v>
      </c>
      <c r="N1040" s="75">
        <f t="shared" ca="1" si="132"/>
        <v>0</v>
      </c>
      <c r="O1040" s="75" t="str">
        <f t="shared" ca="1" si="137"/>
        <v>3210: Regular In-kind00PY0</v>
      </c>
      <c r="P1040" s="75">
        <f>VLOOKUP(D1040,'FY-Quarter lookup'!$D$2:$J$25,7,FALSE)</f>
        <v>0</v>
      </c>
      <c r="Q1040" s="75">
        <f ca="1">IFERROR(INDEX('Budget by FY'!$I$2:$I$506,MATCH('Budget by qtr'!O1040,'Budget by FY'!$F$2:$F$506,0)),0)</f>
        <v>0</v>
      </c>
      <c r="R1040" s="75">
        <f>VLOOKUP(D1040,'FY-Quarter lookup'!$D$2:$K$25,8,FALSE)</f>
        <v>0</v>
      </c>
      <c r="S1040" s="75">
        <f>VLOOKUP(D1040,'FY-Quarter lookup'!$D$2:$G$25,4,FALSE)</f>
        <v>0</v>
      </c>
      <c r="T1040" s="75">
        <f t="shared" ca="1" si="133"/>
        <v>0</v>
      </c>
    </row>
    <row r="1041" spans="1:20">
      <c r="A1041">
        <v>4</v>
      </c>
      <c r="B1041">
        <v>2024</v>
      </c>
      <c r="C1041" s="2">
        <v>45383</v>
      </c>
      <c r="D1041" s="2">
        <v>45473</v>
      </c>
      <c r="J1041">
        <f>VLOOKUP(D1041,'FY-Quarter lookup'!$D$2:$I$25,6,FALSE)</f>
        <v>0</v>
      </c>
      <c r="K1041">
        <f t="shared" si="138"/>
        <v>217</v>
      </c>
      <c r="L1041" s="75" t="str">
        <f t="shared" ca="1" si="136"/>
        <v>3210: Regular In-kind</v>
      </c>
      <c r="M1041" s="75">
        <f t="shared" ca="1" si="131"/>
        <v>0</v>
      </c>
      <c r="N1041" s="75">
        <f t="shared" ca="1" si="132"/>
        <v>0</v>
      </c>
      <c r="O1041" s="75" t="str">
        <f t="shared" ca="1" si="137"/>
        <v>3210: Regular In-kind00PY0</v>
      </c>
      <c r="P1041" s="75">
        <f>VLOOKUP(D1041,'FY-Quarter lookup'!$D$2:$J$25,7,FALSE)</f>
        <v>0</v>
      </c>
      <c r="Q1041" s="75">
        <f ca="1">IFERROR(INDEX('Budget by FY'!$I$2:$I$506,MATCH('Budget by qtr'!O1041,'Budget by FY'!$F$2:$F$506,0)),0)</f>
        <v>0</v>
      </c>
      <c r="R1041" s="75">
        <f>VLOOKUP(D1041,'FY-Quarter lookup'!$D$2:$K$25,8,FALSE)</f>
        <v>0</v>
      </c>
      <c r="S1041" s="75">
        <f>VLOOKUP(D1041,'FY-Quarter lookup'!$D$2:$G$25,4,FALSE)</f>
        <v>0</v>
      </c>
      <c r="T1041" s="75">
        <f t="shared" ca="1" si="133"/>
        <v>0</v>
      </c>
    </row>
    <row r="1042" spans="1:20">
      <c r="A1042">
        <v>1</v>
      </c>
      <c r="B1042">
        <v>2025</v>
      </c>
      <c r="C1042" s="2">
        <v>45474</v>
      </c>
      <c r="D1042" s="2">
        <v>45565</v>
      </c>
      <c r="J1042">
        <f>VLOOKUP(D1042,'FY-Quarter lookup'!$D$2:$I$25,6,FALSE)</f>
        <v>0</v>
      </c>
      <c r="K1042">
        <f t="shared" si="138"/>
        <v>217</v>
      </c>
      <c r="L1042" s="75" t="str">
        <f t="shared" ca="1" si="136"/>
        <v>3210: Regular In-kind</v>
      </c>
      <c r="M1042" s="75">
        <f t="shared" ca="1" si="131"/>
        <v>0</v>
      </c>
      <c r="N1042" s="75">
        <f t="shared" ca="1" si="132"/>
        <v>0</v>
      </c>
      <c r="O1042" s="75" t="str">
        <f t="shared" ca="1" si="137"/>
        <v>3210: Regular In-kind00PY0</v>
      </c>
      <c r="P1042" s="75">
        <f>VLOOKUP(D1042,'FY-Quarter lookup'!$D$2:$J$25,7,FALSE)</f>
        <v>0</v>
      </c>
      <c r="Q1042" s="75">
        <f ca="1">IFERROR(INDEX('Budget by FY'!$I$2:$I$506,MATCH('Budget by qtr'!O1042,'Budget by FY'!$F$2:$F$506,0)),0)</f>
        <v>0</v>
      </c>
      <c r="R1042" s="75">
        <f>VLOOKUP(D1042,'FY-Quarter lookup'!$D$2:$K$25,8,FALSE)</f>
        <v>0</v>
      </c>
      <c r="S1042" s="75">
        <f>VLOOKUP(D1042,'FY-Quarter lookup'!$D$2:$G$25,4,FALSE)</f>
        <v>0</v>
      </c>
      <c r="T1042" s="75">
        <f t="shared" ca="1" si="133"/>
        <v>0</v>
      </c>
    </row>
    <row r="1043" spans="1:20">
      <c r="A1043">
        <v>2</v>
      </c>
      <c r="B1043">
        <v>2025</v>
      </c>
      <c r="C1043" s="2">
        <v>45566</v>
      </c>
      <c r="D1043" s="2">
        <v>45657</v>
      </c>
      <c r="J1043">
        <f>VLOOKUP(D1043,'FY-Quarter lookup'!$D$2:$I$25,6,FALSE)</f>
        <v>0</v>
      </c>
      <c r="K1043">
        <f t="shared" si="138"/>
        <v>217</v>
      </c>
      <c r="L1043" s="75" t="str">
        <f t="shared" ca="1" si="136"/>
        <v>3210: Regular In-kind</v>
      </c>
      <c r="M1043" s="75">
        <f t="shared" ca="1" si="131"/>
        <v>0</v>
      </c>
      <c r="N1043" s="75">
        <f t="shared" ca="1" si="132"/>
        <v>0</v>
      </c>
      <c r="O1043" s="75" t="str">
        <f t="shared" ca="1" si="137"/>
        <v>3210: Regular In-kind00PY0</v>
      </c>
      <c r="P1043" s="75">
        <f>VLOOKUP(D1043,'FY-Quarter lookup'!$D$2:$J$25,7,FALSE)</f>
        <v>0</v>
      </c>
      <c r="Q1043" s="75">
        <f ca="1">IFERROR(INDEX('Budget by FY'!$I$2:$I$506,MATCH('Budget by qtr'!O1043,'Budget by FY'!$F$2:$F$506,0)),0)</f>
        <v>0</v>
      </c>
      <c r="R1043" s="75">
        <f>VLOOKUP(D1043,'FY-Quarter lookup'!$D$2:$K$25,8,FALSE)</f>
        <v>0</v>
      </c>
      <c r="S1043" s="75">
        <f>VLOOKUP(D1043,'FY-Quarter lookup'!$D$2:$G$25,4,FALSE)</f>
        <v>0</v>
      </c>
      <c r="T1043" s="75">
        <f t="shared" ca="1" si="133"/>
        <v>0</v>
      </c>
    </row>
    <row r="1044" spans="1:20">
      <c r="A1044">
        <v>3</v>
      </c>
      <c r="B1044">
        <v>2025</v>
      </c>
      <c r="C1044" s="2">
        <v>45658</v>
      </c>
      <c r="D1044" s="2">
        <v>45747</v>
      </c>
      <c r="J1044">
        <f>VLOOKUP(D1044,'FY-Quarter lookup'!$D$2:$I$25,6,FALSE)</f>
        <v>0</v>
      </c>
      <c r="K1044">
        <f t="shared" si="138"/>
        <v>217</v>
      </c>
      <c r="L1044" s="75" t="str">
        <f t="shared" ca="1" si="136"/>
        <v>3210: Regular In-kind</v>
      </c>
      <c r="M1044" s="75">
        <f t="shared" ca="1" si="131"/>
        <v>0</v>
      </c>
      <c r="N1044" s="75">
        <f t="shared" ca="1" si="132"/>
        <v>0</v>
      </c>
      <c r="O1044" s="75" t="str">
        <f t="shared" ca="1" si="137"/>
        <v>3210: Regular In-kind00PY0</v>
      </c>
      <c r="P1044" s="75">
        <f>VLOOKUP(D1044,'FY-Quarter lookup'!$D$2:$J$25,7,FALSE)</f>
        <v>0</v>
      </c>
      <c r="Q1044" s="75">
        <f ca="1">IFERROR(INDEX('Budget by FY'!$I$2:$I$506,MATCH('Budget by qtr'!O1044,'Budget by FY'!$F$2:$F$506,0)),0)</f>
        <v>0</v>
      </c>
      <c r="R1044" s="75">
        <f>VLOOKUP(D1044,'FY-Quarter lookup'!$D$2:$K$25,8,FALSE)</f>
        <v>0</v>
      </c>
      <c r="S1044" s="75">
        <f>VLOOKUP(D1044,'FY-Quarter lookup'!$D$2:$G$25,4,FALSE)</f>
        <v>0</v>
      </c>
      <c r="T1044" s="75">
        <f t="shared" ca="1" si="133"/>
        <v>0</v>
      </c>
    </row>
    <row r="1045" spans="1:20">
      <c r="A1045">
        <v>4</v>
      </c>
      <c r="B1045">
        <v>2025</v>
      </c>
      <c r="C1045" s="2">
        <v>45748</v>
      </c>
      <c r="D1045" s="2">
        <v>45838</v>
      </c>
      <c r="J1045">
        <f>VLOOKUP(D1045,'FY-Quarter lookup'!$D$2:$I$25,6,FALSE)</f>
        <v>0</v>
      </c>
      <c r="K1045">
        <f t="shared" si="138"/>
        <v>217</v>
      </c>
      <c r="L1045" s="75" t="str">
        <f t="shared" ca="1" si="136"/>
        <v>3210: Regular In-kind</v>
      </c>
      <c r="M1045" s="75">
        <f t="shared" ca="1" si="131"/>
        <v>0</v>
      </c>
      <c r="N1045" s="75">
        <f t="shared" ca="1" si="132"/>
        <v>0</v>
      </c>
      <c r="O1045" s="75" t="str">
        <f t="shared" ca="1" si="137"/>
        <v>3210: Regular In-kind00PY0</v>
      </c>
      <c r="P1045" s="75">
        <f>VLOOKUP(D1045,'FY-Quarter lookup'!$D$2:$J$25,7,FALSE)</f>
        <v>0</v>
      </c>
      <c r="Q1045" s="75">
        <f ca="1">IFERROR(INDEX('Budget by FY'!$I$2:$I$506,MATCH('Budget by qtr'!O1045,'Budget by FY'!$F$2:$F$506,0)),0)</f>
        <v>0</v>
      </c>
      <c r="R1045" s="75">
        <f>VLOOKUP(D1045,'FY-Quarter lookup'!$D$2:$K$25,8,FALSE)</f>
        <v>0</v>
      </c>
      <c r="S1045" s="75">
        <f>VLOOKUP(D1045,'FY-Quarter lookup'!$D$2:$G$25,4,FALSE)</f>
        <v>0</v>
      </c>
      <c r="T1045" s="75">
        <f t="shared" ca="1" si="133"/>
        <v>0</v>
      </c>
    </row>
    <row r="1046" spans="1:20">
      <c r="A1046">
        <v>1</v>
      </c>
      <c r="B1046">
        <v>2026</v>
      </c>
      <c r="C1046" s="2">
        <v>45839</v>
      </c>
      <c r="D1046" s="2">
        <v>45930</v>
      </c>
      <c r="J1046">
        <f>VLOOKUP(D1046,'FY-Quarter lookup'!$D$2:$I$25,6,FALSE)</f>
        <v>0</v>
      </c>
      <c r="K1046">
        <f t="shared" si="138"/>
        <v>217</v>
      </c>
      <c r="L1046" s="75" t="str">
        <f t="shared" ca="1" si="136"/>
        <v>3210: Regular In-kind</v>
      </c>
      <c r="M1046" s="75">
        <f t="shared" ca="1" si="131"/>
        <v>0</v>
      </c>
      <c r="N1046" s="75">
        <f t="shared" ca="1" si="132"/>
        <v>0</v>
      </c>
      <c r="O1046" s="75" t="str">
        <f t="shared" ca="1" si="137"/>
        <v>3210: Regular In-kind00PY0</v>
      </c>
      <c r="P1046" s="75">
        <f>VLOOKUP(D1046,'FY-Quarter lookup'!$D$2:$J$25,7,FALSE)</f>
        <v>0</v>
      </c>
      <c r="Q1046" s="75">
        <f ca="1">IFERROR(INDEX('Budget by FY'!$I$2:$I$506,MATCH('Budget by qtr'!O1046,'Budget by FY'!$F$2:$F$506,0)),0)</f>
        <v>0</v>
      </c>
      <c r="R1046" s="75">
        <f>VLOOKUP(D1046,'FY-Quarter lookup'!$D$2:$K$25,8,FALSE)</f>
        <v>0</v>
      </c>
      <c r="S1046" s="75">
        <f>VLOOKUP(D1046,'FY-Quarter lookup'!$D$2:$G$25,4,FALSE)</f>
        <v>0</v>
      </c>
      <c r="T1046" s="75">
        <f t="shared" ca="1" si="133"/>
        <v>0</v>
      </c>
    </row>
    <row r="1047" spans="1:20">
      <c r="A1047">
        <v>2</v>
      </c>
      <c r="B1047">
        <v>2026</v>
      </c>
      <c r="C1047" s="2">
        <v>45931</v>
      </c>
      <c r="D1047" s="2">
        <v>46022</v>
      </c>
      <c r="J1047">
        <f>VLOOKUP(D1047,'FY-Quarter lookup'!$D$2:$I$25,6,FALSE)</f>
        <v>0</v>
      </c>
      <c r="K1047">
        <f t="shared" si="138"/>
        <v>217</v>
      </c>
      <c r="L1047" s="75" t="str">
        <f t="shared" ca="1" si="136"/>
        <v>3210: Regular In-kind</v>
      </c>
      <c r="M1047" s="75">
        <f t="shared" ca="1" si="131"/>
        <v>0</v>
      </c>
      <c r="N1047" s="75">
        <f t="shared" ca="1" si="132"/>
        <v>0</v>
      </c>
      <c r="O1047" s="75" t="str">
        <f t="shared" ca="1" si="137"/>
        <v>3210: Regular In-kind00PY0</v>
      </c>
      <c r="P1047" s="75">
        <f>VLOOKUP(D1047,'FY-Quarter lookup'!$D$2:$J$25,7,FALSE)</f>
        <v>0</v>
      </c>
      <c r="Q1047" s="75">
        <f ca="1">IFERROR(INDEX('Budget by FY'!$I$2:$I$506,MATCH('Budget by qtr'!O1047,'Budget by FY'!$F$2:$F$506,0)),0)</f>
        <v>0</v>
      </c>
      <c r="R1047" s="75">
        <f>VLOOKUP(D1047,'FY-Quarter lookup'!$D$2:$K$25,8,FALSE)</f>
        <v>0</v>
      </c>
      <c r="S1047" s="75">
        <f>VLOOKUP(D1047,'FY-Quarter lookup'!$D$2:$G$25,4,FALSE)</f>
        <v>0</v>
      </c>
      <c r="T1047" s="75">
        <f t="shared" ca="1" si="133"/>
        <v>0</v>
      </c>
    </row>
    <row r="1048" spans="1:20">
      <c r="A1048">
        <v>3</v>
      </c>
      <c r="B1048">
        <v>2026</v>
      </c>
      <c r="C1048" s="2">
        <v>46023</v>
      </c>
      <c r="D1048" s="2">
        <v>46112</v>
      </c>
      <c r="J1048">
        <f>VLOOKUP(D1048,'FY-Quarter lookup'!$D$2:$I$25,6,FALSE)</f>
        <v>0</v>
      </c>
      <c r="K1048">
        <f t="shared" si="138"/>
        <v>217</v>
      </c>
      <c r="L1048" s="75" t="str">
        <f t="shared" ca="1" si="136"/>
        <v>3210: Regular In-kind</v>
      </c>
      <c r="M1048" s="75">
        <f t="shared" ca="1" si="131"/>
        <v>0</v>
      </c>
      <c r="N1048" s="75">
        <f t="shared" ca="1" si="132"/>
        <v>0</v>
      </c>
      <c r="O1048" s="75" t="str">
        <f t="shared" ca="1" si="137"/>
        <v>3210: Regular In-kind00PY0</v>
      </c>
      <c r="P1048" s="75">
        <f>VLOOKUP(D1048,'FY-Quarter lookup'!$D$2:$J$25,7,FALSE)</f>
        <v>0</v>
      </c>
      <c r="Q1048" s="75">
        <f ca="1">IFERROR(INDEX('Budget by FY'!$I$2:$I$506,MATCH('Budget by qtr'!O1048,'Budget by FY'!$F$2:$F$506,0)),0)</f>
        <v>0</v>
      </c>
      <c r="R1048" s="75">
        <f>VLOOKUP(D1048,'FY-Quarter lookup'!$D$2:$K$25,8,FALSE)</f>
        <v>0</v>
      </c>
      <c r="S1048" s="75">
        <f>VLOOKUP(D1048,'FY-Quarter lookup'!$D$2:$G$25,4,FALSE)</f>
        <v>0</v>
      </c>
      <c r="T1048" s="75">
        <f t="shared" ca="1" si="133"/>
        <v>0</v>
      </c>
    </row>
    <row r="1049" spans="1:20">
      <c r="A1049">
        <v>4</v>
      </c>
      <c r="B1049">
        <v>2026</v>
      </c>
      <c r="C1049" s="2">
        <v>46113</v>
      </c>
      <c r="D1049" s="2">
        <v>46203</v>
      </c>
      <c r="J1049">
        <f>VLOOKUP(D1049,'FY-Quarter lookup'!$D$2:$I$25,6,FALSE)</f>
        <v>0</v>
      </c>
      <c r="K1049">
        <f t="shared" si="138"/>
        <v>217</v>
      </c>
      <c r="L1049" s="75" t="str">
        <f t="shared" ca="1" si="136"/>
        <v>3210: Regular In-kind</v>
      </c>
      <c r="M1049" s="75">
        <f t="shared" ca="1" si="131"/>
        <v>0</v>
      </c>
      <c r="N1049" s="75">
        <f t="shared" ca="1" si="132"/>
        <v>0</v>
      </c>
      <c r="O1049" s="75" t="str">
        <f t="shared" ca="1" si="137"/>
        <v>3210: Regular In-kind00PY0</v>
      </c>
      <c r="P1049" s="75">
        <f>VLOOKUP(D1049,'FY-Quarter lookup'!$D$2:$J$25,7,FALSE)</f>
        <v>0</v>
      </c>
      <c r="Q1049" s="75">
        <f ca="1">IFERROR(INDEX('Budget by FY'!$I$2:$I$506,MATCH('Budget by qtr'!O1049,'Budget by FY'!$F$2:$F$506,0)),0)</f>
        <v>0</v>
      </c>
      <c r="R1049" s="75">
        <f>VLOOKUP(D1049,'FY-Quarter lookup'!$D$2:$K$25,8,FALSE)</f>
        <v>0</v>
      </c>
      <c r="S1049" s="75">
        <f>VLOOKUP(D1049,'FY-Quarter lookup'!$D$2:$G$25,4,FALSE)</f>
        <v>0</v>
      </c>
      <c r="T1049" s="75">
        <f t="shared" ca="1" si="133"/>
        <v>0</v>
      </c>
    </row>
    <row r="1050" spans="1:20">
      <c r="A1050">
        <v>1</v>
      </c>
      <c r="B1050">
        <v>2027</v>
      </c>
      <c r="C1050" s="2">
        <v>46204</v>
      </c>
      <c r="D1050" s="2">
        <v>46295</v>
      </c>
      <c r="J1050">
        <f>VLOOKUP(D1050,'FY-Quarter lookup'!$D$2:$I$25,6,FALSE)</f>
        <v>0</v>
      </c>
      <c r="K1050">
        <f t="shared" si="138"/>
        <v>217</v>
      </c>
      <c r="L1050" s="75" t="str">
        <f t="shared" ca="1" si="136"/>
        <v>3210: Regular In-kind</v>
      </c>
      <c r="M1050" s="75">
        <f t="shared" ref="M1050:M1113" ca="1" si="139">INDIRECT(_xlfn.CONCAT("'Budget by FY'!D",K1050))</f>
        <v>0</v>
      </c>
      <c r="N1050" s="75">
        <f t="shared" ref="N1050:N1113" ca="1" si="140">INDIRECT(_xlfn.CONCAT("'Budget by FY'!E",K1050))</f>
        <v>0</v>
      </c>
      <c r="O1050" s="75" t="str">
        <f t="shared" ca="1" si="137"/>
        <v>3210: Regular In-kind00PY0</v>
      </c>
      <c r="P1050" s="75">
        <f>VLOOKUP(D1050,'FY-Quarter lookup'!$D$2:$J$25,7,FALSE)</f>
        <v>0</v>
      </c>
      <c r="Q1050" s="75">
        <f ca="1">IFERROR(INDEX('Budget by FY'!$I$2:$I$506,MATCH('Budget by qtr'!O1050,'Budget by FY'!$F$2:$F$506,0)),0)</f>
        <v>0</v>
      </c>
      <c r="R1050" s="75">
        <f>VLOOKUP(D1050,'FY-Quarter lookup'!$D$2:$K$25,8,FALSE)</f>
        <v>0</v>
      </c>
      <c r="S1050" s="75">
        <f>VLOOKUP(D1050,'FY-Quarter lookup'!$D$2:$G$25,4,FALSE)</f>
        <v>0</v>
      </c>
      <c r="T1050" s="75">
        <f t="shared" ref="T1050:T1113" ca="1" si="141">IFERROR((Q1050/R1050)*S1050,0)</f>
        <v>0</v>
      </c>
    </row>
    <row r="1051" spans="1:20">
      <c r="A1051">
        <v>2</v>
      </c>
      <c r="B1051">
        <v>2027</v>
      </c>
      <c r="C1051" s="2">
        <v>46296</v>
      </c>
      <c r="D1051" s="2">
        <v>46387</v>
      </c>
      <c r="J1051">
        <f>VLOOKUP(D1051,'FY-Quarter lookup'!$D$2:$I$25,6,FALSE)</f>
        <v>0</v>
      </c>
      <c r="K1051">
        <f t="shared" si="138"/>
        <v>217</v>
      </c>
      <c r="L1051" s="75" t="str">
        <f t="shared" ca="1" si="136"/>
        <v>3210: Regular In-kind</v>
      </c>
      <c r="M1051" s="75">
        <f t="shared" ca="1" si="139"/>
        <v>0</v>
      </c>
      <c r="N1051" s="75">
        <f t="shared" ca="1" si="140"/>
        <v>0</v>
      </c>
      <c r="O1051" s="75" t="str">
        <f t="shared" ca="1" si="137"/>
        <v>3210: Regular In-kind00PY0</v>
      </c>
      <c r="P1051" s="75">
        <f>VLOOKUP(D1051,'FY-Quarter lookup'!$D$2:$J$25,7,FALSE)</f>
        <v>0</v>
      </c>
      <c r="Q1051" s="75">
        <f ca="1">IFERROR(INDEX('Budget by FY'!$I$2:$I$506,MATCH('Budget by qtr'!O1051,'Budget by FY'!$F$2:$F$506,0)),0)</f>
        <v>0</v>
      </c>
      <c r="R1051" s="75">
        <f>VLOOKUP(D1051,'FY-Quarter lookup'!$D$2:$K$25,8,FALSE)</f>
        <v>0</v>
      </c>
      <c r="S1051" s="75">
        <f>VLOOKUP(D1051,'FY-Quarter lookup'!$D$2:$G$25,4,FALSE)</f>
        <v>0</v>
      </c>
      <c r="T1051" s="75">
        <f t="shared" ca="1" si="141"/>
        <v>0</v>
      </c>
    </row>
    <row r="1052" spans="1:20">
      <c r="A1052">
        <v>3</v>
      </c>
      <c r="B1052">
        <v>2027</v>
      </c>
      <c r="C1052" s="2">
        <v>46388</v>
      </c>
      <c r="D1052" s="2">
        <v>46477</v>
      </c>
      <c r="J1052">
        <f>VLOOKUP(D1052,'FY-Quarter lookup'!$D$2:$I$25,6,FALSE)</f>
        <v>0</v>
      </c>
      <c r="K1052">
        <f t="shared" si="138"/>
        <v>217</v>
      </c>
      <c r="L1052" s="75" t="str">
        <f t="shared" ca="1" si="136"/>
        <v>3210: Regular In-kind</v>
      </c>
      <c r="M1052" s="75">
        <f t="shared" ca="1" si="139"/>
        <v>0</v>
      </c>
      <c r="N1052" s="75">
        <f t="shared" ca="1" si="140"/>
        <v>0</v>
      </c>
      <c r="O1052" s="75" t="str">
        <f t="shared" ca="1" si="137"/>
        <v>3210: Regular In-kind00PY0</v>
      </c>
      <c r="P1052" s="75">
        <f>VLOOKUP(D1052,'FY-Quarter lookup'!$D$2:$J$25,7,FALSE)</f>
        <v>0</v>
      </c>
      <c r="Q1052" s="75">
        <f ca="1">IFERROR(INDEX('Budget by FY'!$I$2:$I$506,MATCH('Budget by qtr'!O1052,'Budget by FY'!$F$2:$F$506,0)),0)</f>
        <v>0</v>
      </c>
      <c r="R1052" s="75">
        <f>VLOOKUP(D1052,'FY-Quarter lookup'!$D$2:$K$25,8,FALSE)</f>
        <v>0</v>
      </c>
      <c r="S1052" s="75">
        <f>VLOOKUP(D1052,'FY-Quarter lookup'!$D$2:$G$25,4,FALSE)</f>
        <v>0</v>
      </c>
      <c r="T1052" s="75">
        <f t="shared" ca="1" si="141"/>
        <v>0</v>
      </c>
    </row>
    <row r="1053" spans="1:20">
      <c r="A1053">
        <v>4</v>
      </c>
      <c r="B1053">
        <v>2027</v>
      </c>
      <c r="C1053" s="2">
        <v>46478</v>
      </c>
      <c r="D1053" s="2">
        <v>46568</v>
      </c>
      <c r="J1053">
        <f>VLOOKUP(D1053,'FY-Quarter lookup'!$D$2:$I$25,6,FALSE)</f>
        <v>0</v>
      </c>
      <c r="K1053">
        <f t="shared" si="138"/>
        <v>217</v>
      </c>
      <c r="L1053" s="75" t="str">
        <f t="shared" ca="1" si="136"/>
        <v>3210: Regular In-kind</v>
      </c>
      <c r="M1053" s="75">
        <f t="shared" ca="1" si="139"/>
        <v>0</v>
      </c>
      <c r="N1053" s="75">
        <f t="shared" ca="1" si="140"/>
        <v>0</v>
      </c>
      <c r="O1053" s="75" t="str">
        <f t="shared" ca="1" si="137"/>
        <v>3210: Regular In-kind00PY0</v>
      </c>
      <c r="P1053" s="75">
        <f>VLOOKUP(D1053,'FY-Quarter lookup'!$D$2:$J$25,7,FALSE)</f>
        <v>0</v>
      </c>
      <c r="Q1053" s="75">
        <f ca="1">IFERROR(INDEX('Budget by FY'!$I$2:$I$506,MATCH('Budget by qtr'!O1053,'Budget by FY'!$F$2:$F$506,0)),0)</f>
        <v>0</v>
      </c>
      <c r="R1053" s="75">
        <f>VLOOKUP(D1053,'FY-Quarter lookup'!$D$2:$K$25,8,FALSE)</f>
        <v>0</v>
      </c>
      <c r="S1053" s="75">
        <f>VLOOKUP(D1053,'FY-Quarter lookup'!$D$2:$G$25,4,FALSE)</f>
        <v>0</v>
      </c>
      <c r="T1053" s="75">
        <f t="shared" ca="1" si="141"/>
        <v>0</v>
      </c>
    </row>
    <row r="1054" spans="1:20">
      <c r="A1054">
        <v>1</v>
      </c>
      <c r="B1054">
        <v>2028</v>
      </c>
      <c r="C1054" s="2">
        <v>46569</v>
      </c>
      <c r="D1054" s="2">
        <v>46660</v>
      </c>
      <c r="J1054">
        <f>VLOOKUP(D1054,'FY-Quarter lookup'!$D$2:$I$25,6,FALSE)</f>
        <v>0</v>
      </c>
      <c r="K1054">
        <f t="shared" si="138"/>
        <v>217</v>
      </c>
      <c r="L1054" s="75" t="str">
        <f t="shared" ca="1" si="136"/>
        <v>3210: Regular In-kind</v>
      </c>
      <c r="M1054" s="75">
        <f t="shared" ca="1" si="139"/>
        <v>0</v>
      </c>
      <c r="N1054" s="75">
        <f t="shared" ca="1" si="140"/>
        <v>0</v>
      </c>
      <c r="O1054" s="75" t="str">
        <f t="shared" ca="1" si="137"/>
        <v>3210: Regular In-kind00PY0</v>
      </c>
      <c r="P1054" s="75">
        <f>VLOOKUP(D1054,'FY-Quarter lookup'!$D$2:$J$25,7,FALSE)</f>
        <v>0</v>
      </c>
      <c r="Q1054" s="75">
        <f ca="1">IFERROR(INDEX('Budget by FY'!$I$2:$I$506,MATCH('Budget by qtr'!O1054,'Budget by FY'!$F$2:$F$506,0)),0)</f>
        <v>0</v>
      </c>
      <c r="R1054" s="75">
        <f>VLOOKUP(D1054,'FY-Quarter lookup'!$D$2:$K$25,8,FALSE)</f>
        <v>0</v>
      </c>
      <c r="S1054" s="75">
        <f>VLOOKUP(D1054,'FY-Quarter lookup'!$D$2:$G$25,4,FALSE)</f>
        <v>0</v>
      </c>
      <c r="T1054" s="75">
        <f t="shared" ca="1" si="141"/>
        <v>0</v>
      </c>
    </row>
    <row r="1055" spans="1:20">
      <c r="A1055">
        <v>2</v>
      </c>
      <c r="B1055">
        <v>2028</v>
      </c>
      <c r="C1055" s="2">
        <v>46661</v>
      </c>
      <c r="D1055" s="2">
        <v>46752</v>
      </c>
      <c r="J1055">
        <f>VLOOKUP(D1055,'FY-Quarter lookup'!$D$2:$I$25,6,FALSE)</f>
        <v>0</v>
      </c>
      <c r="K1055">
        <f t="shared" si="138"/>
        <v>217</v>
      </c>
      <c r="L1055" s="75" t="str">
        <f t="shared" ca="1" si="136"/>
        <v>3210: Regular In-kind</v>
      </c>
      <c r="M1055" s="75">
        <f t="shared" ca="1" si="139"/>
        <v>0</v>
      </c>
      <c r="N1055" s="75">
        <f t="shared" ca="1" si="140"/>
        <v>0</v>
      </c>
      <c r="O1055" s="75" t="str">
        <f t="shared" ca="1" si="137"/>
        <v>3210: Regular In-kind00PY0</v>
      </c>
      <c r="P1055" s="75">
        <f>VLOOKUP(D1055,'FY-Quarter lookup'!$D$2:$J$25,7,FALSE)</f>
        <v>0</v>
      </c>
      <c r="Q1055" s="75">
        <f ca="1">IFERROR(INDEX('Budget by FY'!$I$2:$I$506,MATCH('Budget by qtr'!O1055,'Budget by FY'!$F$2:$F$506,0)),0)</f>
        <v>0</v>
      </c>
      <c r="R1055" s="75">
        <f>VLOOKUP(D1055,'FY-Quarter lookup'!$D$2:$K$25,8,FALSE)</f>
        <v>0</v>
      </c>
      <c r="S1055" s="75">
        <f>VLOOKUP(D1055,'FY-Quarter lookup'!$D$2:$G$25,4,FALSE)</f>
        <v>0</v>
      </c>
      <c r="T1055" s="75">
        <f t="shared" ca="1" si="141"/>
        <v>0</v>
      </c>
    </row>
    <row r="1056" spans="1:20">
      <c r="A1056">
        <v>3</v>
      </c>
      <c r="B1056">
        <v>2028</v>
      </c>
      <c r="C1056" s="2">
        <v>46753</v>
      </c>
      <c r="D1056" s="2">
        <v>46843</v>
      </c>
      <c r="J1056">
        <f>VLOOKUP(D1056,'FY-Quarter lookup'!$D$2:$I$25,6,FALSE)</f>
        <v>0</v>
      </c>
      <c r="K1056">
        <f t="shared" si="138"/>
        <v>217</v>
      </c>
      <c r="L1056" s="75" t="str">
        <f t="shared" ca="1" si="136"/>
        <v>3210: Regular In-kind</v>
      </c>
      <c r="M1056" s="75">
        <f t="shared" ca="1" si="139"/>
        <v>0</v>
      </c>
      <c r="N1056" s="75">
        <f t="shared" ca="1" si="140"/>
        <v>0</v>
      </c>
      <c r="O1056" s="75" t="str">
        <f t="shared" ca="1" si="137"/>
        <v>3210: Regular In-kind00PY0</v>
      </c>
      <c r="P1056" s="75">
        <f>VLOOKUP(D1056,'FY-Quarter lookup'!$D$2:$J$25,7,FALSE)</f>
        <v>0</v>
      </c>
      <c r="Q1056" s="75">
        <f ca="1">IFERROR(INDEX('Budget by FY'!$I$2:$I$506,MATCH('Budget by qtr'!O1056,'Budget by FY'!$F$2:$F$506,0)),0)</f>
        <v>0</v>
      </c>
      <c r="R1056" s="75">
        <f>VLOOKUP(D1056,'FY-Quarter lookup'!$D$2:$K$25,8,FALSE)</f>
        <v>0</v>
      </c>
      <c r="S1056" s="75">
        <f>VLOOKUP(D1056,'FY-Quarter lookup'!$D$2:$G$25,4,FALSE)</f>
        <v>0</v>
      </c>
      <c r="T1056" s="75">
        <f t="shared" ca="1" si="141"/>
        <v>0</v>
      </c>
    </row>
    <row r="1057" spans="1:20">
      <c r="A1057">
        <v>4</v>
      </c>
      <c r="B1057">
        <v>2028</v>
      </c>
      <c r="C1057" s="2">
        <v>46844</v>
      </c>
      <c r="D1057" s="2">
        <v>46934</v>
      </c>
      <c r="J1057">
        <f>VLOOKUP(D1057,'FY-Quarter lookup'!$D$2:$I$25,6,FALSE)</f>
        <v>0</v>
      </c>
      <c r="K1057">
        <f t="shared" si="138"/>
        <v>217</v>
      </c>
      <c r="L1057" s="75" t="str">
        <f t="shared" ca="1" si="136"/>
        <v>3210: Regular In-kind</v>
      </c>
      <c r="M1057" s="75">
        <f t="shared" ca="1" si="139"/>
        <v>0</v>
      </c>
      <c r="N1057" s="75">
        <f t="shared" ca="1" si="140"/>
        <v>0</v>
      </c>
      <c r="O1057" s="75" t="str">
        <f t="shared" ca="1" si="137"/>
        <v>3210: Regular In-kind00PY0</v>
      </c>
      <c r="P1057" s="75">
        <f>VLOOKUP(D1057,'FY-Quarter lookup'!$D$2:$J$25,7,FALSE)</f>
        <v>0</v>
      </c>
      <c r="Q1057" s="75">
        <f ca="1">IFERROR(INDEX('Budget by FY'!$I$2:$I$506,MATCH('Budget by qtr'!O1057,'Budget by FY'!$F$2:$F$506,0)),0)</f>
        <v>0</v>
      </c>
      <c r="R1057" s="75">
        <f>VLOOKUP(D1057,'FY-Quarter lookup'!$D$2:$K$25,8,FALSE)</f>
        <v>0</v>
      </c>
      <c r="S1057" s="75">
        <f>VLOOKUP(D1057,'FY-Quarter lookup'!$D$2:$G$25,4,FALSE)</f>
        <v>0</v>
      </c>
      <c r="T1057" s="75">
        <f t="shared" ca="1" si="141"/>
        <v>0</v>
      </c>
    </row>
    <row r="1058" spans="1:20">
      <c r="A1058">
        <v>1</v>
      </c>
      <c r="B1058">
        <v>2023</v>
      </c>
      <c r="C1058" s="2">
        <v>44743</v>
      </c>
      <c r="D1058" s="2">
        <v>44834</v>
      </c>
      <c r="J1058">
        <f>VLOOKUP(D1058,'FY-Quarter lookup'!$D$2:$I$25,6,FALSE)</f>
        <v>0</v>
      </c>
      <c r="K1058">
        <f>K1057+5</f>
        <v>222</v>
      </c>
      <c r="L1058" s="75" t="str">
        <f t="shared" ca="1" si="136"/>
        <v>3210: Regular In-kind</v>
      </c>
      <c r="M1058" s="75">
        <f t="shared" ca="1" si="139"/>
        <v>0</v>
      </c>
      <c r="N1058" s="75">
        <f t="shared" ca="1" si="140"/>
        <v>0</v>
      </c>
      <c r="O1058" s="75" t="str">
        <f t="shared" ca="1" si="137"/>
        <v>3210: Regular In-kind00PY0</v>
      </c>
      <c r="P1058" s="75">
        <f>VLOOKUP(D1058,'FY-Quarter lookup'!$D$2:$J$25,7,FALSE)</f>
        <v>0</v>
      </c>
      <c r="Q1058" s="75">
        <f ca="1">IFERROR(INDEX('Budget by FY'!$I$2:$I$506,MATCH('Budget by qtr'!O1058,'Budget by FY'!$F$2:$F$506,0)),0)</f>
        <v>0</v>
      </c>
      <c r="R1058" s="75">
        <f>VLOOKUP(D1058,'FY-Quarter lookup'!$D$2:$K$25,8,FALSE)</f>
        <v>0</v>
      </c>
      <c r="S1058" s="75">
        <f>VLOOKUP(D1058,'FY-Quarter lookup'!$D$2:$G$25,4,FALSE)</f>
        <v>0</v>
      </c>
      <c r="T1058" s="75">
        <f t="shared" ca="1" si="141"/>
        <v>0</v>
      </c>
    </row>
    <row r="1059" spans="1:20">
      <c r="A1059">
        <v>2</v>
      </c>
      <c r="B1059">
        <v>2023</v>
      </c>
      <c r="C1059" s="2">
        <v>44835</v>
      </c>
      <c r="D1059" s="2">
        <v>44926</v>
      </c>
      <c r="J1059">
        <f>VLOOKUP(D1059,'FY-Quarter lookup'!$D$2:$I$25,6,FALSE)</f>
        <v>0</v>
      </c>
      <c r="K1059">
        <f>K1058</f>
        <v>222</v>
      </c>
      <c r="L1059" s="75" t="str">
        <f t="shared" ca="1" si="136"/>
        <v>3210: Regular In-kind</v>
      </c>
      <c r="M1059" s="75">
        <f t="shared" ca="1" si="139"/>
        <v>0</v>
      </c>
      <c r="N1059" s="75">
        <f t="shared" ca="1" si="140"/>
        <v>0</v>
      </c>
      <c r="O1059" s="75" t="str">
        <f t="shared" ca="1" si="137"/>
        <v>3210: Regular In-kind00PY0</v>
      </c>
      <c r="P1059" s="75">
        <f>VLOOKUP(D1059,'FY-Quarter lookup'!$D$2:$J$25,7,FALSE)</f>
        <v>0</v>
      </c>
      <c r="Q1059" s="75">
        <f ca="1">IFERROR(INDEX('Budget by FY'!$I$2:$I$506,MATCH('Budget by qtr'!O1059,'Budget by FY'!$F$2:$F$506,0)),0)</f>
        <v>0</v>
      </c>
      <c r="R1059" s="75">
        <f>VLOOKUP(D1059,'FY-Quarter lookup'!$D$2:$K$25,8,FALSE)</f>
        <v>0</v>
      </c>
      <c r="S1059" s="75">
        <f>VLOOKUP(D1059,'FY-Quarter lookup'!$D$2:$G$25,4,FALSE)</f>
        <v>0</v>
      </c>
      <c r="T1059" s="75">
        <f t="shared" ca="1" si="141"/>
        <v>0</v>
      </c>
    </row>
    <row r="1060" spans="1:20">
      <c r="A1060">
        <v>3</v>
      </c>
      <c r="B1060">
        <v>2023</v>
      </c>
      <c r="C1060" s="2">
        <v>44927</v>
      </c>
      <c r="D1060" s="2">
        <v>45016</v>
      </c>
      <c r="J1060">
        <f>VLOOKUP(D1060,'FY-Quarter lookup'!$D$2:$I$25,6,FALSE)</f>
        <v>0</v>
      </c>
      <c r="K1060">
        <f t="shared" ref="K1060:K1081" si="142">K1059</f>
        <v>222</v>
      </c>
      <c r="L1060" s="75" t="str">
        <f t="shared" ca="1" si="136"/>
        <v>3210: Regular In-kind</v>
      </c>
      <c r="M1060" s="75">
        <f t="shared" ca="1" si="139"/>
        <v>0</v>
      </c>
      <c r="N1060" s="75">
        <f t="shared" ca="1" si="140"/>
        <v>0</v>
      </c>
      <c r="O1060" s="75" t="str">
        <f t="shared" ca="1" si="137"/>
        <v>3210: Regular In-kind00PY0</v>
      </c>
      <c r="P1060" s="75">
        <f>VLOOKUP(D1060,'FY-Quarter lookup'!$D$2:$J$25,7,FALSE)</f>
        <v>0</v>
      </c>
      <c r="Q1060" s="75">
        <f ca="1">IFERROR(INDEX('Budget by FY'!$I$2:$I$506,MATCH('Budget by qtr'!O1060,'Budget by FY'!$F$2:$F$506,0)),0)</f>
        <v>0</v>
      </c>
      <c r="R1060" s="75">
        <f>VLOOKUP(D1060,'FY-Quarter lookup'!$D$2:$K$25,8,FALSE)</f>
        <v>0</v>
      </c>
      <c r="S1060" s="75">
        <f>VLOOKUP(D1060,'FY-Quarter lookup'!$D$2:$G$25,4,FALSE)</f>
        <v>0</v>
      </c>
      <c r="T1060" s="75">
        <f t="shared" ca="1" si="141"/>
        <v>0</v>
      </c>
    </row>
    <row r="1061" spans="1:20">
      <c r="A1061">
        <v>4</v>
      </c>
      <c r="B1061">
        <v>2023</v>
      </c>
      <c r="C1061" s="2">
        <v>45017</v>
      </c>
      <c r="D1061" s="2">
        <v>45107</v>
      </c>
      <c r="J1061">
        <f>VLOOKUP(D1061,'FY-Quarter lookup'!$D$2:$I$25,6,FALSE)</f>
        <v>0</v>
      </c>
      <c r="K1061">
        <f t="shared" si="142"/>
        <v>222</v>
      </c>
      <c r="L1061" s="75" t="str">
        <f t="shared" ca="1" si="136"/>
        <v>3210: Regular In-kind</v>
      </c>
      <c r="M1061" s="75">
        <f t="shared" ca="1" si="139"/>
        <v>0</v>
      </c>
      <c r="N1061" s="75">
        <f t="shared" ca="1" si="140"/>
        <v>0</v>
      </c>
      <c r="O1061" s="75" t="str">
        <f t="shared" ca="1" si="137"/>
        <v>3210: Regular In-kind00PY0</v>
      </c>
      <c r="P1061" s="75">
        <f>VLOOKUP(D1061,'FY-Quarter lookup'!$D$2:$J$25,7,FALSE)</f>
        <v>0</v>
      </c>
      <c r="Q1061" s="75">
        <f ca="1">IFERROR(INDEX('Budget by FY'!$I$2:$I$506,MATCH('Budget by qtr'!O1061,'Budget by FY'!$F$2:$F$506,0)),0)</f>
        <v>0</v>
      </c>
      <c r="R1061" s="75">
        <f>VLOOKUP(D1061,'FY-Quarter lookup'!$D$2:$K$25,8,FALSE)</f>
        <v>0</v>
      </c>
      <c r="S1061" s="75">
        <f>VLOOKUP(D1061,'FY-Quarter lookup'!$D$2:$G$25,4,FALSE)</f>
        <v>0</v>
      </c>
      <c r="T1061" s="75">
        <f t="shared" ca="1" si="141"/>
        <v>0</v>
      </c>
    </row>
    <row r="1062" spans="1:20">
      <c r="A1062">
        <v>1</v>
      </c>
      <c r="B1062">
        <v>2024</v>
      </c>
      <c r="C1062" s="2">
        <v>45108</v>
      </c>
      <c r="D1062" s="2">
        <v>45199</v>
      </c>
      <c r="J1062">
        <f>VLOOKUP(D1062,'FY-Quarter lookup'!$D$2:$I$25,6,FALSE)</f>
        <v>0</v>
      </c>
      <c r="K1062">
        <f t="shared" si="142"/>
        <v>222</v>
      </c>
      <c r="L1062" s="75" t="str">
        <f t="shared" ca="1" si="136"/>
        <v>3210: Regular In-kind</v>
      </c>
      <c r="M1062" s="75">
        <f t="shared" ca="1" si="139"/>
        <v>0</v>
      </c>
      <c r="N1062" s="75">
        <f t="shared" ca="1" si="140"/>
        <v>0</v>
      </c>
      <c r="O1062" s="75" t="str">
        <f t="shared" ca="1" si="137"/>
        <v>3210: Regular In-kind00PY0</v>
      </c>
      <c r="P1062" s="75">
        <f>VLOOKUP(D1062,'FY-Quarter lookup'!$D$2:$J$25,7,FALSE)</f>
        <v>0</v>
      </c>
      <c r="Q1062" s="75">
        <f ca="1">IFERROR(INDEX('Budget by FY'!$I$2:$I$506,MATCH('Budget by qtr'!O1062,'Budget by FY'!$F$2:$F$506,0)),0)</f>
        <v>0</v>
      </c>
      <c r="R1062" s="75">
        <f>VLOOKUP(D1062,'FY-Quarter lookup'!$D$2:$K$25,8,FALSE)</f>
        <v>0</v>
      </c>
      <c r="S1062" s="75">
        <f>VLOOKUP(D1062,'FY-Quarter lookup'!$D$2:$G$25,4,FALSE)</f>
        <v>0</v>
      </c>
      <c r="T1062" s="75">
        <f t="shared" ca="1" si="141"/>
        <v>0</v>
      </c>
    </row>
    <row r="1063" spans="1:20">
      <c r="A1063">
        <v>2</v>
      </c>
      <c r="B1063">
        <v>2024</v>
      </c>
      <c r="C1063" s="2">
        <v>45200</v>
      </c>
      <c r="D1063" s="2">
        <v>45291</v>
      </c>
      <c r="J1063">
        <f>VLOOKUP(D1063,'FY-Quarter lookup'!$D$2:$I$25,6,FALSE)</f>
        <v>0</v>
      </c>
      <c r="K1063">
        <f t="shared" si="142"/>
        <v>222</v>
      </c>
      <c r="L1063" s="75" t="str">
        <f t="shared" ca="1" si="136"/>
        <v>3210: Regular In-kind</v>
      </c>
      <c r="M1063" s="75">
        <f t="shared" ca="1" si="139"/>
        <v>0</v>
      </c>
      <c r="N1063" s="75">
        <f t="shared" ca="1" si="140"/>
        <v>0</v>
      </c>
      <c r="O1063" s="75" t="str">
        <f t="shared" ca="1" si="137"/>
        <v>3210: Regular In-kind00PY0</v>
      </c>
      <c r="P1063" s="75">
        <f>VLOOKUP(D1063,'FY-Quarter lookup'!$D$2:$J$25,7,FALSE)</f>
        <v>0</v>
      </c>
      <c r="Q1063" s="75">
        <f ca="1">IFERROR(INDEX('Budget by FY'!$I$2:$I$506,MATCH('Budget by qtr'!O1063,'Budget by FY'!$F$2:$F$506,0)),0)</f>
        <v>0</v>
      </c>
      <c r="R1063" s="75">
        <f>VLOOKUP(D1063,'FY-Quarter lookup'!$D$2:$K$25,8,FALSE)</f>
        <v>0</v>
      </c>
      <c r="S1063" s="75">
        <f>VLOOKUP(D1063,'FY-Quarter lookup'!$D$2:$G$25,4,FALSE)</f>
        <v>0</v>
      </c>
      <c r="T1063" s="75">
        <f t="shared" ca="1" si="141"/>
        <v>0</v>
      </c>
    </row>
    <row r="1064" spans="1:20">
      <c r="A1064">
        <v>3</v>
      </c>
      <c r="B1064">
        <v>2024</v>
      </c>
      <c r="C1064" s="2">
        <v>45292</v>
      </c>
      <c r="D1064" s="2">
        <v>45382</v>
      </c>
      <c r="J1064">
        <f>VLOOKUP(D1064,'FY-Quarter lookup'!$D$2:$I$25,6,FALSE)</f>
        <v>0</v>
      </c>
      <c r="K1064">
        <f t="shared" si="142"/>
        <v>222</v>
      </c>
      <c r="L1064" s="75" t="str">
        <f t="shared" ca="1" si="136"/>
        <v>3210: Regular In-kind</v>
      </c>
      <c r="M1064" s="75">
        <f t="shared" ca="1" si="139"/>
        <v>0</v>
      </c>
      <c r="N1064" s="75">
        <f t="shared" ca="1" si="140"/>
        <v>0</v>
      </c>
      <c r="O1064" s="75" t="str">
        <f t="shared" ca="1" si="137"/>
        <v>3210: Regular In-kind00PY0</v>
      </c>
      <c r="P1064" s="75">
        <f>VLOOKUP(D1064,'FY-Quarter lookup'!$D$2:$J$25,7,FALSE)</f>
        <v>0</v>
      </c>
      <c r="Q1064" s="75">
        <f ca="1">IFERROR(INDEX('Budget by FY'!$I$2:$I$506,MATCH('Budget by qtr'!O1064,'Budget by FY'!$F$2:$F$506,0)),0)</f>
        <v>0</v>
      </c>
      <c r="R1064" s="75">
        <f>VLOOKUP(D1064,'FY-Quarter lookup'!$D$2:$K$25,8,FALSE)</f>
        <v>0</v>
      </c>
      <c r="S1064" s="75">
        <f>VLOOKUP(D1064,'FY-Quarter lookup'!$D$2:$G$25,4,FALSE)</f>
        <v>0</v>
      </c>
      <c r="T1064" s="75">
        <f t="shared" ca="1" si="141"/>
        <v>0</v>
      </c>
    </row>
    <row r="1065" spans="1:20">
      <c r="A1065">
        <v>4</v>
      </c>
      <c r="B1065">
        <v>2024</v>
      </c>
      <c r="C1065" s="2">
        <v>45383</v>
      </c>
      <c r="D1065" s="2">
        <v>45473</v>
      </c>
      <c r="J1065">
        <f>VLOOKUP(D1065,'FY-Quarter lookup'!$D$2:$I$25,6,FALSE)</f>
        <v>0</v>
      </c>
      <c r="K1065">
        <f t="shared" si="142"/>
        <v>222</v>
      </c>
      <c r="L1065" s="75" t="str">
        <f t="shared" ca="1" si="136"/>
        <v>3210: Regular In-kind</v>
      </c>
      <c r="M1065" s="75">
        <f t="shared" ca="1" si="139"/>
        <v>0</v>
      </c>
      <c r="N1065" s="75">
        <f t="shared" ca="1" si="140"/>
        <v>0</v>
      </c>
      <c r="O1065" s="75" t="str">
        <f t="shared" ca="1" si="137"/>
        <v>3210: Regular In-kind00PY0</v>
      </c>
      <c r="P1065" s="75">
        <f>VLOOKUP(D1065,'FY-Quarter lookup'!$D$2:$J$25,7,FALSE)</f>
        <v>0</v>
      </c>
      <c r="Q1065" s="75">
        <f ca="1">IFERROR(INDEX('Budget by FY'!$I$2:$I$506,MATCH('Budget by qtr'!O1065,'Budget by FY'!$F$2:$F$506,0)),0)</f>
        <v>0</v>
      </c>
      <c r="R1065" s="75">
        <f>VLOOKUP(D1065,'FY-Quarter lookup'!$D$2:$K$25,8,FALSE)</f>
        <v>0</v>
      </c>
      <c r="S1065" s="75">
        <f>VLOOKUP(D1065,'FY-Quarter lookup'!$D$2:$G$25,4,FALSE)</f>
        <v>0</v>
      </c>
      <c r="T1065" s="75">
        <f t="shared" ca="1" si="141"/>
        <v>0</v>
      </c>
    </row>
    <row r="1066" spans="1:20">
      <c r="A1066">
        <v>1</v>
      </c>
      <c r="B1066">
        <v>2025</v>
      </c>
      <c r="C1066" s="2">
        <v>45474</v>
      </c>
      <c r="D1066" s="2">
        <v>45565</v>
      </c>
      <c r="J1066">
        <f>VLOOKUP(D1066,'FY-Quarter lookup'!$D$2:$I$25,6,FALSE)</f>
        <v>0</v>
      </c>
      <c r="K1066">
        <f t="shared" si="142"/>
        <v>222</v>
      </c>
      <c r="L1066" s="75" t="str">
        <f t="shared" ca="1" si="136"/>
        <v>3210: Regular In-kind</v>
      </c>
      <c r="M1066" s="75">
        <f t="shared" ca="1" si="139"/>
        <v>0</v>
      </c>
      <c r="N1066" s="75">
        <f t="shared" ca="1" si="140"/>
        <v>0</v>
      </c>
      <c r="O1066" s="75" t="str">
        <f t="shared" ca="1" si="137"/>
        <v>3210: Regular In-kind00PY0</v>
      </c>
      <c r="P1066" s="75">
        <f>VLOOKUP(D1066,'FY-Quarter lookup'!$D$2:$J$25,7,FALSE)</f>
        <v>0</v>
      </c>
      <c r="Q1066" s="75">
        <f ca="1">IFERROR(INDEX('Budget by FY'!$I$2:$I$506,MATCH('Budget by qtr'!O1066,'Budget by FY'!$F$2:$F$506,0)),0)</f>
        <v>0</v>
      </c>
      <c r="R1066" s="75">
        <f>VLOOKUP(D1066,'FY-Quarter lookup'!$D$2:$K$25,8,FALSE)</f>
        <v>0</v>
      </c>
      <c r="S1066" s="75">
        <f>VLOOKUP(D1066,'FY-Quarter lookup'!$D$2:$G$25,4,FALSE)</f>
        <v>0</v>
      </c>
      <c r="T1066" s="75">
        <f t="shared" ca="1" si="141"/>
        <v>0</v>
      </c>
    </row>
    <row r="1067" spans="1:20">
      <c r="A1067">
        <v>2</v>
      </c>
      <c r="B1067">
        <v>2025</v>
      </c>
      <c r="C1067" s="2">
        <v>45566</v>
      </c>
      <c r="D1067" s="2">
        <v>45657</v>
      </c>
      <c r="J1067">
        <f>VLOOKUP(D1067,'FY-Quarter lookup'!$D$2:$I$25,6,FALSE)</f>
        <v>0</v>
      </c>
      <c r="K1067">
        <f t="shared" si="142"/>
        <v>222</v>
      </c>
      <c r="L1067" s="75" t="str">
        <f t="shared" ca="1" si="136"/>
        <v>3210: Regular In-kind</v>
      </c>
      <c r="M1067" s="75">
        <f t="shared" ca="1" si="139"/>
        <v>0</v>
      </c>
      <c r="N1067" s="75">
        <f t="shared" ca="1" si="140"/>
        <v>0</v>
      </c>
      <c r="O1067" s="75" t="str">
        <f t="shared" ca="1" si="137"/>
        <v>3210: Regular In-kind00PY0</v>
      </c>
      <c r="P1067" s="75">
        <f>VLOOKUP(D1067,'FY-Quarter lookup'!$D$2:$J$25,7,FALSE)</f>
        <v>0</v>
      </c>
      <c r="Q1067" s="75">
        <f ca="1">IFERROR(INDEX('Budget by FY'!$I$2:$I$506,MATCH('Budget by qtr'!O1067,'Budget by FY'!$F$2:$F$506,0)),0)</f>
        <v>0</v>
      </c>
      <c r="R1067" s="75">
        <f>VLOOKUP(D1067,'FY-Quarter lookup'!$D$2:$K$25,8,FALSE)</f>
        <v>0</v>
      </c>
      <c r="S1067" s="75">
        <f>VLOOKUP(D1067,'FY-Quarter lookup'!$D$2:$G$25,4,FALSE)</f>
        <v>0</v>
      </c>
      <c r="T1067" s="75">
        <f t="shared" ca="1" si="141"/>
        <v>0</v>
      </c>
    </row>
    <row r="1068" spans="1:20">
      <c r="A1068">
        <v>3</v>
      </c>
      <c r="B1068">
        <v>2025</v>
      </c>
      <c r="C1068" s="2">
        <v>45658</v>
      </c>
      <c r="D1068" s="2">
        <v>45747</v>
      </c>
      <c r="J1068">
        <f>VLOOKUP(D1068,'FY-Quarter lookup'!$D$2:$I$25,6,FALSE)</f>
        <v>0</v>
      </c>
      <c r="K1068">
        <f t="shared" si="142"/>
        <v>222</v>
      </c>
      <c r="L1068" s="75" t="str">
        <f t="shared" ca="1" si="136"/>
        <v>3210: Regular In-kind</v>
      </c>
      <c r="M1068" s="75">
        <f t="shared" ca="1" si="139"/>
        <v>0</v>
      </c>
      <c r="N1068" s="75">
        <f t="shared" ca="1" si="140"/>
        <v>0</v>
      </c>
      <c r="O1068" s="75" t="str">
        <f t="shared" ca="1" si="137"/>
        <v>3210: Regular In-kind00PY0</v>
      </c>
      <c r="P1068" s="75">
        <f>VLOOKUP(D1068,'FY-Quarter lookup'!$D$2:$J$25,7,FALSE)</f>
        <v>0</v>
      </c>
      <c r="Q1068" s="75">
        <f ca="1">IFERROR(INDEX('Budget by FY'!$I$2:$I$506,MATCH('Budget by qtr'!O1068,'Budget by FY'!$F$2:$F$506,0)),0)</f>
        <v>0</v>
      </c>
      <c r="R1068" s="75">
        <f>VLOOKUP(D1068,'FY-Quarter lookup'!$D$2:$K$25,8,FALSE)</f>
        <v>0</v>
      </c>
      <c r="S1068" s="75">
        <f>VLOOKUP(D1068,'FY-Quarter lookup'!$D$2:$G$25,4,FALSE)</f>
        <v>0</v>
      </c>
      <c r="T1068" s="75">
        <f t="shared" ca="1" si="141"/>
        <v>0</v>
      </c>
    </row>
    <row r="1069" spans="1:20">
      <c r="A1069">
        <v>4</v>
      </c>
      <c r="B1069">
        <v>2025</v>
      </c>
      <c r="C1069" s="2">
        <v>45748</v>
      </c>
      <c r="D1069" s="2">
        <v>45838</v>
      </c>
      <c r="J1069">
        <f>VLOOKUP(D1069,'FY-Quarter lookup'!$D$2:$I$25,6,FALSE)</f>
        <v>0</v>
      </c>
      <c r="K1069">
        <f t="shared" si="142"/>
        <v>222</v>
      </c>
      <c r="L1069" s="75" t="str">
        <f t="shared" ca="1" si="136"/>
        <v>3210: Regular In-kind</v>
      </c>
      <c r="M1069" s="75">
        <f t="shared" ca="1" si="139"/>
        <v>0</v>
      </c>
      <c r="N1069" s="75">
        <f t="shared" ca="1" si="140"/>
        <v>0</v>
      </c>
      <c r="O1069" s="75" t="str">
        <f t="shared" ca="1" si="137"/>
        <v>3210: Regular In-kind00PY0</v>
      </c>
      <c r="P1069" s="75">
        <f>VLOOKUP(D1069,'FY-Quarter lookup'!$D$2:$J$25,7,FALSE)</f>
        <v>0</v>
      </c>
      <c r="Q1069" s="75">
        <f ca="1">IFERROR(INDEX('Budget by FY'!$I$2:$I$506,MATCH('Budget by qtr'!O1069,'Budget by FY'!$F$2:$F$506,0)),0)</f>
        <v>0</v>
      </c>
      <c r="R1069" s="75">
        <f>VLOOKUP(D1069,'FY-Quarter lookup'!$D$2:$K$25,8,FALSE)</f>
        <v>0</v>
      </c>
      <c r="S1069" s="75">
        <f>VLOOKUP(D1069,'FY-Quarter lookup'!$D$2:$G$25,4,FALSE)</f>
        <v>0</v>
      </c>
      <c r="T1069" s="75">
        <f t="shared" ca="1" si="141"/>
        <v>0</v>
      </c>
    </row>
    <row r="1070" spans="1:20">
      <c r="A1070">
        <v>1</v>
      </c>
      <c r="B1070">
        <v>2026</v>
      </c>
      <c r="C1070" s="2">
        <v>45839</v>
      </c>
      <c r="D1070" s="2">
        <v>45930</v>
      </c>
      <c r="J1070">
        <f>VLOOKUP(D1070,'FY-Quarter lookup'!$D$2:$I$25,6,FALSE)</f>
        <v>0</v>
      </c>
      <c r="K1070">
        <f t="shared" si="142"/>
        <v>222</v>
      </c>
      <c r="L1070" s="75" t="str">
        <f t="shared" ca="1" si="136"/>
        <v>3210: Regular In-kind</v>
      </c>
      <c r="M1070" s="75">
        <f t="shared" ca="1" si="139"/>
        <v>0</v>
      </c>
      <c r="N1070" s="75">
        <f t="shared" ca="1" si="140"/>
        <v>0</v>
      </c>
      <c r="O1070" s="75" t="str">
        <f t="shared" ca="1" si="137"/>
        <v>3210: Regular In-kind00PY0</v>
      </c>
      <c r="P1070" s="75">
        <f>VLOOKUP(D1070,'FY-Quarter lookup'!$D$2:$J$25,7,FALSE)</f>
        <v>0</v>
      </c>
      <c r="Q1070" s="75">
        <f ca="1">IFERROR(INDEX('Budget by FY'!$I$2:$I$506,MATCH('Budget by qtr'!O1070,'Budget by FY'!$F$2:$F$506,0)),0)</f>
        <v>0</v>
      </c>
      <c r="R1070" s="75">
        <f>VLOOKUP(D1070,'FY-Quarter lookup'!$D$2:$K$25,8,FALSE)</f>
        <v>0</v>
      </c>
      <c r="S1070" s="75">
        <f>VLOOKUP(D1070,'FY-Quarter lookup'!$D$2:$G$25,4,FALSE)</f>
        <v>0</v>
      </c>
      <c r="T1070" s="75">
        <f t="shared" ca="1" si="141"/>
        <v>0</v>
      </c>
    </row>
    <row r="1071" spans="1:20">
      <c r="A1071">
        <v>2</v>
      </c>
      <c r="B1071">
        <v>2026</v>
      </c>
      <c r="C1071" s="2">
        <v>45931</v>
      </c>
      <c r="D1071" s="2">
        <v>46022</v>
      </c>
      <c r="J1071">
        <f>VLOOKUP(D1071,'FY-Quarter lookup'!$D$2:$I$25,6,FALSE)</f>
        <v>0</v>
      </c>
      <c r="K1071">
        <f t="shared" si="142"/>
        <v>222</v>
      </c>
      <c r="L1071" s="75" t="str">
        <f t="shared" ca="1" si="136"/>
        <v>3210: Regular In-kind</v>
      </c>
      <c r="M1071" s="75">
        <f t="shared" ca="1" si="139"/>
        <v>0</v>
      </c>
      <c r="N1071" s="75">
        <f t="shared" ca="1" si="140"/>
        <v>0</v>
      </c>
      <c r="O1071" s="75" t="str">
        <f t="shared" ca="1" si="137"/>
        <v>3210: Regular In-kind00PY0</v>
      </c>
      <c r="P1071" s="75">
        <f>VLOOKUP(D1071,'FY-Quarter lookup'!$D$2:$J$25,7,FALSE)</f>
        <v>0</v>
      </c>
      <c r="Q1071" s="75">
        <f ca="1">IFERROR(INDEX('Budget by FY'!$I$2:$I$506,MATCH('Budget by qtr'!O1071,'Budget by FY'!$F$2:$F$506,0)),0)</f>
        <v>0</v>
      </c>
      <c r="R1071" s="75">
        <f>VLOOKUP(D1071,'FY-Quarter lookup'!$D$2:$K$25,8,FALSE)</f>
        <v>0</v>
      </c>
      <c r="S1071" s="75">
        <f>VLOOKUP(D1071,'FY-Quarter lookup'!$D$2:$G$25,4,FALSE)</f>
        <v>0</v>
      </c>
      <c r="T1071" s="75">
        <f t="shared" ca="1" si="141"/>
        <v>0</v>
      </c>
    </row>
    <row r="1072" spans="1:20">
      <c r="A1072">
        <v>3</v>
      </c>
      <c r="B1072">
        <v>2026</v>
      </c>
      <c r="C1072" s="2">
        <v>46023</v>
      </c>
      <c r="D1072" s="2">
        <v>46112</v>
      </c>
      <c r="J1072">
        <f>VLOOKUP(D1072,'FY-Quarter lookup'!$D$2:$I$25,6,FALSE)</f>
        <v>0</v>
      </c>
      <c r="K1072">
        <f t="shared" si="142"/>
        <v>222</v>
      </c>
      <c r="L1072" s="75" t="str">
        <f t="shared" ca="1" si="136"/>
        <v>3210: Regular In-kind</v>
      </c>
      <c r="M1072" s="75">
        <f t="shared" ca="1" si="139"/>
        <v>0</v>
      </c>
      <c r="N1072" s="75">
        <f t="shared" ca="1" si="140"/>
        <v>0</v>
      </c>
      <c r="O1072" s="75" t="str">
        <f t="shared" ca="1" si="137"/>
        <v>3210: Regular In-kind00PY0</v>
      </c>
      <c r="P1072" s="75">
        <f>VLOOKUP(D1072,'FY-Quarter lookup'!$D$2:$J$25,7,FALSE)</f>
        <v>0</v>
      </c>
      <c r="Q1072" s="75">
        <f ca="1">IFERROR(INDEX('Budget by FY'!$I$2:$I$506,MATCH('Budget by qtr'!O1072,'Budget by FY'!$F$2:$F$506,0)),0)</f>
        <v>0</v>
      </c>
      <c r="R1072" s="75">
        <f>VLOOKUP(D1072,'FY-Quarter lookup'!$D$2:$K$25,8,FALSE)</f>
        <v>0</v>
      </c>
      <c r="S1072" s="75">
        <f>VLOOKUP(D1072,'FY-Quarter lookup'!$D$2:$G$25,4,FALSE)</f>
        <v>0</v>
      </c>
      <c r="T1072" s="75">
        <f t="shared" ca="1" si="141"/>
        <v>0</v>
      </c>
    </row>
    <row r="1073" spans="1:20">
      <c r="A1073">
        <v>4</v>
      </c>
      <c r="B1073">
        <v>2026</v>
      </c>
      <c r="C1073" s="2">
        <v>46113</v>
      </c>
      <c r="D1073" s="2">
        <v>46203</v>
      </c>
      <c r="J1073">
        <f>VLOOKUP(D1073,'FY-Quarter lookup'!$D$2:$I$25,6,FALSE)</f>
        <v>0</v>
      </c>
      <c r="K1073">
        <f t="shared" si="142"/>
        <v>222</v>
      </c>
      <c r="L1073" s="75" t="str">
        <f t="shared" ca="1" si="136"/>
        <v>3210: Regular In-kind</v>
      </c>
      <c r="M1073" s="75">
        <f t="shared" ca="1" si="139"/>
        <v>0</v>
      </c>
      <c r="N1073" s="75">
        <f t="shared" ca="1" si="140"/>
        <v>0</v>
      </c>
      <c r="O1073" s="75" t="str">
        <f t="shared" ca="1" si="137"/>
        <v>3210: Regular In-kind00PY0</v>
      </c>
      <c r="P1073" s="75">
        <f>VLOOKUP(D1073,'FY-Quarter lookup'!$D$2:$J$25,7,FALSE)</f>
        <v>0</v>
      </c>
      <c r="Q1073" s="75">
        <f ca="1">IFERROR(INDEX('Budget by FY'!$I$2:$I$506,MATCH('Budget by qtr'!O1073,'Budget by FY'!$F$2:$F$506,0)),0)</f>
        <v>0</v>
      </c>
      <c r="R1073" s="75">
        <f>VLOOKUP(D1073,'FY-Quarter lookup'!$D$2:$K$25,8,FALSE)</f>
        <v>0</v>
      </c>
      <c r="S1073" s="75">
        <f>VLOOKUP(D1073,'FY-Quarter lookup'!$D$2:$G$25,4,FALSE)</f>
        <v>0</v>
      </c>
      <c r="T1073" s="75">
        <f t="shared" ca="1" si="141"/>
        <v>0</v>
      </c>
    </row>
    <row r="1074" spans="1:20">
      <c r="A1074">
        <v>1</v>
      </c>
      <c r="B1074">
        <v>2027</v>
      </c>
      <c r="C1074" s="2">
        <v>46204</v>
      </c>
      <c r="D1074" s="2">
        <v>46295</v>
      </c>
      <c r="J1074">
        <f>VLOOKUP(D1074,'FY-Quarter lookup'!$D$2:$I$25,6,FALSE)</f>
        <v>0</v>
      </c>
      <c r="K1074">
        <f t="shared" si="142"/>
        <v>222</v>
      </c>
      <c r="L1074" s="75" t="str">
        <f t="shared" ca="1" si="136"/>
        <v>3210: Regular In-kind</v>
      </c>
      <c r="M1074" s="75">
        <f t="shared" ca="1" si="139"/>
        <v>0</v>
      </c>
      <c r="N1074" s="75">
        <f t="shared" ca="1" si="140"/>
        <v>0</v>
      </c>
      <c r="O1074" s="75" t="str">
        <f t="shared" ca="1" si="137"/>
        <v>3210: Regular In-kind00PY0</v>
      </c>
      <c r="P1074" s="75">
        <f>VLOOKUP(D1074,'FY-Quarter lookup'!$D$2:$J$25,7,FALSE)</f>
        <v>0</v>
      </c>
      <c r="Q1074" s="75">
        <f ca="1">IFERROR(INDEX('Budget by FY'!$I$2:$I$506,MATCH('Budget by qtr'!O1074,'Budget by FY'!$F$2:$F$506,0)),0)</f>
        <v>0</v>
      </c>
      <c r="R1074" s="75">
        <f>VLOOKUP(D1074,'FY-Quarter lookup'!$D$2:$K$25,8,FALSE)</f>
        <v>0</v>
      </c>
      <c r="S1074" s="75">
        <f>VLOOKUP(D1074,'FY-Quarter lookup'!$D$2:$G$25,4,FALSE)</f>
        <v>0</v>
      </c>
      <c r="T1074" s="75">
        <f t="shared" ca="1" si="141"/>
        <v>0</v>
      </c>
    </row>
    <row r="1075" spans="1:20">
      <c r="A1075">
        <v>2</v>
      </c>
      <c r="B1075">
        <v>2027</v>
      </c>
      <c r="C1075" s="2">
        <v>46296</v>
      </c>
      <c r="D1075" s="2">
        <v>46387</v>
      </c>
      <c r="J1075">
        <f>VLOOKUP(D1075,'FY-Quarter lookup'!$D$2:$I$25,6,FALSE)</f>
        <v>0</v>
      </c>
      <c r="K1075">
        <f t="shared" si="142"/>
        <v>222</v>
      </c>
      <c r="L1075" s="75" t="str">
        <f t="shared" ca="1" si="136"/>
        <v>3210: Regular In-kind</v>
      </c>
      <c r="M1075" s="75">
        <f t="shared" ca="1" si="139"/>
        <v>0</v>
      </c>
      <c r="N1075" s="75">
        <f t="shared" ca="1" si="140"/>
        <v>0</v>
      </c>
      <c r="O1075" s="75" t="str">
        <f t="shared" ca="1" si="137"/>
        <v>3210: Regular In-kind00PY0</v>
      </c>
      <c r="P1075" s="75">
        <f>VLOOKUP(D1075,'FY-Quarter lookup'!$D$2:$J$25,7,FALSE)</f>
        <v>0</v>
      </c>
      <c r="Q1075" s="75">
        <f ca="1">IFERROR(INDEX('Budget by FY'!$I$2:$I$506,MATCH('Budget by qtr'!O1075,'Budget by FY'!$F$2:$F$506,0)),0)</f>
        <v>0</v>
      </c>
      <c r="R1075" s="75">
        <f>VLOOKUP(D1075,'FY-Quarter lookup'!$D$2:$K$25,8,FALSE)</f>
        <v>0</v>
      </c>
      <c r="S1075" s="75">
        <f>VLOOKUP(D1075,'FY-Quarter lookup'!$D$2:$G$25,4,FALSE)</f>
        <v>0</v>
      </c>
      <c r="T1075" s="75">
        <f t="shared" ca="1" si="141"/>
        <v>0</v>
      </c>
    </row>
    <row r="1076" spans="1:20">
      <c r="A1076">
        <v>3</v>
      </c>
      <c r="B1076">
        <v>2027</v>
      </c>
      <c r="C1076" s="2">
        <v>46388</v>
      </c>
      <c r="D1076" s="2">
        <v>46477</v>
      </c>
      <c r="J1076">
        <f>VLOOKUP(D1076,'FY-Quarter lookup'!$D$2:$I$25,6,FALSE)</f>
        <v>0</v>
      </c>
      <c r="K1076">
        <f t="shared" si="142"/>
        <v>222</v>
      </c>
      <c r="L1076" s="75" t="str">
        <f t="shared" ca="1" si="136"/>
        <v>3210: Regular In-kind</v>
      </c>
      <c r="M1076" s="75">
        <f t="shared" ca="1" si="139"/>
        <v>0</v>
      </c>
      <c r="N1076" s="75">
        <f t="shared" ca="1" si="140"/>
        <v>0</v>
      </c>
      <c r="O1076" s="75" t="str">
        <f t="shared" ca="1" si="137"/>
        <v>3210: Regular In-kind00PY0</v>
      </c>
      <c r="P1076" s="75">
        <f>VLOOKUP(D1076,'FY-Quarter lookup'!$D$2:$J$25,7,FALSE)</f>
        <v>0</v>
      </c>
      <c r="Q1076" s="75">
        <f ca="1">IFERROR(INDEX('Budget by FY'!$I$2:$I$506,MATCH('Budget by qtr'!O1076,'Budget by FY'!$F$2:$F$506,0)),0)</f>
        <v>0</v>
      </c>
      <c r="R1076" s="75">
        <f>VLOOKUP(D1076,'FY-Quarter lookup'!$D$2:$K$25,8,FALSE)</f>
        <v>0</v>
      </c>
      <c r="S1076" s="75">
        <f>VLOOKUP(D1076,'FY-Quarter lookup'!$D$2:$G$25,4,FALSE)</f>
        <v>0</v>
      </c>
      <c r="T1076" s="75">
        <f t="shared" ca="1" si="141"/>
        <v>0</v>
      </c>
    </row>
    <row r="1077" spans="1:20">
      <c r="A1077">
        <v>4</v>
      </c>
      <c r="B1077">
        <v>2027</v>
      </c>
      <c r="C1077" s="2">
        <v>46478</v>
      </c>
      <c r="D1077" s="2">
        <v>46568</v>
      </c>
      <c r="J1077">
        <f>VLOOKUP(D1077,'FY-Quarter lookup'!$D$2:$I$25,6,FALSE)</f>
        <v>0</v>
      </c>
      <c r="K1077">
        <f t="shared" si="142"/>
        <v>222</v>
      </c>
      <c r="L1077" s="75" t="str">
        <f t="shared" ca="1" si="136"/>
        <v>3210: Regular In-kind</v>
      </c>
      <c r="M1077" s="75">
        <f t="shared" ca="1" si="139"/>
        <v>0</v>
      </c>
      <c r="N1077" s="75">
        <f t="shared" ca="1" si="140"/>
        <v>0</v>
      </c>
      <c r="O1077" s="75" t="str">
        <f t="shared" ca="1" si="137"/>
        <v>3210: Regular In-kind00PY0</v>
      </c>
      <c r="P1077" s="75">
        <f>VLOOKUP(D1077,'FY-Quarter lookup'!$D$2:$J$25,7,FALSE)</f>
        <v>0</v>
      </c>
      <c r="Q1077" s="75">
        <f ca="1">IFERROR(INDEX('Budget by FY'!$I$2:$I$506,MATCH('Budget by qtr'!O1077,'Budget by FY'!$F$2:$F$506,0)),0)</f>
        <v>0</v>
      </c>
      <c r="R1077" s="75">
        <f>VLOOKUP(D1077,'FY-Quarter lookup'!$D$2:$K$25,8,FALSE)</f>
        <v>0</v>
      </c>
      <c r="S1077" s="75">
        <f>VLOOKUP(D1077,'FY-Quarter lookup'!$D$2:$G$25,4,FALSE)</f>
        <v>0</v>
      </c>
      <c r="T1077" s="75">
        <f t="shared" ca="1" si="141"/>
        <v>0</v>
      </c>
    </row>
    <row r="1078" spans="1:20">
      <c r="A1078">
        <v>1</v>
      </c>
      <c r="B1078">
        <v>2028</v>
      </c>
      <c r="C1078" s="2">
        <v>46569</v>
      </c>
      <c r="D1078" s="2">
        <v>46660</v>
      </c>
      <c r="J1078">
        <f>VLOOKUP(D1078,'FY-Quarter lookup'!$D$2:$I$25,6,FALSE)</f>
        <v>0</v>
      </c>
      <c r="K1078">
        <f t="shared" si="142"/>
        <v>222</v>
      </c>
      <c r="L1078" s="75" t="str">
        <f t="shared" ca="1" si="136"/>
        <v>3210: Regular In-kind</v>
      </c>
      <c r="M1078" s="75">
        <f t="shared" ca="1" si="139"/>
        <v>0</v>
      </c>
      <c r="N1078" s="75">
        <f t="shared" ca="1" si="140"/>
        <v>0</v>
      </c>
      <c r="O1078" s="75" t="str">
        <f t="shared" ca="1" si="137"/>
        <v>3210: Regular In-kind00PY0</v>
      </c>
      <c r="P1078" s="75">
        <f>VLOOKUP(D1078,'FY-Quarter lookup'!$D$2:$J$25,7,FALSE)</f>
        <v>0</v>
      </c>
      <c r="Q1078" s="75">
        <f ca="1">IFERROR(INDEX('Budget by FY'!$I$2:$I$506,MATCH('Budget by qtr'!O1078,'Budget by FY'!$F$2:$F$506,0)),0)</f>
        <v>0</v>
      </c>
      <c r="R1078" s="75">
        <f>VLOOKUP(D1078,'FY-Quarter lookup'!$D$2:$K$25,8,FALSE)</f>
        <v>0</v>
      </c>
      <c r="S1078" s="75">
        <f>VLOOKUP(D1078,'FY-Quarter lookup'!$D$2:$G$25,4,FALSE)</f>
        <v>0</v>
      </c>
      <c r="T1078" s="75">
        <f t="shared" ca="1" si="141"/>
        <v>0</v>
      </c>
    </row>
    <row r="1079" spans="1:20">
      <c r="A1079">
        <v>2</v>
      </c>
      <c r="B1079">
        <v>2028</v>
      </c>
      <c r="C1079" s="2">
        <v>46661</v>
      </c>
      <c r="D1079" s="2">
        <v>46752</v>
      </c>
      <c r="J1079">
        <f>VLOOKUP(D1079,'FY-Quarter lookup'!$D$2:$I$25,6,FALSE)</f>
        <v>0</v>
      </c>
      <c r="K1079">
        <f t="shared" si="142"/>
        <v>222</v>
      </c>
      <c r="L1079" s="75" t="str">
        <f t="shared" ca="1" si="136"/>
        <v>3210: Regular In-kind</v>
      </c>
      <c r="M1079" s="75">
        <f t="shared" ca="1" si="139"/>
        <v>0</v>
      </c>
      <c r="N1079" s="75">
        <f t="shared" ca="1" si="140"/>
        <v>0</v>
      </c>
      <c r="O1079" s="75" t="str">
        <f t="shared" ca="1" si="137"/>
        <v>3210: Regular In-kind00PY0</v>
      </c>
      <c r="P1079" s="75">
        <f>VLOOKUP(D1079,'FY-Quarter lookup'!$D$2:$J$25,7,FALSE)</f>
        <v>0</v>
      </c>
      <c r="Q1079" s="75">
        <f ca="1">IFERROR(INDEX('Budget by FY'!$I$2:$I$506,MATCH('Budget by qtr'!O1079,'Budget by FY'!$F$2:$F$506,0)),0)</f>
        <v>0</v>
      </c>
      <c r="R1079" s="75">
        <f>VLOOKUP(D1079,'FY-Quarter lookup'!$D$2:$K$25,8,FALSE)</f>
        <v>0</v>
      </c>
      <c r="S1079" s="75">
        <f>VLOOKUP(D1079,'FY-Quarter lookup'!$D$2:$G$25,4,FALSE)</f>
        <v>0</v>
      </c>
      <c r="T1079" s="75">
        <f t="shared" ca="1" si="141"/>
        <v>0</v>
      </c>
    </row>
    <row r="1080" spans="1:20">
      <c r="A1080">
        <v>3</v>
      </c>
      <c r="B1080">
        <v>2028</v>
      </c>
      <c r="C1080" s="2">
        <v>46753</v>
      </c>
      <c r="D1080" s="2">
        <v>46843</v>
      </c>
      <c r="J1080">
        <f>VLOOKUP(D1080,'FY-Quarter lookup'!$D$2:$I$25,6,FALSE)</f>
        <v>0</v>
      </c>
      <c r="K1080">
        <f t="shared" si="142"/>
        <v>222</v>
      </c>
      <c r="L1080" s="75" t="str">
        <f t="shared" ca="1" si="136"/>
        <v>3210: Regular In-kind</v>
      </c>
      <c r="M1080" s="75">
        <f t="shared" ca="1" si="139"/>
        <v>0</v>
      </c>
      <c r="N1080" s="75">
        <f t="shared" ca="1" si="140"/>
        <v>0</v>
      </c>
      <c r="O1080" s="75" t="str">
        <f t="shared" ca="1" si="137"/>
        <v>3210: Regular In-kind00PY0</v>
      </c>
      <c r="P1080" s="75">
        <f>VLOOKUP(D1080,'FY-Quarter lookup'!$D$2:$J$25,7,FALSE)</f>
        <v>0</v>
      </c>
      <c r="Q1080" s="75">
        <f ca="1">IFERROR(INDEX('Budget by FY'!$I$2:$I$506,MATCH('Budget by qtr'!O1080,'Budget by FY'!$F$2:$F$506,0)),0)</f>
        <v>0</v>
      </c>
      <c r="R1080" s="75">
        <f>VLOOKUP(D1080,'FY-Quarter lookup'!$D$2:$K$25,8,FALSE)</f>
        <v>0</v>
      </c>
      <c r="S1080" s="75">
        <f>VLOOKUP(D1080,'FY-Quarter lookup'!$D$2:$G$25,4,FALSE)</f>
        <v>0</v>
      </c>
      <c r="T1080" s="75">
        <f t="shared" ca="1" si="141"/>
        <v>0</v>
      </c>
    </row>
    <row r="1081" spans="1:20">
      <c r="A1081">
        <v>4</v>
      </c>
      <c r="B1081">
        <v>2028</v>
      </c>
      <c r="C1081" s="2">
        <v>46844</v>
      </c>
      <c r="D1081" s="2">
        <v>46934</v>
      </c>
      <c r="J1081">
        <f>VLOOKUP(D1081,'FY-Quarter lookup'!$D$2:$I$25,6,FALSE)</f>
        <v>0</v>
      </c>
      <c r="K1081">
        <f t="shared" si="142"/>
        <v>222</v>
      </c>
      <c r="L1081" s="75" t="str">
        <f t="shared" ca="1" si="136"/>
        <v>3210: Regular In-kind</v>
      </c>
      <c r="M1081" s="75">
        <f t="shared" ca="1" si="139"/>
        <v>0</v>
      </c>
      <c r="N1081" s="75">
        <f t="shared" ca="1" si="140"/>
        <v>0</v>
      </c>
      <c r="O1081" s="75" t="str">
        <f t="shared" ca="1" si="137"/>
        <v>3210: Regular In-kind00PY0</v>
      </c>
      <c r="P1081" s="75">
        <f>VLOOKUP(D1081,'FY-Quarter lookup'!$D$2:$J$25,7,FALSE)</f>
        <v>0</v>
      </c>
      <c r="Q1081" s="75">
        <f ca="1">IFERROR(INDEX('Budget by FY'!$I$2:$I$506,MATCH('Budget by qtr'!O1081,'Budget by FY'!$F$2:$F$506,0)),0)</f>
        <v>0</v>
      </c>
      <c r="R1081" s="75">
        <f>VLOOKUP(D1081,'FY-Quarter lookup'!$D$2:$K$25,8,FALSE)</f>
        <v>0</v>
      </c>
      <c r="S1081" s="75">
        <f>VLOOKUP(D1081,'FY-Quarter lookup'!$D$2:$G$25,4,FALSE)</f>
        <v>0</v>
      </c>
      <c r="T1081" s="75">
        <f t="shared" ca="1" si="141"/>
        <v>0</v>
      </c>
    </row>
    <row r="1082" spans="1:20">
      <c r="A1082">
        <v>1</v>
      </c>
      <c r="B1082">
        <v>2023</v>
      </c>
      <c r="C1082" s="2">
        <v>44743</v>
      </c>
      <c r="D1082" s="2">
        <v>44834</v>
      </c>
      <c r="J1082">
        <f>VLOOKUP(D1082,'FY-Quarter lookup'!$D$2:$I$25,6,FALSE)</f>
        <v>0</v>
      </c>
      <c r="K1082">
        <f>K1081+5</f>
        <v>227</v>
      </c>
      <c r="L1082" s="75" t="str">
        <f t="shared" ca="1" si="136"/>
        <v>3210: Regular In-kind</v>
      </c>
      <c r="M1082" s="75">
        <f t="shared" ca="1" si="139"/>
        <v>0</v>
      </c>
      <c r="N1082" s="75">
        <f t="shared" ca="1" si="140"/>
        <v>0</v>
      </c>
      <c r="O1082" s="75" t="str">
        <f t="shared" ca="1" si="137"/>
        <v>3210: Regular In-kind00PY0</v>
      </c>
      <c r="P1082" s="75">
        <f>VLOOKUP(D1082,'FY-Quarter lookup'!$D$2:$J$25,7,FALSE)</f>
        <v>0</v>
      </c>
      <c r="Q1082" s="75">
        <f ca="1">IFERROR(INDEX('Budget by FY'!$I$2:$I$506,MATCH('Budget by qtr'!O1082,'Budget by FY'!$F$2:$F$506,0)),0)</f>
        <v>0</v>
      </c>
      <c r="R1082" s="75">
        <f>VLOOKUP(D1082,'FY-Quarter lookup'!$D$2:$K$25,8,FALSE)</f>
        <v>0</v>
      </c>
      <c r="S1082" s="75">
        <f>VLOOKUP(D1082,'FY-Quarter lookup'!$D$2:$G$25,4,FALSE)</f>
        <v>0</v>
      </c>
      <c r="T1082" s="75">
        <f t="shared" ca="1" si="141"/>
        <v>0</v>
      </c>
    </row>
    <row r="1083" spans="1:20">
      <c r="A1083">
        <v>2</v>
      </c>
      <c r="B1083">
        <v>2023</v>
      </c>
      <c r="C1083" s="2">
        <v>44835</v>
      </c>
      <c r="D1083" s="2">
        <v>44926</v>
      </c>
      <c r="J1083">
        <f>VLOOKUP(D1083,'FY-Quarter lookup'!$D$2:$I$25,6,FALSE)</f>
        <v>0</v>
      </c>
      <c r="K1083">
        <f>K1082</f>
        <v>227</v>
      </c>
      <c r="L1083" s="75" t="str">
        <f t="shared" ca="1" si="136"/>
        <v>3210: Regular In-kind</v>
      </c>
      <c r="M1083" s="75">
        <f t="shared" ca="1" si="139"/>
        <v>0</v>
      </c>
      <c r="N1083" s="75">
        <f t="shared" ca="1" si="140"/>
        <v>0</v>
      </c>
      <c r="O1083" s="75" t="str">
        <f t="shared" ca="1" si="137"/>
        <v>3210: Regular In-kind00PY0</v>
      </c>
      <c r="P1083" s="75">
        <f>VLOOKUP(D1083,'FY-Quarter lookup'!$D$2:$J$25,7,FALSE)</f>
        <v>0</v>
      </c>
      <c r="Q1083" s="75">
        <f ca="1">IFERROR(INDEX('Budget by FY'!$I$2:$I$506,MATCH('Budget by qtr'!O1083,'Budget by FY'!$F$2:$F$506,0)),0)</f>
        <v>0</v>
      </c>
      <c r="R1083" s="75">
        <f>VLOOKUP(D1083,'FY-Quarter lookup'!$D$2:$K$25,8,FALSE)</f>
        <v>0</v>
      </c>
      <c r="S1083" s="75">
        <f>VLOOKUP(D1083,'FY-Quarter lookup'!$D$2:$G$25,4,FALSE)</f>
        <v>0</v>
      </c>
      <c r="T1083" s="75">
        <f t="shared" ca="1" si="141"/>
        <v>0</v>
      </c>
    </row>
    <row r="1084" spans="1:20">
      <c r="A1084">
        <v>3</v>
      </c>
      <c r="B1084">
        <v>2023</v>
      </c>
      <c r="C1084" s="2">
        <v>44927</v>
      </c>
      <c r="D1084" s="2">
        <v>45016</v>
      </c>
      <c r="J1084">
        <f>VLOOKUP(D1084,'FY-Quarter lookup'!$D$2:$I$25,6,FALSE)</f>
        <v>0</v>
      </c>
      <c r="K1084">
        <f t="shared" ref="K1084:K1105" si="143">K1083</f>
        <v>227</v>
      </c>
      <c r="L1084" s="75" t="str">
        <f t="shared" ca="1" si="136"/>
        <v>3210: Regular In-kind</v>
      </c>
      <c r="M1084" s="75">
        <f t="shared" ca="1" si="139"/>
        <v>0</v>
      </c>
      <c r="N1084" s="75">
        <f t="shared" ca="1" si="140"/>
        <v>0</v>
      </c>
      <c r="O1084" s="75" t="str">
        <f t="shared" ca="1" si="137"/>
        <v>3210: Regular In-kind00PY0</v>
      </c>
      <c r="P1084" s="75">
        <f>VLOOKUP(D1084,'FY-Quarter lookup'!$D$2:$J$25,7,FALSE)</f>
        <v>0</v>
      </c>
      <c r="Q1084" s="75">
        <f ca="1">IFERROR(INDEX('Budget by FY'!$I$2:$I$506,MATCH('Budget by qtr'!O1084,'Budget by FY'!$F$2:$F$506,0)),0)</f>
        <v>0</v>
      </c>
      <c r="R1084" s="75">
        <f>VLOOKUP(D1084,'FY-Quarter lookup'!$D$2:$K$25,8,FALSE)</f>
        <v>0</v>
      </c>
      <c r="S1084" s="75">
        <f>VLOOKUP(D1084,'FY-Quarter lookup'!$D$2:$G$25,4,FALSE)</f>
        <v>0</v>
      </c>
      <c r="T1084" s="75">
        <f t="shared" ca="1" si="141"/>
        <v>0</v>
      </c>
    </row>
    <row r="1085" spans="1:20">
      <c r="A1085">
        <v>4</v>
      </c>
      <c r="B1085">
        <v>2023</v>
      </c>
      <c r="C1085" s="2">
        <v>45017</v>
      </c>
      <c r="D1085" s="2">
        <v>45107</v>
      </c>
      <c r="J1085">
        <f>VLOOKUP(D1085,'FY-Quarter lookup'!$D$2:$I$25,6,FALSE)</f>
        <v>0</v>
      </c>
      <c r="K1085">
        <f t="shared" si="143"/>
        <v>227</v>
      </c>
      <c r="L1085" s="75" t="str">
        <f t="shared" ca="1" si="136"/>
        <v>3210: Regular In-kind</v>
      </c>
      <c r="M1085" s="75">
        <f t="shared" ca="1" si="139"/>
        <v>0</v>
      </c>
      <c r="N1085" s="75">
        <f t="shared" ca="1" si="140"/>
        <v>0</v>
      </c>
      <c r="O1085" s="75" t="str">
        <f t="shared" ca="1" si="137"/>
        <v>3210: Regular In-kind00PY0</v>
      </c>
      <c r="P1085" s="75">
        <f>VLOOKUP(D1085,'FY-Quarter lookup'!$D$2:$J$25,7,FALSE)</f>
        <v>0</v>
      </c>
      <c r="Q1085" s="75">
        <f ca="1">IFERROR(INDEX('Budget by FY'!$I$2:$I$506,MATCH('Budget by qtr'!O1085,'Budget by FY'!$F$2:$F$506,0)),0)</f>
        <v>0</v>
      </c>
      <c r="R1085" s="75">
        <f>VLOOKUP(D1085,'FY-Quarter lookup'!$D$2:$K$25,8,FALSE)</f>
        <v>0</v>
      </c>
      <c r="S1085" s="75">
        <f>VLOOKUP(D1085,'FY-Quarter lookup'!$D$2:$G$25,4,FALSE)</f>
        <v>0</v>
      </c>
      <c r="T1085" s="75">
        <f t="shared" ca="1" si="141"/>
        <v>0</v>
      </c>
    </row>
    <row r="1086" spans="1:20">
      <c r="A1086">
        <v>1</v>
      </c>
      <c r="B1086">
        <v>2024</v>
      </c>
      <c r="C1086" s="2">
        <v>45108</v>
      </c>
      <c r="D1086" s="2">
        <v>45199</v>
      </c>
      <c r="J1086">
        <f>VLOOKUP(D1086,'FY-Quarter lookup'!$D$2:$I$25,6,FALSE)</f>
        <v>0</v>
      </c>
      <c r="K1086">
        <f t="shared" si="143"/>
        <v>227</v>
      </c>
      <c r="L1086" s="75" t="str">
        <f t="shared" ca="1" si="136"/>
        <v>3210: Regular In-kind</v>
      </c>
      <c r="M1086" s="75">
        <f t="shared" ca="1" si="139"/>
        <v>0</v>
      </c>
      <c r="N1086" s="75">
        <f t="shared" ca="1" si="140"/>
        <v>0</v>
      </c>
      <c r="O1086" s="75" t="str">
        <f t="shared" ca="1" si="137"/>
        <v>3210: Regular In-kind00PY0</v>
      </c>
      <c r="P1086" s="75">
        <f>VLOOKUP(D1086,'FY-Quarter lookup'!$D$2:$J$25,7,FALSE)</f>
        <v>0</v>
      </c>
      <c r="Q1086" s="75">
        <f ca="1">IFERROR(INDEX('Budget by FY'!$I$2:$I$506,MATCH('Budget by qtr'!O1086,'Budget by FY'!$F$2:$F$506,0)),0)</f>
        <v>0</v>
      </c>
      <c r="R1086" s="75">
        <f>VLOOKUP(D1086,'FY-Quarter lookup'!$D$2:$K$25,8,FALSE)</f>
        <v>0</v>
      </c>
      <c r="S1086" s="75">
        <f>VLOOKUP(D1086,'FY-Quarter lookup'!$D$2:$G$25,4,FALSE)</f>
        <v>0</v>
      </c>
      <c r="T1086" s="75">
        <f t="shared" ca="1" si="141"/>
        <v>0</v>
      </c>
    </row>
    <row r="1087" spans="1:20">
      <c r="A1087">
        <v>2</v>
      </c>
      <c r="B1087">
        <v>2024</v>
      </c>
      <c r="C1087" s="2">
        <v>45200</v>
      </c>
      <c r="D1087" s="2">
        <v>45291</v>
      </c>
      <c r="J1087">
        <f>VLOOKUP(D1087,'FY-Quarter lookup'!$D$2:$I$25,6,FALSE)</f>
        <v>0</v>
      </c>
      <c r="K1087">
        <f t="shared" si="143"/>
        <v>227</v>
      </c>
      <c r="L1087" s="75" t="str">
        <f t="shared" ca="1" si="136"/>
        <v>3210: Regular In-kind</v>
      </c>
      <c r="M1087" s="75">
        <f t="shared" ca="1" si="139"/>
        <v>0</v>
      </c>
      <c r="N1087" s="75">
        <f t="shared" ca="1" si="140"/>
        <v>0</v>
      </c>
      <c r="O1087" s="75" t="str">
        <f t="shared" ca="1" si="137"/>
        <v>3210: Regular In-kind00PY0</v>
      </c>
      <c r="P1087" s="75">
        <f>VLOOKUP(D1087,'FY-Quarter lookup'!$D$2:$J$25,7,FALSE)</f>
        <v>0</v>
      </c>
      <c r="Q1087" s="75">
        <f ca="1">IFERROR(INDEX('Budget by FY'!$I$2:$I$506,MATCH('Budget by qtr'!O1087,'Budget by FY'!$F$2:$F$506,0)),0)</f>
        <v>0</v>
      </c>
      <c r="R1087" s="75">
        <f>VLOOKUP(D1087,'FY-Quarter lookup'!$D$2:$K$25,8,FALSE)</f>
        <v>0</v>
      </c>
      <c r="S1087" s="75">
        <f>VLOOKUP(D1087,'FY-Quarter lookup'!$D$2:$G$25,4,FALSE)</f>
        <v>0</v>
      </c>
      <c r="T1087" s="75">
        <f t="shared" ca="1" si="141"/>
        <v>0</v>
      </c>
    </row>
    <row r="1088" spans="1:20">
      <c r="A1088">
        <v>3</v>
      </c>
      <c r="B1088">
        <v>2024</v>
      </c>
      <c r="C1088" s="2">
        <v>45292</v>
      </c>
      <c r="D1088" s="2">
        <v>45382</v>
      </c>
      <c r="J1088">
        <f>VLOOKUP(D1088,'FY-Quarter lookup'!$D$2:$I$25,6,FALSE)</f>
        <v>0</v>
      </c>
      <c r="K1088">
        <f t="shared" si="143"/>
        <v>227</v>
      </c>
      <c r="L1088" s="75" t="str">
        <f t="shared" ca="1" si="136"/>
        <v>3210: Regular In-kind</v>
      </c>
      <c r="M1088" s="75">
        <f t="shared" ca="1" si="139"/>
        <v>0</v>
      </c>
      <c r="N1088" s="75">
        <f t="shared" ca="1" si="140"/>
        <v>0</v>
      </c>
      <c r="O1088" s="75" t="str">
        <f t="shared" ca="1" si="137"/>
        <v>3210: Regular In-kind00PY0</v>
      </c>
      <c r="P1088" s="75">
        <f>VLOOKUP(D1088,'FY-Quarter lookup'!$D$2:$J$25,7,FALSE)</f>
        <v>0</v>
      </c>
      <c r="Q1088" s="75">
        <f ca="1">IFERROR(INDEX('Budget by FY'!$I$2:$I$506,MATCH('Budget by qtr'!O1088,'Budget by FY'!$F$2:$F$506,0)),0)</f>
        <v>0</v>
      </c>
      <c r="R1088" s="75">
        <f>VLOOKUP(D1088,'FY-Quarter lookup'!$D$2:$K$25,8,FALSE)</f>
        <v>0</v>
      </c>
      <c r="S1088" s="75">
        <f>VLOOKUP(D1088,'FY-Quarter lookup'!$D$2:$G$25,4,FALSE)</f>
        <v>0</v>
      </c>
      <c r="T1088" s="75">
        <f t="shared" ca="1" si="141"/>
        <v>0</v>
      </c>
    </row>
    <row r="1089" spans="1:20">
      <c r="A1089">
        <v>4</v>
      </c>
      <c r="B1089">
        <v>2024</v>
      </c>
      <c r="C1089" s="2">
        <v>45383</v>
      </c>
      <c r="D1089" s="2">
        <v>45473</v>
      </c>
      <c r="J1089">
        <f>VLOOKUP(D1089,'FY-Quarter lookup'!$D$2:$I$25,6,FALSE)</f>
        <v>0</v>
      </c>
      <c r="K1089">
        <f t="shared" si="143"/>
        <v>227</v>
      </c>
      <c r="L1089" s="75" t="str">
        <f t="shared" ca="1" si="136"/>
        <v>3210: Regular In-kind</v>
      </c>
      <c r="M1089" s="75">
        <f t="shared" ca="1" si="139"/>
        <v>0</v>
      </c>
      <c r="N1089" s="75">
        <f t="shared" ca="1" si="140"/>
        <v>0</v>
      </c>
      <c r="O1089" s="75" t="str">
        <f t="shared" ca="1" si="137"/>
        <v>3210: Regular In-kind00PY0</v>
      </c>
      <c r="P1089" s="75">
        <f>VLOOKUP(D1089,'FY-Quarter lookup'!$D$2:$J$25,7,FALSE)</f>
        <v>0</v>
      </c>
      <c r="Q1089" s="75">
        <f ca="1">IFERROR(INDEX('Budget by FY'!$I$2:$I$506,MATCH('Budget by qtr'!O1089,'Budget by FY'!$F$2:$F$506,0)),0)</f>
        <v>0</v>
      </c>
      <c r="R1089" s="75">
        <f>VLOOKUP(D1089,'FY-Quarter lookup'!$D$2:$K$25,8,FALSE)</f>
        <v>0</v>
      </c>
      <c r="S1089" s="75">
        <f>VLOOKUP(D1089,'FY-Quarter lookup'!$D$2:$G$25,4,FALSE)</f>
        <v>0</v>
      </c>
      <c r="T1089" s="75">
        <f t="shared" ca="1" si="141"/>
        <v>0</v>
      </c>
    </row>
    <row r="1090" spans="1:20">
      <c r="A1090">
        <v>1</v>
      </c>
      <c r="B1090">
        <v>2025</v>
      </c>
      <c r="C1090" s="2">
        <v>45474</v>
      </c>
      <c r="D1090" s="2">
        <v>45565</v>
      </c>
      <c r="J1090">
        <f>VLOOKUP(D1090,'FY-Quarter lookup'!$D$2:$I$25,6,FALSE)</f>
        <v>0</v>
      </c>
      <c r="K1090">
        <f t="shared" si="143"/>
        <v>227</v>
      </c>
      <c r="L1090" s="75" t="str">
        <f t="shared" ca="1" si="136"/>
        <v>3210: Regular In-kind</v>
      </c>
      <c r="M1090" s="75">
        <f t="shared" ca="1" si="139"/>
        <v>0</v>
      </c>
      <c r="N1090" s="75">
        <f t="shared" ca="1" si="140"/>
        <v>0</v>
      </c>
      <c r="O1090" s="75" t="str">
        <f t="shared" ca="1" si="137"/>
        <v>3210: Regular In-kind00PY0</v>
      </c>
      <c r="P1090" s="75">
        <f>VLOOKUP(D1090,'FY-Quarter lookup'!$D$2:$J$25,7,FALSE)</f>
        <v>0</v>
      </c>
      <c r="Q1090" s="75">
        <f ca="1">IFERROR(INDEX('Budget by FY'!$I$2:$I$506,MATCH('Budget by qtr'!O1090,'Budget by FY'!$F$2:$F$506,0)),0)</f>
        <v>0</v>
      </c>
      <c r="R1090" s="75">
        <f>VLOOKUP(D1090,'FY-Quarter lookup'!$D$2:$K$25,8,FALSE)</f>
        <v>0</v>
      </c>
      <c r="S1090" s="75">
        <f>VLOOKUP(D1090,'FY-Quarter lookup'!$D$2:$G$25,4,FALSE)</f>
        <v>0</v>
      </c>
      <c r="T1090" s="75">
        <f t="shared" ca="1" si="141"/>
        <v>0</v>
      </c>
    </row>
    <row r="1091" spans="1:20">
      <c r="A1091">
        <v>2</v>
      </c>
      <c r="B1091">
        <v>2025</v>
      </c>
      <c r="C1091" s="2">
        <v>45566</v>
      </c>
      <c r="D1091" s="2">
        <v>45657</v>
      </c>
      <c r="J1091">
        <f>VLOOKUP(D1091,'FY-Quarter lookup'!$D$2:$I$25,6,FALSE)</f>
        <v>0</v>
      </c>
      <c r="K1091">
        <f t="shared" si="143"/>
        <v>227</v>
      </c>
      <c r="L1091" s="75" t="str">
        <f t="shared" ref="L1091:L1154" ca="1" si="144">INDIRECT(_xlfn.CONCAT("'Budget by FY'!C",K1091))</f>
        <v>3210: Regular In-kind</v>
      </c>
      <c r="M1091" s="75">
        <f t="shared" ca="1" si="139"/>
        <v>0</v>
      </c>
      <c r="N1091" s="75">
        <f t="shared" ca="1" si="140"/>
        <v>0</v>
      </c>
      <c r="O1091" s="75" t="str">
        <f t="shared" ref="O1091:O1154" ca="1" si="145">_xlfn.CONCAT(L1091,M1091,N1091,"PY",P1091)</f>
        <v>3210: Regular In-kind00PY0</v>
      </c>
      <c r="P1091" s="75">
        <f>VLOOKUP(D1091,'FY-Quarter lookup'!$D$2:$J$25,7,FALSE)</f>
        <v>0</v>
      </c>
      <c r="Q1091" s="75">
        <f ca="1">IFERROR(INDEX('Budget by FY'!$I$2:$I$506,MATCH('Budget by qtr'!O1091,'Budget by FY'!$F$2:$F$506,0)),0)</f>
        <v>0</v>
      </c>
      <c r="R1091" s="75">
        <f>VLOOKUP(D1091,'FY-Quarter lookup'!$D$2:$K$25,8,FALSE)</f>
        <v>0</v>
      </c>
      <c r="S1091" s="75">
        <f>VLOOKUP(D1091,'FY-Quarter lookup'!$D$2:$G$25,4,FALSE)</f>
        <v>0</v>
      </c>
      <c r="T1091" s="75">
        <f t="shared" ca="1" si="141"/>
        <v>0</v>
      </c>
    </row>
    <row r="1092" spans="1:20">
      <c r="A1092">
        <v>3</v>
      </c>
      <c r="B1092">
        <v>2025</v>
      </c>
      <c r="C1092" s="2">
        <v>45658</v>
      </c>
      <c r="D1092" s="2">
        <v>45747</v>
      </c>
      <c r="J1092">
        <f>VLOOKUP(D1092,'FY-Quarter lookup'!$D$2:$I$25,6,FALSE)</f>
        <v>0</v>
      </c>
      <c r="K1092">
        <f t="shared" si="143"/>
        <v>227</v>
      </c>
      <c r="L1092" s="75" t="str">
        <f t="shared" ca="1" si="144"/>
        <v>3210: Regular In-kind</v>
      </c>
      <c r="M1092" s="75">
        <f t="shared" ca="1" si="139"/>
        <v>0</v>
      </c>
      <c r="N1092" s="75">
        <f t="shared" ca="1" si="140"/>
        <v>0</v>
      </c>
      <c r="O1092" s="75" t="str">
        <f t="shared" ca="1" si="145"/>
        <v>3210: Regular In-kind00PY0</v>
      </c>
      <c r="P1092" s="75">
        <f>VLOOKUP(D1092,'FY-Quarter lookup'!$D$2:$J$25,7,FALSE)</f>
        <v>0</v>
      </c>
      <c r="Q1092" s="75">
        <f ca="1">IFERROR(INDEX('Budget by FY'!$I$2:$I$506,MATCH('Budget by qtr'!O1092,'Budget by FY'!$F$2:$F$506,0)),0)</f>
        <v>0</v>
      </c>
      <c r="R1092" s="75">
        <f>VLOOKUP(D1092,'FY-Quarter lookup'!$D$2:$K$25,8,FALSE)</f>
        <v>0</v>
      </c>
      <c r="S1092" s="75">
        <f>VLOOKUP(D1092,'FY-Quarter lookup'!$D$2:$G$25,4,FALSE)</f>
        <v>0</v>
      </c>
      <c r="T1092" s="75">
        <f t="shared" ca="1" si="141"/>
        <v>0</v>
      </c>
    </row>
    <row r="1093" spans="1:20">
      <c r="A1093">
        <v>4</v>
      </c>
      <c r="B1093">
        <v>2025</v>
      </c>
      <c r="C1093" s="2">
        <v>45748</v>
      </c>
      <c r="D1093" s="2">
        <v>45838</v>
      </c>
      <c r="J1093">
        <f>VLOOKUP(D1093,'FY-Quarter lookup'!$D$2:$I$25,6,FALSE)</f>
        <v>0</v>
      </c>
      <c r="K1093">
        <f t="shared" si="143"/>
        <v>227</v>
      </c>
      <c r="L1093" s="75" t="str">
        <f t="shared" ca="1" si="144"/>
        <v>3210: Regular In-kind</v>
      </c>
      <c r="M1093" s="75">
        <f t="shared" ca="1" si="139"/>
        <v>0</v>
      </c>
      <c r="N1093" s="75">
        <f t="shared" ca="1" si="140"/>
        <v>0</v>
      </c>
      <c r="O1093" s="75" t="str">
        <f t="shared" ca="1" si="145"/>
        <v>3210: Regular In-kind00PY0</v>
      </c>
      <c r="P1093" s="75">
        <f>VLOOKUP(D1093,'FY-Quarter lookup'!$D$2:$J$25,7,FALSE)</f>
        <v>0</v>
      </c>
      <c r="Q1093" s="75">
        <f ca="1">IFERROR(INDEX('Budget by FY'!$I$2:$I$506,MATCH('Budget by qtr'!O1093,'Budget by FY'!$F$2:$F$506,0)),0)</f>
        <v>0</v>
      </c>
      <c r="R1093" s="75">
        <f>VLOOKUP(D1093,'FY-Quarter lookup'!$D$2:$K$25,8,FALSE)</f>
        <v>0</v>
      </c>
      <c r="S1093" s="75">
        <f>VLOOKUP(D1093,'FY-Quarter lookup'!$D$2:$G$25,4,FALSE)</f>
        <v>0</v>
      </c>
      <c r="T1093" s="75">
        <f t="shared" ca="1" si="141"/>
        <v>0</v>
      </c>
    </row>
    <row r="1094" spans="1:20">
      <c r="A1094">
        <v>1</v>
      </c>
      <c r="B1094">
        <v>2026</v>
      </c>
      <c r="C1094" s="2">
        <v>45839</v>
      </c>
      <c r="D1094" s="2">
        <v>45930</v>
      </c>
      <c r="J1094">
        <f>VLOOKUP(D1094,'FY-Quarter lookup'!$D$2:$I$25,6,FALSE)</f>
        <v>0</v>
      </c>
      <c r="K1094">
        <f t="shared" si="143"/>
        <v>227</v>
      </c>
      <c r="L1094" s="75" t="str">
        <f t="shared" ca="1" si="144"/>
        <v>3210: Regular In-kind</v>
      </c>
      <c r="M1094" s="75">
        <f t="shared" ca="1" si="139"/>
        <v>0</v>
      </c>
      <c r="N1094" s="75">
        <f t="shared" ca="1" si="140"/>
        <v>0</v>
      </c>
      <c r="O1094" s="75" t="str">
        <f t="shared" ca="1" si="145"/>
        <v>3210: Regular In-kind00PY0</v>
      </c>
      <c r="P1094" s="75">
        <f>VLOOKUP(D1094,'FY-Quarter lookup'!$D$2:$J$25,7,FALSE)</f>
        <v>0</v>
      </c>
      <c r="Q1094" s="75">
        <f ca="1">IFERROR(INDEX('Budget by FY'!$I$2:$I$506,MATCH('Budget by qtr'!O1094,'Budget by FY'!$F$2:$F$506,0)),0)</f>
        <v>0</v>
      </c>
      <c r="R1094" s="75">
        <f>VLOOKUP(D1094,'FY-Quarter lookup'!$D$2:$K$25,8,FALSE)</f>
        <v>0</v>
      </c>
      <c r="S1094" s="75">
        <f>VLOOKUP(D1094,'FY-Quarter lookup'!$D$2:$G$25,4,FALSE)</f>
        <v>0</v>
      </c>
      <c r="T1094" s="75">
        <f t="shared" ca="1" si="141"/>
        <v>0</v>
      </c>
    </row>
    <row r="1095" spans="1:20">
      <c r="A1095">
        <v>2</v>
      </c>
      <c r="B1095">
        <v>2026</v>
      </c>
      <c r="C1095" s="2">
        <v>45931</v>
      </c>
      <c r="D1095" s="2">
        <v>46022</v>
      </c>
      <c r="J1095">
        <f>VLOOKUP(D1095,'FY-Quarter lookup'!$D$2:$I$25,6,FALSE)</f>
        <v>0</v>
      </c>
      <c r="K1095">
        <f t="shared" si="143"/>
        <v>227</v>
      </c>
      <c r="L1095" s="75" t="str">
        <f t="shared" ca="1" si="144"/>
        <v>3210: Regular In-kind</v>
      </c>
      <c r="M1095" s="75">
        <f t="shared" ca="1" si="139"/>
        <v>0</v>
      </c>
      <c r="N1095" s="75">
        <f t="shared" ca="1" si="140"/>
        <v>0</v>
      </c>
      <c r="O1095" s="75" t="str">
        <f t="shared" ca="1" si="145"/>
        <v>3210: Regular In-kind00PY0</v>
      </c>
      <c r="P1095" s="75">
        <f>VLOOKUP(D1095,'FY-Quarter lookup'!$D$2:$J$25,7,FALSE)</f>
        <v>0</v>
      </c>
      <c r="Q1095" s="75">
        <f ca="1">IFERROR(INDEX('Budget by FY'!$I$2:$I$506,MATCH('Budget by qtr'!O1095,'Budget by FY'!$F$2:$F$506,0)),0)</f>
        <v>0</v>
      </c>
      <c r="R1095" s="75">
        <f>VLOOKUP(D1095,'FY-Quarter lookup'!$D$2:$K$25,8,FALSE)</f>
        <v>0</v>
      </c>
      <c r="S1095" s="75">
        <f>VLOOKUP(D1095,'FY-Quarter lookup'!$D$2:$G$25,4,FALSE)</f>
        <v>0</v>
      </c>
      <c r="T1095" s="75">
        <f t="shared" ca="1" si="141"/>
        <v>0</v>
      </c>
    </row>
    <row r="1096" spans="1:20">
      <c r="A1096">
        <v>3</v>
      </c>
      <c r="B1096">
        <v>2026</v>
      </c>
      <c r="C1096" s="2">
        <v>46023</v>
      </c>
      <c r="D1096" s="2">
        <v>46112</v>
      </c>
      <c r="J1096">
        <f>VLOOKUP(D1096,'FY-Quarter lookup'!$D$2:$I$25,6,FALSE)</f>
        <v>0</v>
      </c>
      <c r="K1096">
        <f t="shared" si="143"/>
        <v>227</v>
      </c>
      <c r="L1096" s="75" t="str">
        <f t="shared" ca="1" si="144"/>
        <v>3210: Regular In-kind</v>
      </c>
      <c r="M1096" s="75">
        <f t="shared" ca="1" si="139"/>
        <v>0</v>
      </c>
      <c r="N1096" s="75">
        <f t="shared" ca="1" si="140"/>
        <v>0</v>
      </c>
      <c r="O1096" s="75" t="str">
        <f t="shared" ca="1" si="145"/>
        <v>3210: Regular In-kind00PY0</v>
      </c>
      <c r="P1096" s="75">
        <f>VLOOKUP(D1096,'FY-Quarter lookup'!$D$2:$J$25,7,FALSE)</f>
        <v>0</v>
      </c>
      <c r="Q1096" s="75">
        <f ca="1">IFERROR(INDEX('Budget by FY'!$I$2:$I$506,MATCH('Budget by qtr'!O1096,'Budget by FY'!$F$2:$F$506,0)),0)</f>
        <v>0</v>
      </c>
      <c r="R1096" s="75">
        <f>VLOOKUP(D1096,'FY-Quarter lookup'!$D$2:$K$25,8,FALSE)</f>
        <v>0</v>
      </c>
      <c r="S1096" s="75">
        <f>VLOOKUP(D1096,'FY-Quarter lookup'!$D$2:$G$25,4,FALSE)</f>
        <v>0</v>
      </c>
      <c r="T1096" s="75">
        <f t="shared" ca="1" si="141"/>
        <v>0</v>
      </c>
    </row>
    <row r="1097" spans="1:20">
      <c r="A1097">
        <v>4</v>
      </c>
      <c r="B1097">
        <v>2026</v>
      </c>
      <c r="C1097" s="2">
        <v>46113</v>
      </c>
      <c r="D1097" s="2">
        <v>46203</v>
      </c>
      <c r="J1097">
        <f>VLOOKUP(D1097,'FY-Quarter lookup'!$D$2:$I$25,6,FALSE)</f>
        <v>0</v>
      </c>
      <c r="K1097">
        <f t="shared" si="143"/>
        <v>227</v>
      </c>
      <c r="L1097" s="75" t="str">
        <f t="shared" ca="1" si="144"/>
        <v>3210: Regular In-kind</v>
      </c>
      <c r="M1097" s="75">
        <f t="shared" ca="1" si="139"/>
        <v>0</v>
      </c>
      <c r="N1097" s="75">
        <f t="shared" ca="1" si="140"/>
        <v>0</v>
      </c>
      <c r="O1097" s="75" t="str">
        <f t="shared" ca="1" si="145"/>
        <v>3210: Regular In-kind00PY0</v>
      </c>
      <c r="P1097" s="75">
        <f>VLOOKUP(D1097,'FY-Quarter lookup'!$D$2:$J$25,7,FALSE)</f>
        <v>0</v>
      </c>
      <c r="Q1097" s="75">
        <f ca="1">IFERROR(INDEX('Budget by FY'!$I$2:$I$506,MATCH('Budget by qtr'!O1097,'Budget by FY'!$F$2:$F$506,0)),0)</f>
        <v>0</v>
      </c>
      <c r="R1097" s="75">
        <f>VLOOKUP(D1097,'FY-Quarter lookup'!$D$2:$K$25,8,FALSE)</f>
        <v>0</v>
      </c>
      <c r="S1097" s="75">
        <f>VLOOKUP(D1097,'FY-Quarter lookup'!$D$2:$G$25,4,FALSE)</f>
        <v>0</v>
      </c>
      <c r="T1097" s="75">
        <f t="shared" ca="1" si="141"/>
        <v>0</v>
      </c>
    </row>
    <row r="1098" spans="1:20">
      <c r="A1098">
        <v>1</v>
      </c>
      <c r="B1098">
        <v>2027</v>
      </c>
      <c r="C1098" s="2">
        <v>46204</v>
      </c>
      <c r="D1098" s="2">
        <v>46295</v>
      </c>
      <c r="J1098">
        <f>VLOOKUP(D1098,'FY-Quarter lookup'!$D$2:$I$25,6,FALSE)</f>
        <v>0</v>
      </c>
      <c r="K1098">
        <f t="shared" si="143"/>
        <v>227</v>
      </c>
      <c r="L1098" s="75" t="str">
        <f t="shared" ca="1" si="144"/>
        <v>3210: Regular In-kind</v>
      </c>
      <c r="M1098" s="75">
        <f t="shared" ca="1" si="139"/>
        <v>0</v>
      </c>
      <c r="N1098" s="75">
        <f t="shared" ca="1" si="140"/>
        <v>0</v>
      </c>
      <c r="O1098" s="75" t="str">
        <f t="shared" ca="1" si="145"/>
        <v>3210: Regular In-kind00PY0</v>
      </c>
      <c r="P1098" s="75">
        <f>VLOOKUP(D1098,'FY-Quarter lookup'!$D$2:$J$25,7,FALSE)</f>
        <v>0</v>
      </c>
      <c r="Q1098" s="75">
        <f ca="1">IFERROR(INDEX('Budget by FY'!$I$2:$I$506,MATCH('Budget by qtr'!O1098,'Budget by FY'!$F$2:$F$506,0)),0)</f>
        <v>0</v>
      </c>
      <c r="R1098" s="75">
        <f>VLOOKUP(D1098,'FY-Quarter lookup'!$D$2:$K$25,8,FALSE)</f>
        <v>0</v>
      </c>
      <c r="S1098" s="75">
        <f>VLOOKUP(D1098,'FY-Quarter lookup'!$D$2:$G$25,4,FALSE)</f>
        <v>0</v>
      </c>
      <c r="T1098" s="75">
        <f t="shared" ca="1" si="141"/>
        <v>0</v>
      </c>
    </row>
    <row r="1099" spans="1:20">
      <c r="A1099">
        <v>2</v>
      </c>
      <c r="B1099">
        <v>2027</v>
      </c>
      <c r="C1099" s="2">
        <v>46296</v>
      </c>
      <c r="D1099" s="2">
        <v>46387</v>
      </c>
      <c r="J1099">
        <f>VLOOKUP(D1099,'FY-Quarter lookup'!$D$2:$I$25,6,FALSE)</f>
        <v>0</v>
      </c>
      <c r="K1099">
        <f t="shared" si="143"/>
        <v>227</v>
      </c>
      <c r="L1099" s="75" t="str">
        <f t="shared" ca="1" si="144"/>
        <v>3210: Regular In-kind</v>
      </c>
      <c r="M1099" s="75">
        <f t="shared" ca="1" si="139"/>
        <v>0</v>
      </c>
      <c r="N1099" s="75">
        <f t="shared" ca="1" si="140"/>
        <v>0</v>
      </c>
      <c r="O1099" s="75" t="str">
        <f t="shared" ca="1" si="145"/>
        <v>3210: Regular In-kind00PY0</v>
      </c>
      <c r="P1099" s="75">
        <f>VLOOKUP(D1099,'FY-Quarter lookup'!$D$2:$J$25,7,FALSE)</f>
        <v>0</v>
      </c>
      <c r="Q1099" s="75">
        <f ca="1">IFERROR(INDEX('Budget by FY'!$I$2:$I$506,MATCH('Budget by qtr'!O1099,'Budget by FY'!$F$2:$F$506,0)),0)</f>
        <v>0</v>
      </c>
      <c r="R1099" s="75">
        <f>VLOOKUP(D1099,'FY-Quarter lookup'!$D$2:$K$25,8,FALSE)</f>
        <v>0</v>
      </c>
      <c r="S1099" s="75">
        <f>VLOOKUP(D1099,'FY-Quarter lookup'!$D$2:$G$25,4,FALSE)</f>
        <v>0</v>
      </c>
      <c r="T1099" s="75">
        <f t="shared" ca="1" si="141"/>
        <v>0</v>
      </c>
    </row>
    <row r="1100" spans="1:20">
      <c r="A1100">
        <v>3</v>
      </c>
      <c r="B1100">
        <v>2027</v>
      </c>
      <c r="C1100" s="2">
        <v>46388</v>
      </c>
      <c r="D1100" s="2">
        <v>46477</v>
      </c>
      <c r="J1100">
        <f>VLOOKUP(D1100,'FY-Quarter lookup'!$D$2:$I$25,6,FALSE)</f>
        <v>0</v>
      </c>
      <c r="K1100">
        <f t="shared" si="143"/>
        <v>227</v>
      </c>
      <c r="L1100" s="75" t="str">
        <f t="shared" ca="1" si="144"/>
        <v>3210: Regular In-kind</v>
      </c>
      <c r="M1100" s="75">
        <f t="shared" ca="1" si="139"/>
        <v>0</v>
      </c>
      <c r="N1100" s="75">
        <f t="shared" ca="1" si="140"/>
        <v>0</v>
      </c>
      <c r="O1100" s="75" t="str">
        <f t="shared" ca="1" si="145"/>
        <v>3210: Regular In-kind00PY0</v>
      </c>
      <c r="P1100" s="75">
        <f>VLOOKUP(D1100,'FY-Quarter lookup'!$D$2:$J$25,7,FALSE)</f>
        <v>0</v>
      </c>
      <c r="Q1100" s="75">
        <f ca="1">IFERROR(INDEX('Budget by FY'!$I$2:$I$506,MATCH('Budget by qtr'!O1100,'Budget by FY'!$F$2:$F$506,0)),0)</f>
        <v>0</v>
      </c>
      <c r="R1100" s="75">
        <f>VLOOKUP(D1100,'FY-Quarter lookup'!$D$2:$K$25,8,FALSE)</f>
        <v>0</v>
      </c>
      <c r="S1100" s="75">
        <f>VLOOKUP(D1100,'FY-Quarter lookup'!$D$2:$G$25,4,FALSE)</f>
        <v>0</v>
      </c>
      <c r="T1100" s="75">
        <f t="shared" ca="1" si="141"/>
        <v>0</v>
      </c>
    </row>
    <row r="1101" spans="1:20">
      <c r="A1101">
        <v>4</v>
      </c>
      <c r="B1101">
        <v>2027</v>
      </c>
      <c r="C1101" s="2">
        <v>46478</v>
      </c>
      <c r="D1101" s="2">
        <v>46568</v>
      </c>
      <c r="J1101">
        <f>VLOOKUP(D1101,'FY-Quarter lookup'!$D$2:$I$25,6,FALSE)</f>
        <v>0</v>
      </c>
      <c r="K1101">
        <f t="shared" si="143"/>
        <v>227</v>
      </c>
      <c r="L1101" s="75" t="str">
        <f t="shared" ca="1" si="144"/>
        <v>3210: Regular In-kind</v>
      </c>
      <c r="M1101" s="75">
        <f t="shared" ca="1" si="139"/>
        <v>0</v>
      </c>
      <c r="N1101" s="75">
        <f t="shared" ca="1" si="140"/>
        <v>0</v>
      </c>
      <c r="O1101" s="75" t="str">
        <f t="shared" ca="1" si="145"/>
        <v>3210: Regular In-kind00PY0</v>
      </c>
      <c r="P1101" s="75">
        <f>VLOOKUP(D1101,'FY-Quarter lookup'!$D$2:$J$25,7,FALSE)</f>
        <v>0</v>
      </c>
      <c r="Q1101" s="75">
        <f ca="1">IFERROR(INDEX('Budget by FY'!$I$2:$I$506,MATCH('Budget by qtr'!O1101,'Budget by FY'!$F$2:$F$506,0)),0)</f>
        <v>0</v>
      </c>
      <c r="R1101" s="75">
        <f>VLOOKUP(D1101,'FY-Quarter lookup'!$D$2:$K$25,8,FALSE)</f>
        <v>0</v>
      </c>
      <c r="S1101" s="75">
        <f>VLOOKUP(D1101,'FY-Quarter lookup'!$D$2:$G$25,4,FALSE)</f>
        <v>0</v>
      </c>
      <c r="T1101" s="75">
        <f t="shared" ca="1" si="141"/>
        <v>0</v>
      </c>
    </row>
    <row r="1102" spans="1:20">
      <c r="A1102">
        <v>1</v>
      </c>
      <c r="B1102">
        <v>2028</v>
      </c>
      <c r="C1102" s="2">
        <v>46569</v>
      </c>
      <c r="D1102" s="2">
        <v>46660</v>
      </c>
      <c r="J1102">
        <f>VLOOKUP(D1102,'FY-Quarter lookup'!$D$2:$I$25,6,FALSE)</f>
        <v>0</v>
      </c>
      <c r="K1102">
        <f t="shared" si="143"/>
        <v>227</v>
      </c>
      <c r="L1102" s="75" t="str">
        <f t="shared" ca="1" si="144"/>
        <v>3210: Regular In-kind</v>
      </c>
      <c r="M1102" s="75">
        <f t="shared" ca="1" si="139"/>
        <v>0</v>
      </c>
      <c r="N1102" s="75">
        <f t="shared" ca="1" si="140"/>
        <v>0</v>
      </c>
      <c r="O1102" s="75" t="str">
        <f t="shared" ca="1" si="145"/>
        <v>3210: Regular In-kind00PY0</v>
      </c>
      <c r="P1102" s="75">
        <f>VLOOKUP(D1102,'FY-Quarter lookup'!$D$2:$J$25,7,FALSE)</f>
        <v>0</v>
      </c>
      <c r="Q1102" s="75">
        <f ca="1">IFERROR(INDEX('Budget by FY'!$I$2:$I$506,MATCH('Budget by qtr'!O1102,'Budget by FY'!$F$2:$F$506,0)),0)</f>
        <v>0</v>
      </c>
      <c r="R1102" s="75">
        <f>VLOOKUP(D1102,'FY-Quarter lookup'!$D$2:$K$25,8,FALSE)</f>
        <v>0</v>
      </c>
      <c r="S1102" s="75">
        <f>VLOOKUP(D1102,'FY-Quarter lookup'!$D$2:$G$25,4,FALSE)</f>
        <v>0</v>
      </c>
      <c r="T1102" s="75">
        <f t="shared" ca="1" si="141"/>
        <v>0</v>
      </c>
    </row>
    <row r="1103" spans="1:20">
      <c r="A1103">
        <v>2</v>
      </c>
      <c r="B1103">
        <v>2028</v>
      </c>
      <c r="C1103" s="2">
        <v>46661</v>
      </c>
      <c r="D1103" s="2">
        <v>46752</v>
      </c>
      <c r="J1103">
        <f>VLOOKUP(D1103,'FY-Quarter lookup'!$D$2:$I$25,6,FALSE)</f>
        <v>0</v>
      </c>
      <c r="K1103">
        <f t="shared" si="143"/>
        <v>227</v>
      </c>
      <c r="L1103" s="75" t="str">
        <f t="shared" ca="1" si="144"/>
        <v>3210: Regular In-kind</v>
      </c>
      <c r="M1103" s="75">
        <f t="shared" ca="1" si="139"/>
        <v>0</v>
      </c>
      <c r="N1103" s="75">
        <f t="shared" ca="1" si="140"/>
        <v>0</v>
      </c>
      <c r="O1103" s="75" t="str">
        <f t="shared" ca="1" si="145"/>
        <v>3210: Regular In-kind00PY0</v>
      </c>
      <c r="P1103" s="75">
        <f>VLOOKUP(D1103,'FY-Quarter lookup'!$D$2:$J$25,7,FALSE)</f>
        <v>0</v>
      </c>
      <c r="Q1103" s="75">
        <f ca="1">IFERROR(INDEX('Budget by FY'!$I$2:$I$506,MATCH('Budget by qtr'!O1103,'Budget by FY'!$F$2:$F$506,0)),0)</f>
        <v>0</v>
      </c>
      <c r="R1103" s="75">
        <f>VLOOKUP(D1103,'FY-Quarter lookup'!$D$2:$K$25,8,FALSE)</f>
        <v>0</v>
      </c>
      <c r="S1103" s="75">
        <f>VLOOKUP(D1103,'FY-Quarter lookup'!$D$2:$G$25,4,FALSE)</f>
        <v>0</v>
      </c>
      <c r="T1103" s="75">
        <f t="shared" ca="1" si="141"/>
        <v>0</v>
      </c>
    </row>
    <row r="1104" spans="1:20">
      <c r="A1104">
        <v>3</v>
      </c>
      <c r="B1104">
        <v>2028</v>
      </c>
      <c r="C1104" s="2">
        <v>46753</v>
      </c>
      <c r="D1104" s="2">
        <v>46843</v>
      </c>
      <c r="J1104">
        <f>VLOOKUP(D1104,'FY-Quarter lookup'!$D$2:$I$25,6,FALSE)</f>
        <v>0</v>
      </c>
      <c r="K1104">
        <f t="shared" si="143"/>
        <v>227</v>
      </c>
      <c r="L1104" s="75" t="str">
        <f t="shared" ca="1" si="144"/>
        <v>3210: Regular In-kind</v>
      </c>
      <c r="M1104" s="75">
        <f t="shared" ca="1" si="139"/>
        <v>0</v>
      </c>
      <c r="N1104" s="75">
        <f t="shared" ca="1" si="140"/>
        <v>0</v>
      </c>
      <c r="O1104" s="75" t="str">
        <f t="shared" ca="1" si="145"/>
        <v>3210: Regular In-kind00PY0</v>
      </c>
      <c r="P1104" s="75">
        <f>VLOOKUP(D1104,'FY-Quarter lookup'!$D$2:$J$25,7,FALSE)</f>
        <v>0</v>
      </c>
      <c r="Q1104" s="75">
        <f ca="1">IFERROR(INDEX('Budget by FY'!$I$2:$I$506,MATCH('Budget by qtr'!O1104,'Budget by FY'!$F$2:$F$506,0)),0)</f>
        <v>0</v>
      </c>
      <c r="R1104" s="75">
        <f>VLOOKUP(D1104,'FY-Quarter lookup'!$D$2:$K$25,8,FALSE)</f>
        <v>0</v>
      </c>
      <c r="S1104" s="75">
        <f>VLOOKUP(D1104,'FY-Quarter lookup'!$D$2:$G$25,4,FALSE)</f>
        <v>0</v>
      </c>
      <c r="T1104" s="75">
        <f t="shared" ca="1" si="141"/>
        <v>0</v>
      </c>
    </row>
    <row r="1105" spans="1:20">
      <c r="A1105">
        <v>4</v>
      </c>
      <c r="B1105">
        <v>2028</v>
      </c>
      <c r="C1105" s="2">
        <v>46844</v>
      </c>
      <c r="D1105" s="2">
        <v>46934</v>
      </c>
      <c r="J1105">
        <f>VLOOKUP(D1105,'FY-Quarter lookup'!$D$2:$I$25,6,FALSE)</f>
        <v>0</v>
      </c>
      <c r="K1105">
        <f t="shared" si="143"/>
        <v>227</v>
      </c>
      <c r="L1105" s="75" t="str">
        <f t="shared" ca="1" si="144"/>
        <v>3210: Regular In-kind</v>
      </c>
      <c r="M1105" s="75">
        <f t="shared" ca="1" si="139"/>
        <v>0</v>
      </c>
      <c r="N1105" s="75">
        <f t="shared" ca="1" si="140"/>
        <v>0</v>
      </c>
      <c r="O1105" s="75" t="str">
        <f t="shared" ca="1" si="145"/>
        <v>3210: Regular In-kind00PY0</v>
      </c>
      <c r="P1105" s="75">
        <f>VLOOKUP(D1105,'FY-Quarter lookup'!$D$2:$J$25,7,FALSE)</f>
        <v>0</v>
      </c>
      <c r="Q1105" s="75">
        <f ca="1">IFERROR(INDEX('Budget by FY'!$I$2:$I$506,MATCH('Budget by qtr'!O1105,'Budget by FY'!$F$2:$F$506,0)),0)</f>
        <v>0</v>
      </c>
      <c r="R1105" s="75">
        <f>VLOOKUP(D1105,'FY-Quarter lookup'!$D$2:$K$25,8,FALSE)</f>
        <v>0</v>
      </c>
      <c r="S1105" s="75">
        <f>VLOOKUP(D1105,'FY-Quarter lookup'!$D$2:$G$25,4,FALSE)</f>
        <v>0</v>
      </c>
      <c r="T1105" s="75">
        <f t="shared" ca="1" si="141"/>
        <v>0</v>
      </c>
    </row>
    <row r="1106" spans="1:20">
      <c r="A1106">
        <v>1</v>
      </c>
      <c r="B1106">
        <v>2023</v>
      </c>
      <c r="C1106" s="2">
        <v>44743</v>
      </c>
      <c r="D1106" s="2">
        <v>44834</v>
      </c>
      <c r="J1106">
        <f>VLOOKUP(D1106,'FY-Quarter lookup'!$D$2:$I$25,6,FALSE)</f>
        <v>0</v>
      </c>
      <c r="K1106">
        <f>K1105+5</f>
        <v>232</v>
      </c>
      <c r="L1106" s="75" t="str">
        <f t="shared" ca="1" si="144"/>
        <v>3210: Regular In-kind</v>
      </c>
      <c r="M1106" s="75">
        <f t="shared" ca="1" si="139"/>
        <v>0</v>
      </c>
      <c r="N1106" s="75">
        <f t="shared" ca="1" si="140"/>
        <v>0</v>
      </c>
      <c r="O1106" s="75" t="str">
        <f t="shared" ca="1" si="145"/>
        <v>3210: Regular In-kind00PY0</v>
      </c>
      <c r="P1106" s="75">
        <f>VLOOKUP(D1106,'FY-Quarter lookup'!$D$2:$J$25,7,FALSE)</f>
        <v>0</v>
      </c>
      <c r="Q1106" s="75">
        <f ca="1">IFERROR(INDEX('Budget by FY'!$I$2:$I$506,MATCH('Budget by qtr'!O1106,'Budget by FY'!$F$2:$F$506,0)),0)</f>
        <v>0</v>
      </c>
      <c r="R1106" s="75">
        <f>VLOOKUP(D1106,'FY-Quarter lookup'!$D$2:$K$25,8,FALSE)</f>
        <v>0</v>
      </c>
      <c r="S1106" s="75">
        <f>VLOOKUP(D1106,'FY-Quarter lookup'!$D$2:$G$25,4,FALSE)</f>
        <v>0</v>
      </c>
      <c r="T1106" s="75">
        <f t="shared" ca="1" si="141"/>
        <v>0</v>
      </c>
    </row>
    <row r="1107" spans="1:20">
      <c r="A1107">
        <v>2</v>
      </c>
      <c r="B1107">
        <v>2023</v>
      </c>
      <c r="C1107" s="2">
        <v>44835</v>
      </c>
      <c r="D1107" s="2">
        <v>44926</v>
      </c>
      <c r="J1107">
        <f>VLOOKUP(D1107,'FY-Quarter lookup'!$D$2:$I$25,6,FALSE)</f>
        <v>0</v>
      </c>
      <c r="K1107">
        <f>K1106</f>
        <v>232</v>
      </c>
      <c r="L1107" s="75" t="str">
        <f t="shared" ca="1" si="144"/>
        <v>3210: Regular In-kind</v>
      </c>
      <c r="M1107" s="75">
        <f t="shared" ca="1" si="139"/>
        <v>0</v>
      </c>
      <c r="N1107" s="75">
        <f t="shared" ca="1" si="140"/>
        <v>0</v>
      </c>
      <c r="O1107" s="75" t="str">
        <f t="shared" ca="1" si="145"/>
        <v>3210: Regular In-kind00PY0</v>
      </c>
      <c r="P1107" s="75">
        <f>VLOOKUP(D1107,'FY-Quarter lookup'!$D$2:$J$25,7,FALSE)</f>
        <v>0</v>
      </c>
      <c r="Q1107" s="75">
        <f ca="1">IFERROR(INDEX('Budget by FY'!$I$2:$I$506,MATCH('Budget by qtr'!O1107,'Budget by FY'!$F$2:$F$506,0)),0)</f>
        <v>0</v>
      </c>
      <c r="R1107" s="75">
        <f>VLOOKUP(D1107,'FY-Quarter lookup'!$D$2:$K$25,8,FALSE)</f>
        <v>0</v>
      </c>
      <c r="S1107" s="75">
        <f>VLOOKUP(D1107,'FY-Quarter lookup'!$D$2:$G$25,4,FALSE)</f>
        <v>0</v>
      </c>
      <c r="T1107" s="75">
        <f t="shared" ca="1" si="141"/>
        <v>0</v>
      </c>
    </row>
    <row r="1108" spans="1:20">
      <c r="A1108">
        <v>3</v>
      </c>
      <c r="B1108">
        <v>2023</v>
      </c>
      <c r="C1108" s="2">
        <v>44927</v>
      </c>
      <c r="D1108" s="2">
        <v>45016</v>
      </c>
      <c r="J1108">
        <f>VLOOKUP(D1108,'FY-Quarter lookup'!$D$2:$I$25,6,FALSE)</f>
        <v>0</v>
      </c>
      <c r="K1108">
        <f t="shared" ref="K1108:K1129" si="146">K1107</f>
        <v>232</v>
      </c>
      <c r="L1108" s="75" t="str">
        <f t="shared" ca="1" si="144"/>
        <v>3210: Regular In-kind</v>
      </c>
      <c r="M1108" s="75">
        <f t="shared" ca="1" si="139"/>
        <v>0</v>
      </c>
      <c r="N1108" s="75">
        <f t="shared" ca="1" si="140"/>
        <v>0</v>
      </c>
      <c r="O1108" s="75" t="str">
        <f t="shared" ca="1" si="145"/>
        <v>3210: Regular In-kind00PY0</v>
      </c>
      <c r="P1108" s="75">
        <f>VLOOKUP(D1108,'FY-Quarter lookup'!$D$2:$J$25,7,FALSE)</f>
        <v>0</v>
      </c>
      <c r="Q1108" s="75">
        <f ca="1">IFERROR(INDEX('Budget by FY'!$I$2:$I$506,MATCH('Budget by qtr'!O1108,'Budget by FY'!$F$2:$F$506,0)),0)</f>
        <v>0</v>
      </c>
      <c r="R1108" s="75">
        <f>VLOOKUP(D1108,'FY-Quarter lookup'!$D$2:$K$25,8,FALSE)</f>
        <v>0</v>
      </c>
      <c r="S1108" s="75">
        <f>VLOOKUP(D1108,'FY-Quarter lookup'!$D$2:$G$25,4,FALSE)</f>
        <v>0</v>
      </c>
      <c r="T1108" s="75">
        <f t="shared" ca="1" si="141"/>
        <v>0</v>
      </c>
    </row>
    <row r="1109" spans="1:20">
      <c r="A1109">
        <v>4</v>
      </c>
      <c r="B1109">
        <v>2023</v>
      </c>
      <c r="C1109" s="2">
        <v>45017</v>
      </c>
      <c r="D1109" s="2">
        <v>45107</v>
      </c>
      <c r="J1109">
        <f>VLOOKUP(D1109,'FY-Quarter lookup'!$D$2:$I$25,6,FALSE)</f>
        <v>0</v>
      </c>
      <c r="K1109">
        <f t="shared" si="146"/>
        <v>232</v>
      </c>
      <c r="L1109" s="75" t="str">
        <f t="shared" ca="1" si="144"/>
        <v>3210: Regular In-kind</v>
      </c>
      <c r="M1109" s="75">
        <f t="shared" ca="1" si="139"/>
        <v>0</v>
      </c>
      <c r="N1109" s="75">
        <f t="shared" ca="1" si="140"/>
        <v>0</v>
      </c>
      <c r="O1109" s="75" t="str">
        <f t="shared" ca="1" si="145"/>
        <v>3210: Regular In-kind00PY0</v>
      </c>
      <c r="P1109" s="75">
        <f>VLOOKUP(D1109,'FY-Quarter lookup'!$D$2:$J$25,7,FALSE)</f>
        <v>0</v>
      </c>
      <c r="Q1109" s="75">
        <f ca="1">IFERROR(INDEX('Budget by FY'!$I$2:$I$506,MATCH('Budget by qtr'!O1109,'Budget by FY'!$F$2:$F$506,0)),0)</f>
        <v>0</v>
      </c>
      <c r="R1109" s="75">
        <f>VLOOKUP(D1109,'FY-Quarter lookup'!$D$2:$K$25,8,FALSE)</f>
        <v>0</v>
      </c>
      <c r="S1109" s="75">
        <f>VLOOKUP(D1109,'FY-Quarter lookup'!$D$2:$G$25,4,FALSE)</f>
        <v>0</v>
      </c>
      <c r="T1109" s="75">
        <f t="shared" ca="1" si="141"/>
        <v>0</v>
      </c>
    </row>
    <row r="1110" spans="1:20">
      <c r="A1110">
        <v>1</v>
      </c>
      <c r="B1110">
        <v>2024</v>
      </c>
      <c r="C1110" s="2">
        <v>45108</v>
      </c>
      <c r="D1110" s="2">
        <v>45199</v>
      </c>
      <c r="J1110">
        <f>VLOOKUP(D1110,'FY-Quarter lookup'!$D$2:$I$25,6,FALSE)</f>
        <v>0</v>
      </c>
      <c r="K1110">
        <f t="shared" si="146"/>
        <v>232</v>
      </c>
      <c r="L1110" s="75" t="str">
        <f t="shared" ca="1" si="144"/>
        <v>3210: Regular In-kind</v>
      </c>
      <c r="M1110" s="75">
        <f t="shared" ca="1" si="139"/>
        <v>0</v>
      </c>
      <c r="N1110" s="75">
        <f t="shared" ca="1" si="140"/>
        <v>0</v>
      </c>
      <c r="O1110" s="75" t="str">
        <f t="shared" ca="1" si="145"/>
        <v>3210: Regular In-kind00PY0</v>
      </c>
      <c r="P1110" s="75">
        <f>VLOOKUP(D1110,'FY-Quarter lookup'!$D$2:$J$25,7,FALSE)</f>
        <v>0</v>
      </c>
      <c r="Q1110" s="75">
        <f ca="1">IFERROR(INDEX('Budget by FY'!$I$2:$I$506,MATCH('Budget by qtr'!O1110,'Budget by FY'!$F$2:$F$506,0)),0)</f>
        <v>0</v>
      </c>
      <c r="R1110" s="75">
        <f>VLOOKUP(D1110,'FY-Quarter lookup'!$D$2:$K$25,8,FALSE)</f>
        <v>0</v>
      </c>
      <c r="S1110" s="75">
        <f>VLOOKUP(D1110,'FY-Quarter lookup'!$D$2:$G$25,4,FALSE)</f>
        <v>0</v>
      </c>
      <c r="T1110" s="75">
        <f t="shared" ca="1" si="141"/>
        <v>0</v>
      </c>
    </row>
    <row r="1111" spans="1:20">
      <c r="A1111">
        <v>2</v>
      </c>
      <c r="B1111">
        <v>2024</v>
      </c>
      <c r="C1111" s="2">
        <v>45200</v>
      </c>
      <c r="D1111" s="2">
        <v>45291</v>
      </c>
      <c r="J1111">
        <f>VLOOKUP(D1111,'FY-Quarter lookup'!$D$2:$I$25,6,FALSE)</f>
        <v>0</v>
      </c>
      <c r="K1111">
        <f t="shared" si="146"/>
        <v>232</v>
      </c>
      <c r="L1111" s="75" t="str">
        <f t="shared" ca="1" si="144"/>
        <v>3210: Regular In-kind</v>
      </c>
      <c r="M1111" s="75">
        <f t="shared" ca="1" si="139"/>
        <v>0</v>
      </c>
      <c r="N1111" s="75">
        <f t="shared" ca="1" si="140"/>
        <v>0</v>
      </c>
      <c r="O1111" s="75" t="str">
        <f t="shared" ca="1" si="145"/>
        <v>3210: Regular In-kind00PY0</v>
      </c>
      <c r="P1111" s="75">
        <f>VLOOKUP(D1111,'FY-Quarter lookup'!$D$2:$J$25,7,FALSE)</f>
        <v>0</v>
      </c>
      <c r="Q1111" s="75">
        <f ca="1">IFERROR(INDEX('Budget by FY'!$I$2:$I$506,MATCH('Budget by qtr'!O1111,'Budget by FY'!$F$2:$F$506,0)),0)</f>
        <v>0</v>
      </c>
      <c r="R1111" s="75">
        <f>VLOOKUP(D1111,'FY-Quarter lookup'!$D$2:$K$25,8,FALSE)</f>
        <v>0</v>
      </c>
      <c r="S1111" s="75">
        <f>VLOOKUP(D1111,'FY-Quarter lookup'!$D$2:$G$25,4,FALSE)</f>
        <v>0</v>
      </c>
      <c r="T1111" s="75">
        <f t="shared" ca="1" si="141"/>
        <v>0</v>
      </c>
    </row>
    <row r="1112" spans="1:20">
      <c r="A1112">
        <v>3</v>
      </c>
      <c r="B1112">
        <v>2024</v>
      </c>
      <c r="C1112" s="2">
        <v>45292</v>
      </c>
      <c r="D1112" s="2">
        <v>45382</v>
      </c>
      <c r="J1112">
        <f>VLOOKUP(D1112,'FY-Quarter lookup'!$D$2:$I$25,6,FALSE)</f>
        <v>0</v>
      </c>
      <c r="K1112">
        <f t="shared" si="146"/>
        <v>232</v>
      </c>
      <c r="L1112" s="75" t="str">
        <f t="shared" ca="1" si="144"/>
        <v>3210: Regular In-kind</v>
      </c>
      <c r="M1112" s="75">
        <f t="shared" ca="1" si="139"/>
        <v>0</v>
      </c>
      <c r="N1112" s="75">
        <f t="shared" ca="1" si="140"/>
        <v>0</v>
      </c>
      <c r="O1112" s="75" t="str">
        <f t="shared" ca="1" si="145"/>
        <v>3210: Regular In-kind00PY0</v>
      </c>
      <c r="P1112" s="75">
        <f>VLOOKUP(D1112,'FY-Quarter lookup'!$D$2:$J$25,7,FALSE)</f>
        <v>0</v>
      </c>
      <c r="Q1112" s="75">
        <f ca="1">IFERROR(INDEX('Budget by FY'!$I$2:$I$506,MATCH('Budget by qtr'!O1112,'Budget by FY'!$F$2:$F$506,0)),0)</f>
        <v>0</v>
      </c>
      <c r="R1112" s="75">
        <f>VLOOKUP(D1112,'FY-Quarter lookup'!$D$2:$K$25,8,FALSE)</f>
        <v>0</v>
      </c>
      <c r="S1112" s="75">
        <f>VLOOKUP(D1112,'FY-Quarter lookup'!$D$2:$G$25,4,FALSE)</f>
        <v>0</v>
      </c>
      <c r="T1112" s="75">
        <f t="shared" ca="1" si="141"/>
        <v>0</v>
      </c>
    </row>
    <row r="1113" spans="1:20">
      <c r="A1113">
        <v>4</v>
      </c>
      <c r="B1113">
        <v>2024</v>
      </c>
      <c r="C1113" s="2">
        <v>45383</v>
      </c>
      <c r="D1113" s="2">
        <v>45473</v>
      </c>
      <c r="J1113">
        <f>VLOOKUP(D1113,'FY-Quarter lookup'!$D$2:$I$25,6,FALSE)</f>
        <v>0</v>
      </c>
      <c r="K1113">
        <f t="shared" si="146"/>
        <v>232</v>
      </c>
      <c r="L1113" s="75" t="str">
        <f t="shared" ca="1" si="144"/>
        <v>3210: Regular In-kind</v>
      </c>
      <c r="M1113" s="75">
        <f t="shared" ca="1" si="139"/>
        <v>0</v>
      </c>
      <c r="N1113" s="75">
        <f t="shared" ca="1" si="140"/>
        <v>0</v>
      </c>
      <c r="O1113" s="75" t="str">
        <f t="shared" ca="1" si="145"/>
        <v>3210: Regular In-kind00PY0</v>
      </c>
      <c r="P1113" s="75">
        <f>VLOOKUP(D1113,'FY-Quarter lookup'!$D$2:$J$25,7,FALSE)</f>
        <v>0</v>
      </c>
      <c r="Q1113" s="75">
        <f ca="1">IFERROR(INDEX('Budget by FY'!$I$2:$I$506,MATCH('Budget by qtr'!O1113,'Budget by FY'!$F$2:$F$506,0)),0)</f>
        <v>0</v>
      </c>
      <c r="R1113" s="75">
        <f>VLOOKUP(D1113,'FY-Quarter lookup'!$D$2:$K$25,8,FALSE)</f>
        <v>0</v>
      </c>
      <c r="S1113" s="75">
        <f>VLOOKUP(D1113,'FY-Quarter lookup'!$D$2:$G$25,4,FALSE)</f>
        <v>0</v>
      </c>
      <c r="T1113" s="75">
        <f t="shared" ca="1" si="141"/>
        <v>0</v>
      </c>
    </row>
    <row r="1114" spans="1:20">
      <c r="A1114">
        <v>1</v>
      </c>
      <c r="B1114">
        <v>2025</v>
      </c>
      <c r="C1114" s="2">
        <v>45474</v>
      </c>
      <c r="D1114" s="2">
        <v>45565</v>
      </c>
      <c r="J1114">
        <f>VLOOKUP(D1114,'FY-Quarter lookup'!$D$2:$I$25,6,FALSE)</f>
        <v>0</v>
      </c>
      <c r="K1114">
        <f t="shared" si="146"/>
        <v>232</v>
      </c>
      <c r="L1114" s="75" t="str">
        <f t="shared" ca="1" si="144"/>
        <v>3210: Regular In-kind</v>
      </c>
      <c r="M1114" s="75">
        <f t="shared" ref="M1114:M1177" ca="1" si="147">INDIRECT(_xlfn.CONCAT("'Budget by FY'!D",K1114))</f>
        <v>0</v>
      </c>
      <c r="N1114" s="75">
        <f t="shared" ref="N1114:N1177" ca="1" si="148">INDIRECT(_xlfn.CONCAT("'Budget by FY'!E",K1114))</f>
        <v>0</v>
      </c>
      <c r="O1114" s="75" t="str">
        <f t="shared" ca="1" si="145"/>
        <v>3210: Regular In-kind00PY0</v>
      </c>
      <c r="P1114" s="75">
        <f>VLOOKUP(D1114,'FY-Quarter lookup'!$D$2:$J$25,7,FALSE)</f>
        <v>0</v>
      </c>
      <c r="Q1114" s="75">
        <f ca="1">IFERROR(INDEX('Budget by FY'!$I$2:$I$506,MATCH('Budget by qtr'!O1114,'Budget by FY'!$F$2:$F$506,0)),0)</f>
        <v>0</v>
      </c>
      <c r="R1114" s="75">
        <f>VLOOKUP(D1114,'FY-Quarter lookup'!$D$2:$K$25,8,FALSE)</f>
        <v>0</v>
      </c>
      <c r="S1114" s="75">
        <f>VLOOKUP(D1114,'FY-Quarter lookup'!$D$2:$G$25,4,FALSE)</f>
        <v>0</v>
      </c>
      <c r="T1114" s="75">
        <f t="shared" ref="T1114:T1177" ca="1" si="149">IFERROR((Q1114/R1114)*S1114,0)</f>
        <v>0</v>
      </c>
    </row>
    <row r="1115" spans="1:20">
      <c r="A1115">
        <v>2</v>
      </c>
      <c r="B1115">
        <v>2025</v>
      </c>
      <c r="C1115" s="2">
        <v>45566</v>
      </c>
      <c r="D1115" s="2">
        <v>45657</v>
      </c>
      <c r="J1115">
        <f>VLOOKUP(D1115,'FY-Quarter lookup'!$D$2:$I$25,6,FALSE)</f>
        <v>0</v>
      </c>
      <c r="K1115">
        <f t="shared" si="146"/>
        <v>232</v>
      </c>
      <c r="L1115" s="75" t="str">
        <f t="shared" ca="1" si="144"/>
        <v>3210: Regular In-kind</v>
      </c>
      <c r="M1115" s="75">
        <f t="shared" ca="1" si="147"/>
        <v>0</v>
      </c>
      <c r="N1115" s="75">
        <f t="shared" ca="1" si="148"/>
        <v>0</v>
      </c>
      <c r="O1115" s="75" t="str">
        <f t="shared" ca="1" si="145"/>
        <v>3210: Regular In-kind00PY0</v>
      </c>
      <c r="P1115" s="75">
        <f>VLOOKUP(D1115,'FY-Quarter lookup'!$D$2:$J$25,7,FALSE)</f>
        <v>0</v>
      </c>
      <c r="Q1115" s="75">
        <f ca="1">IFERROR(INDEX('Budget by FY'!$I$2:$I$506,MATCH('Budget by qtr'!O1115,'Budget by FY'!$F$2:$F$506,0)),0)</f>
        <v>0</v>
      </c>
      <c r="R1115" s="75">
        <f>VLOOKUP(D1115,'FY-Quarter lookup'!$D$2:$K$25,8,FALSE)</f>
        <v>0</v>
      </c>
      <c r="S1115" s="75">
        <f>VLOOKUP(D1115,'FY-Quarter lookup'!$D$2:$G$25,4,FALSE)</f>
        <v>0</v>
      </c>
      <c r="T1115" s="75">
        <f t="shared" ca="1" si="149"/>
        <v>0</v>
      </c>
    </row>
    <row r="1116" spans="1:20">
      <c r="A1116">
        <v>3</v>
      </c>
      <c r="B1116">
        <v>2025</v>
      </c>
      <c r="C1116" s="2">
        <v>45658</v>
      </c>
      <c r="D1116" s="2">
        <v>45747</v>
      </c>
      <c r="J1116">
        <f>VLOOKUP(D1116,'FY-Quarter lookup'!$D$2:$I$25,6,FALSE)</f>
        <v>0</v>
      </c>
      <c r="K1116">
        <f t="shared" si="146"/>
        <v>232</v>
      </c>
      <c r="L1116" s="75" t="str">
        <f t="shared" ca="1" si="144"/>
        <v>3210: Regular In-kind</v>
      </c>
      <c r="M1116" s="75">
        <f t="shared" ca="1" si="147"/>
        <v>0</v>
      </c>
      <c r="N1116" s="75">
        <f t="shared" ca="1" si="148"/>
        <v>0</v>
      </c>
      <c r="O1116" s="75" t="str">
        <f t="shared" ca="1" si="145"/>
        <v>3210: Regular In-kind00PY0</v>
      </c>
      <c r="P1116" s="75">
        <f>VLOOKUP(D1116,'FY-Quarter lookup'!$D$2:$J$25,7,FALSE)</f>
        <v>0</v>
      </c>
      <c r="Q1116" s="75">
        <f ca="1">IFERROR(INDEX('Budget by FY'!$I$2:$I$506,MATCH('Budget by qtr'!O1116,'Budget by FY'!$F$2:$F$506,0)),0)</f>
        <v>0</v>
      </c>
      <c r="R1116" s="75">
        <f>VLOOKUP(D1116,'FY-Quarter lookup'!$D$2:$K$25,8,FALSE)</f>
        <v>0</v>
      </c>
      <c r="S1116" s="75">
        <f>VLOOKUP(D1116,'FY-Quarter lookup'!$D$2:$G$25,4,FALSE)</f>
        <v>0</v>
      </c>
      <c r="T1116" s="75">
        <f t="shared" ca="1" si="149"/>
        <v>0</v>
      </c>
    </row>
    <row r="1117" spans="1:20">
      <c r="A1117">
        <v>4</v>
      </c>
      <c r="B1117">
        <v>2025</v>
      </c>
      <c r="C1117" s="2">
        <v>45748</v>
      </c>
      <c r="D1117" s="2">
        <v>45838</v>
      </c>
      <c r="J1117">
        <f>VLOOKUP(D1117,'FY-Quarter lookup'!$D$2:$I$25,6,FALSE)</f>
        <v>0</v>
      </c>
      <c r="K1117">
        <f t="shared" si="146"/>
        <v>232</v>
      </c>
      <c r="L1117" s="75" t="str">
        <f t="shared" ca="1" si="144"/>
        <v>3210: Regular In-kind</v>
      </c>
      <c r="M1117" s="75">
        <f t="shared" ca="1" si="147"/>
        <v>0</v>
      </c>
      <c r="N1117" s="75">
        <f t="shared" ca="1" si="148"/>
        <v>0</v>
      </c>
      <c r="O1117" s="75" t="str">
        <f t="shared" ca="1" si="145"/>
        <v>3210: Regular In-kind00PY0</v>
      </c>
      <c r="P1117" s="75">
        <f>VLOOKUP(D1117,'FY-Quarter lookup'!$D$2:$J$25,7,FALSE)</f>
        <v>0</v>
      </c>
      <c r="Q1117" s="75">
        <f ca="1">IFERROR(INDEX('Budget by FY'!$I$2:$I$506,MATCH('Budget by qtr'!O1117,'Budget by FY'!$F$2:$F$506,0)),0)</f>
        <v>0</v>
      </c>
      <c r="R1117" s="75">
        <f>VLOOKUP(D1117,'FY-Quarter lookup'!$D$2:$K$25,8,FALSE)</f>
        <v>0</v>
      </c>
      <c r="S1117" s="75">
        <f>VLOOKUP(D1117,'FY-Quarter lookup'!$D$2:$G$25,4,FALSE)</f>
        <v>0</v>
      </c>
      <c r="T1117" s="75">
        <f t="shared" ca="1" si="149"/>
        <v>0</v>
      </c>
    </row>
    <row r="1118" spans="1:20">
      <c r="A1118">
        <v>1</v>
      </c>
      <c r="B1118">
        <v>2026</v>
      </c>
      <c r="C1118" s="2">
        <v>45839</v>
      </c>
      <c r="D1118" s="2">
        <v>45930</v>
      </c>
      <c r="J1118">
        <f>VLOOKUP(D1118,'FY-Quarter lookup'!$D$2:$I$25,6,FALSE)</f>
        <v>0</v>
      </c>
      <c r="K1118">
        <f t="shared" si="146"/>
        <v>232</v>
      </c>
      <c r="L1118" s="75" t="str">
        <f t="shared" ca="1" si="144"/>
        <v>3210: Regular In-kind</v>
      </c>
      <c r="M1118" s="75">
        <f t="shared" ca="1" si="147"/>
        <v>0</v>
      </c>
      <c r="N1118" s="75">
        <f t="shared" ca="1" si="148"/>
        <v>0</v>
      </c>
      <c r="O1118" s="75" t="str">
        <f t="shared" ca="1" si="145"/>
        <v>3210: Regular In-kind00PY0</v>
      </c>
      <c r="P1118" s="75">
        <f>VLOOKUP(D1118,'FY-Quarter lookup'!$D$2:$J$25,7,FALSE)</f>
        <v>0</v>
      </c>
      <c r="Q1118" s="75">
        <f ca="1">IFERROR(INDEX('Budget by FY'!$I$2:$I$506,MATCH('Budget by qtr'!O1118,'Budget by FY'!$F$2:$F$506,0)),0)</f>
        <v>0</v>
      </c>
      <c r="R1118" s="75">
        <f>VLOOKUP(D1118,'FY-Quarter lookup'!$D$2:$K$25,8,FALSE)</f>
        <v>0</v>
      </c>
      <c r="S1118" s="75">
        <f>VLOOKUP(D1118,'FY-Quarter lookup'!$D$2:$G$25,4,FALSE)</f>
        <v>0</v>
      </c>
      <c r="T1118" s="75">
        <f t="shared" ca="1" si="149"/>
        <v>0</v>
      </c>
    </row>
    <row r="1119" spans="1:20">
      <c r="A1119">
        <v>2</v>
      </c>
      <c r="B1119">
        <v>2026</v>
      </c>
      <c r="C1119" s="2">
        <v>45931</v>
      </c>
      <c r="D1119" s="2">
        <v>46022</v>
      </c>
      <c r="J1119">
        <f>VLOOKUP(D1119,'FY-Quarter lookup'!$D$2:$I$25,6,FALSE)</f>
        <v>0</v>
      </c>
      <c r="K1119">
        <f t="shared" si="146"/>
        <v>232</v>
      </c>
      <c r="L1119" s="75" t="str">
        <f t="shared" ca="1" si="144"/>
        <v>3210: Regular In-kind</v>
      </c>
      <c r="M1119" s="75">
        <f t="shared" ca="1" si="147"/>
        <v>0</v>
      </c>
      <c r="N1119" s="75">
        <f t="shared" ca="1" si="148"/>
        <v>0</v>
      </c>
      <c r="O1119" s="75" t="str">
        <f t="shared" ca="1" si="145"/>
        <v>3210: Regular In-kind00PY0</v>
      </c>
      <c r="P1119" s="75">
        <f>VLOOKUP(D1119,'FY-Quarter lookup'!$D$2:$J$25,7,FALSE)</f>
        <v>0</v>
      </c>
      <c r="Q1119" s="75">
        <f ca="1">IFERROR(INDEX('Budget by FY'!$I$2:$I$506,MATCH('Budget by qtr'!O1119,'Budget by FY'!$F$2:$F$506,0)),0)</f>
        <v>0</v>
      </c>
      <c r="R1119" s="75">
        <f>VLOOKUP(D1119,'FY-Quarter lookup'!$D$2:$K$25,8,FALSE)</f>
        <v>0</v>
      </c>
      <c r="S1119" s="75">
        <f>VLOOKUP(D1119,'FY-Quarter lookup'!$D$2:$G$25,4,FALSE)</f>
        <v>0</v>
      </c>
      <c r="T1119" s="75">
        <f t="shared" ca="1" si="149"/>
        <v>0</v>
      </c>
    </row>
    <row r="1120" spans="1:20">
      <c r="A1120">
        <v>3</v>
      </c>
      <c r="B1120">
        <v>2026</v>
      </c>
      <c r="C1120" s="2">
        <v>46023</v>
      </c>
      <c r="D1120" s="2">
        <v>46112</v>
      </c>
      <c r="J1120">
        <f>VLOOKUP(D1120,'FY-Quarter lookup'!$D$2:$I$25,6,FALSE)</f>
        <v>0</v>
      </c>
      <c r="K1120">
        <f t="shared" si="146"/>
        <v>232</v>
      </c>
      <c r="L1120" s="75" t="str">
        <f t="shared" ca="1" si="144"/>
        <v>3210: Regular In-kind</v>
      </c>
      <c r="M1120" s="75">
        <f t="shared" ca="1" si="147"/>
        <v>0</v>
      </c>
      <c r="N1120" s="75">
        <f t="shared" ca="1" si="148"/>
        <v>0</v>
      </c>
      <c r="O1120" s="75" t="str">
        <f t="shared" ca="1" si="145"/>
        <v>3210: Regular In-kind00PY0</v>
      </c>
      <c r="P1120" s="75">
        <f>VLOOKUP(D1120,'FY-Quarter lookup'!$D$2:$J$25,7,FALSE)</f>
        <v>0</v>
      </c>
      <c r="Q1120" s="75">
        <f ca="1">IFERROR(INDEX('Budget by FY'!$I$2:$I$506,MATCH('Budget by qtr'!O1120,'Budget by FY'!$F$2:$F$506,0)),0)</f>
        <v>0</v>
      </c>
      <c r="R1120" s="75">
        <f>VLOOKUP(D1120,'FY-Quarter lookup'!$D$2:$K$25,8,FALSE)</f>
        <v>0</v>
      </c>
      <c r="S1120" s="75">
        <f>VLOOKUP(D1120,'FY-Quarter lookup'!$D$2:$G$25,4,FALSE)</f>
        <v>0</v>
      </c>
      <c r="T1120" s="75">
        <f t="shared" ca="1" si="149"/>
        <v>0</v>
      </c>
    </row>
    <row r="1121" spans="1:20">
      <c r="A1121">
        <v>4</v>
      </c>
      <c r="B1121">
        <v>2026</v>
      </c>
      <c r="C1121" s="2">
        <v>46113</v>
      </c>
      <c r="D1121" s="2">
        <v>46203</v>
      </c>
      <c r="J1121">
        <f>VLOOKUP(D1121,'FY-Quarter lookup'!$D$2:$I$25,6,FALSE)</f>
        <v>0</v>
      </c>
      <c r="K1121">
        <f t="shared" si="146"/>
        <v>232</v>
      </c>
      <c r="L1121" s="75" t="str">
        <f t="shared" ca="1" si="144"/>
        <v>3210: Regular In-kind</v>
      </c>
      <c r="M1121" s="75">
        <f t="shared" ca="1" si="147"/>
        <v>0</v>
      </c>
      <c r="N1121" s="75">
        <f t="shared" ca="1" si="148"/>
        <v>0</v>
      </c>
      <c r="O1121" s="75" t="str">
        <f t="shared" ca="1" si="145"/>
        <v>3210: Regular In-kind00PY0</v>
      </c>
      <c r="P1121" s="75">
        <f>VLOOKUP(D1121,'FY-Quarter lookup'!$D$2:$J$25,7,FALSE)</f>
        <v>0</v>
      </c>
      <c r="Q1121" s="75">
        <f ca="1">IFERROR(INDEX('Budget by FY'!$I$2:$I$506,MATCH('Budget by qtr'!O1121,'Budget by FY'!$F$2:$F$506,0)),0)</f>
        <v>0</v>
      </c>
      <c r="R1121" s="75">
        <f>VLOOKUP(D1121,'FY-Quarter lookup'!$D$2:$K$25,8,FALSE)</f>
        <v>0</v>
      </c>
      <c r="S1121" s="75">
        <f>VLOOKUP(D1121,'FY-Quarter lookup'!$D$2:$G$25,4,FALSE)</f>
        <v>0</v>
      </c>
      <c r="T1121" s="75">
        <f t="shared" ca="1" si="149"/>
        <v>0</v>
      </c>
    </row>
    <row r="1122" spans="1:20">
      <c r="A1122">
        <v>1</v>
      </c>
      <c r="B1122">
        <v>2027</v>
      </c>
      <c r="C1122" s="2">
        <v>46204</v>
      </c>
      <c r="D1122" s="2">
        <v>46295</v>
      </c>
      <c r="J1122">
        <f>VLOOKUP(D1122,'FY-Quarter lookup'!$D$2:$I$25,6,FALSE)</f>
        <v>0</v>
      </c>
      <c r="K1122">
        <f t="shared" si="146"/>
        <v>232</v>
      </c>
      <c r="L1122" s="75" t="str">
        <f t="shared" ca="1" si="144"/>
        <v>3210: Regular In-kind</v>
      </c>
      <c r="M1122" s="75">
        <f t="shared" ca="1" si="147"/>
        <v>0</v>
      </c>
      <c r="N1122" s="75">
        <f t="shared" ca="1" si="148"/>
        <v>0</v>
      </c>
      <c r="O1122" s="75" t="str">
        <f t="shared" ca="1" si="145"/>
        <v>3210: Regular In-kind00PY0</v>
      </c>
      <c r="P1122" s="75">
        <f>VLOOKUP(D1122,'FY-Quarter lookup'!$D$2:$J$25,7,FALSE)</f>
        <v>0</v>
      </c>
      <c r="Q1122" s="75">
        <f ca="1">IFERROR(INDEX('Budget by FY'!$I$2:$I$506,MATCH('Budget by qtr'!O1122,'Budget by FY'!$F$2:$F$506,0)),0)</f>
        <v>0</v>
      </c>
      <c r="R1122" s="75">
        <f>VLOOKUP(D1122,'FY-Quarter lookup'!$D$2:$K$25,8,FALSE)</f>
        <v>0</v>
      </c>
      <c r="S1122" s="75">
        <f>VLOOKUP(D1122,'FY-Quarter lookup'!$D$2:$G$25,4,FALSE)</f>
        <v>0</v>
      </c>
      <c r="T1122" s="75">
        <f t="shared" ca="1" si="149"/>
        <v>0</v>
      </c>
    </row>
    <row r="1123" spans="1:20">
      <c r="A1123">
        <v>2</v>
      </c>
      <c r="B1123">
        <v>2027</v>
      </c>
      <c r="C1123" s="2">
        <v>46296</v>
      </c>
      <c r="D1123" s="2">
        <v>46387</v>
      </c>
      <c r="J1123">
        <f>VLOOKUP(D1123,'FY-Quarter lookup'!$D$2:$I$25,6,FALSE)</f>
        <v>0</v>
      </c>
      <c r="K1123">
        <f t="shared" si="146"/>
        <v>232</v>
      </c>
      <c r="L1123" s="75" t="str">
        <f t="shared" ca="1" si="144"/>
        <v>3210: Regular In-kind</v>
      </c>
      <c r="M1123" s="75">
        <f t="shared" ca="1" si="147"/>
        <v>0</v>
      </c>
      <c r="N1123" s="75">
        <f t="shared" ca="1" si="148"/>
        <v>0</v>
      </c>
      <c r="O1123" s="75" t="str">
        <f t="shared" ca="1" si="145"/>
        <v>3210: Regular In-kind00PY0</v>
      </c>
      <c r="P1123" s="75">
        <f>VLOOKUP(D1123,'FY-Quarter lookup'!$D$2:$J$25,7,FALSE)</f>
        <v>0</v>
      </c>
      <c r="Q1123" s="75">
        <f ca="1">IFERROR(INDEX('Budget by FY'!$I$2:$I$506,MATCH('Budget by qtr'!O1123,'Budget by FY'!$F$2:$F$506,0)),0)</f>
        <v>0</v>
      </c>
      <c r="R1123" s="75">
        <f>VLOOKUP(D1123,'FY-Quarter lookup'!$D$2:$K$25,8,FALSE)</f>
        <v>0</v>
      </c>
      <c r="S1123" s="75">
        <f>VLOOKUP(D1123,'FY-Quarter lookup'!$D$2:$G$25,4,FALSE)</f>
        <v>0</v>
      </c>
      <c r="T1123" s="75">
        <f t="shared" ca="1" si="149"/>
        <v>0</v>
      </c>
    </row>
    <row r="1124" spans="1:20">
      <c r="A1124">
        <v>3</v>
      </c>
      <c r="B1124">
        <v>2027</v>
      </c>
      <c r="C1124" s="2">
        <v>46388</v>
      </c>
      <c r="D1124" s="2">
        <v>46477</v>
      </c>
      <c r="J1124">
        <f>VLOOKUP(D1124,'FY-Quarter lookup'!$D$2:$I$25,6,FALSE)</f>
        <v>0</v>
      </c>
      <c r="K1124">
        <f t="shared" si="146"/>
        <v>232</v>
      </c>
      <c r="L1124" s="75" t="str">
        <f t="shared" ca="1" si="144"/>
        <v>3210: Regular In-kind</v>
      </c>
      <c r="M1124" s="75">
        <f t="shared" ca="1" si="147"/>
        <v>0</v>
      </c>
      <c r="N1124" s="75">
        <f t="shared" ca="1" si="148"/>
        <v>0</v>
      </c>
      <c r="O1124" s="75" t="str">
        <f t="shared" ca="1" si="145"/>
        <v>3210: Regular In-kind00PY0</v>
      </c>
      <c r="P1124" s="75">
        <f>VLOOKUP(D1124,'FY-Quarter lookup'!$D$2:$J$25,7,FALSE)</f>
        <v>0</v>
      </c>
      <c r="Q1124" s="75">
        <f ca="1">IFERROR(INDEX('Budget by FY'!$I$2:$I$506,MATCH('Budget by qtr'!O1124,'Budget by FY'!$F$2:$F$506,0)),0)</f>
        <v>0</v>
      </c>
      <c r="R1124" s="75">
        <f>VLOOKUP(D1124,'FY-Quarter lookup'!$D$2:$K$25,8,FALSE)</f>
        <v>0</v>
      </c>
      <c r="S1124" s="75">
        <f>VLOOKUP(D1124,'FY-Quarter lookup'!$D$2:$G$25,4,FALSE)</f>
        <v>0</v>
      </c>
      <c r="T1124" s="75">
        <f t="shared" ca="1" si="149"/>
        <v>0</v>
      </c>
    </row>
    <row r="1125" spans="1:20">
      <c r="A1125">
        <v>4</v>
      </c>
      <c r="B1125">
        <v>2027</v>
      </c>
      <c r="C1125" s="2">
        <v>46478</v>
      </c>
      <c r="D1125" s="2">
        <v>46568</v>
      </c>
      <c r="J1125">
        <f>VLOOKUP(D1125,'FY-Quarter lookup'!$D$2:$I$25,6,FALSE)</f>
        <v>0</v>
      </c>
      <c r="K1125">
        <f t="shared" si="146"/>
        <v>232</v>
      </c>
      <c r="L1125" s="75" t="str">
        <f t="shared" ca="1" si="144"/>
        <v>3210: Regular In-kind</v>
      </c>
      <c r="M1125" s="75">
        <f t="shared" ca="1" si="147"/>
        <v>0</v>
      </c>
      <c r="N1125" s="75">
        <f t="shared" ca="1" si="148"/>
        <v>0</v>
      </c>
      <c r="O1125" s="75" t="str">
        <f t="shared" ca="1" si="145"/>
        <v>3210: Regular In-kind00PY0</v>
      </c>
      <c r="P1125" s="75">
        <f>VLOOKUP(D1125,'FY-Quarter lookup'!$D$2:$J$25,7,FALSE)</f>
        <v>0</v>
      </c>
      <c r="Q1125" s="75">
        <f ca="1">IFERROR(INDEX('Budget by FY'!$I$2:$I$506,MATCH('Budget by qtr'!O1125,'Budget by FY'!$F$2:$F$506,0)),0)</f>
        <v>0</v>
      </c>
      <c r="R1125" s="75">
        <f>VLOOKUP(D1125,'FY-Quarter lookup'!$D$2:$K$25,8,FALSE)</f>
        <v>0</v>
      </c>
      <c r="S1125" s="75">
        <f>VLOOKUP(D1125,'FY-Quarter lookup'!$D$2:$G$25,4,FALSE)</f>
        <v>0</v>
      </c>
      <c r="T1125" s="75">
        <f t="shared" ca="1" si="149"/>
        <v>0</v>
      </c>
    </row>
    <row r="1126" spans="1:20">
      <c r="A1126">
        <v>1</v>
      </c>
      <c r="B1126">
        <v>2028</v>
      </c>
      <c r="C1126" s="2">
        <v>46569</v>
      </c>
      <c r="D1126" s="2">
        <v>46660</v>
      </c>
      <c r="J1126">
        <f>VLOOKUP(D1126,'FY-Quarter lookup'!$D$2:$I$25,6,FALSE)</f>
        <v>0</v>
      </c>
      <c r="K1126">
        <f t="shared" si="146"/>
        <v>232</v>
      </c>
      <c r="L1126" s="75" t="str">
        <f t="shared" ca="1" si="144"/>
        <v>3210: Regular In-kind</v>
      </c>
      <c r="M1126" s="75">
        <f t="shared" ca="1" si="147"/>
        <v>0</v>
      </c>
      <c r="N1126" s="75">
        <f t="shared" ca="1" si="148"/>
        <v>0</v>
      </c>
      <c r="O1126" s="75" t="str">
        <f t="shared" ca="1" si="145"/>
        <v>3210: Regular In-kind00PY0</v>
      </c>
      <c r="P1126" s="75">
        <f>VLOOKUP(D1126,'FY-Quarter lookup'!$D$2:$J$25,7,FALSE)</f>
        <v>0</v>
      </c>
      <c r="Q1126" s="75">
        <f ca="1">IFERROR(INDEX('Budget by FY'!$I$2:$I$506,MATCH('Budget by qtr'!O1126,'Budget by FY'!$F$2:$F$506,0)),0)</f>
        <v>0</v>
      </c>
      <c r="R1126" s="75">
        <f>VLOOKUP(D1126,'FY-Quarter lookup'!$D$2:$K$25,8,FALSE)</f>
        <v>0</v>
      </c>
      <c r="S1126" s="75">
        <f>VLOOKUP(D1126,'FY-Quarter lookup'!$D$2:$G$25,4,FALSE)</f>
        <v>0</v>
      </c>
      <c r="T1126" s="75">
        <f t="shared" ca="1" si="149"/>
        <v>0</v>
      </c>
    </row>
    <row r="1127" spans="1:20">
      <c r="A1127">
        <v>2</v>
      </c>
      <c r="B1127">
        <v>2028</v>
      </c>
      <c r="C1127" s="2">
        <v>46661</v>
      </c>
      <c r="D1127" s="2">
        <v>46752</v>
      </c>
      <c r="J1127">
        <f>VLOOKUP(D1127,'FY-Quarter lookup'!$D$2:$I$25,6,FALSE)</f>
        <v>0</v>
      </c>
      <c r="K1127">
        <f t="shared" si="146"/>
        <v>232</v>
      </c>
      <c r="L1127" s="75" t="str">
        <f t="shared" ca="1" si="144"/>
        <v>3210: Regular In-kind</v>
      </c>
      <c r="M1127" s="75">
        <f t="shared" ca="1" si="147"/>
        <v>0</v>
      </c>
      <c r="N1127" s="75">
        <f t="shared" ca="1" si="148"/>
        <v>0</v>
      </c>
      <c r="O1127" s="75" t="str">
        <f t="shared" ca="1" si="145"/>
        <v>3210: Regular In-kind00PY0</v>
      </c>
      <c r="P1127" s="75">
        <f>VLOOKUP(D1127,'FY-Quarter lookup'!$D$2:$J$25,7,FALSE)</f>
        <v>0</v>
      </c>
      <c r="Q1127" s="75">
        <f ca="1">IFERROR(INDEX('Budget by FY'!$I$2:$I$506,MATCH('Budget by qtr'!O1127,'Budget by FY'!$F$2:$F$506,0)),0)</f>
        <v>0</v>
      </c>
      <c r="R1127" s="75">
        <f>VLOOKUP(D1127,'FY-Quarter lookup'!$D$2:$K$25,8,FALSE)</f>
        <v>0</v>
      </c>
      <c r="S1127" s="75">
        <f>VLOOKUP(D1127,'FY-Quarter lookup'!$D$2:$G$25,4,FALSE)</f>
        <v>0</v>
      </c>
      <c r="T1127" s="75">
        <f t="shared" ca="1" si="149"/>
        <v>0</v>
      </c>
    </row>
    <row r="1128" spans="1:20">
      <c r="A1128">
        <v>3</v>
      </c>
      <c r="B1128">
        <v>2028</v>
      </c>
      <c r="C1128" s="2">
        <v>46753</v>
      </c>
      <c r="D1128" s="2">
        <v>46843</v>
      </c>
      <c r="J1128">
        <f>VLOOKUP(D1128,'FY-Quarter lookup'!$D$2:$I$25,6,FALSE)</f>
        <v>0</v>
      </c>
      <c r="K1128">
        <f t="shared" si="146"/>
        <v>232</v>
      </c>
      <c r="L1128" s="75" t="str">
        <f t="shared" ca="1" si="144"/>
        <v>3210: Regular In-kind</v>
      </c>
      <c r="M1128" s="75">
        <f t="shared" ca="1" si="147"/>
        <v>0</v>
      </c>
      <c r="N1128" s="75">
        <f t="shared" ca="1" si="148"/>
        <v>0</v>
      </c>
      <c r="O1128" s="75" t="str">
        <f t="shared" ca="1" si="145"/>
        <v>3210: Regular In-kind00PY0</v>
      </c>
      <c r="P1128" s="75">
        <f>VLOOKUP(D1128,'FY-Quarter lookup'!$D$2:$J$25,7,FALSE)</f>
        <v>0</v>
      </c>
      <c r="Q1128" s="75">
        <f ca="1">IFERROR(INDEX('Budget by FY'!$I$2:$I$506,MATCH('Budget by qtr'!O1128,'Budget by FY'!$F$2:$F$506,0)),0)</f>
        <v>0</v>
      </c>
      <c r="R1128" s="75">
        <f>VLOOKUP(D1128,'FY-Quarter lookup'!$D$2:$K$25,8,FALSE)</f>
        <v>0</v>
      </c>
      <c r="S1128" s="75">
        <f>VLOOKUP(D1128,'FY-Quarter lookup'!$D$2:$G$25,4,FALSE)</f>
        <v>0</v>
      </c>
      <c r="T1128" s="75">
        <f t="shared" ca="1" si="149"/>
        <v>0</v>
      </c>
    </row>
    <row r="1129" spans="1:20">
      <c r="A1129">
        <v>4</v>
      </c>
      <c r="B1129">
        <v>2028</v>
      </c>
      <c r="C1129" s="2">
        <v>46844</v>
      </c>
      <c r="D1129" s="2">
        <v>46934</v>
      </c>
      <c r="J1129">
        <f>VLOOKUP(D1129,'FY-Quarter lookup'!$D$2:$I$25,6,FALSE)</f>
        <v>0</v>
      </c>
      <c r="K1129">
        <f t="shared" si="146"/>
        <v>232</v>
      </c>
      <c r="L1129" s="75" t="str">
        <f t="shared" ca="1" si="144"/>
        <v>3210: Regular In-kind</v>
      </c>
      <c r="M1129" s="75">
        <f t="shared" ca="1" si="147"/>
        <v>0</v>
      </c>
      <c r="N1129" s="75">
        <f t="shared" ca="1" si="148"/>
        <v>0</v>
      </c>
      <c r="O1129" s="75" t="str">
        <f t="shared" ca="1" si="145"/>
        <v>3210: Regular In-kind00PY0</v>
      </c>
      <c r="P1129" s="75">
        <f>VLOOKUP(D1129,'FY-Quarter lookup'!$D$2:$J$25,7,FALSE)</f>
        <v>0</v>
      </c>
      <c r="Q1129" s="75">
        <f ca="1">IFERROR(INDEX('Budget by FY'!$I$2:$I$506,MATCH('Budget by qtr'!O1129,'Budget by FY'!$F$2:$F$506,0)),0)</f>
        <v>0</v>
      </c>
      <c r="R1129" s="75">
        <f>VLOOKUP(D1129,'FY-Quarter lookup'!$D$2:$K$25,8,FALSE)</f>
        <v>0</v>
      </c>
      <c r="S1129" s="75">
        <f>VLOOKUP(D1129,'FY-Quarter lookup'!$D$2:$G$25,4,FALSE)</f>
        <v>0</v>
      </c>
      <c r="T1129" s="75">
        <f t="shared" ca="1" si="149"/>
        <v>0</v>
      </c>
    </row>
    <row r="1130" spans="1:20">
      <c r="A1130">
        <v>1</v>
      </c>
      <c r="B1130">
        <v>2023</v>
      </c>
      <c r="C1130" s="2">
        <v>44743</v>
      </c>
      <c r="D1130" s="2">
        <v>44834</v>
      </c>
      <c r="J1130">
        <f>VLOOKUP(D1130,'FY-Quarter lookup'!$D$2:$I$25,6,FALSE)</f>
        <v>0</v>
      </c>
      <c r="K1130">
        <f>K1129+5</f>
        <v>237</v>
      </c>
      <c r="L1130" s="75" t="str">
        <f t="shared" ca="1" si="144"/>
        <v>3210: Regular In-kind</v>
      </c>
      <c r="M1130" s="75">
        <f t="shared" ca="1" si="147"/>
        <v>0</v>
      </c>
      <c r="N1130" s="75">
        <f t="shared" ca="1" si="148"/>
        <v>0</v>
      </c>
      <c r="O1130" s="75" t="str">
        <f t="shared" ca="1" si="145"/>
        <v>3210: Regular In-kind00PY0</v>
      </c>
      <c r="P1130" s="75">
        <f>VLOOKUP(D1130,'FY-Quarter lookup'!$D$2:$J$25,7,FALSE)</f>
        <v>0</v>
      </c>
      <c r="Q1130" s="75">
        <f ca="1">IFERROR(INDEX('Budget by FY'!$I$2:$I$506,MATCH('Budget by qtr'!O1130,'Budget by FY'!$F$2:$F$506,0)),0)</f>
        <v>0</v>
      </c>
      <c r="R1130" s="75">
        <f>VLOOKUP(D1130,'FY-Quarter lookup'!$D$2:$K$25,8,FALSE)</f>
        <v>0</v>
      </c>
      <c r="S1130" s="75">
        <f>VLOOKUP(D1130,'FY-Quarter lookup'!$D$2:$G$25,4,FALSE)</f>
        <v>0</v>
      </c>
      <c r="T1130" s="75">
        <f t="shared" ca="1" si="149"/>
        <v>0</v>
      </c>
    </row>
    <row r="1131" spans="1:20">
      <c r="A1131">
        <v>2</v>
      </c>
      <c r="B1131">
        <v>2023</v>
      </c>
      <c r="C1131" s="2">
        <v>44835</v>
      </c>
      <c r="D1131" s="2">
        <v>44926</v>
      </c>
      <c r="J1131">
        <f>VLOOKUP(D1131,'FY-Quarter lookup'!$D$2:$I$25,6,FALSE)</f>
        <v>0</v>
      </c>
      <c r="K1131">
        <f>K1130</f>
        <v>237</v>
      </c>
      <c r="L1131" s="75" t="str">
        <f t="shared" ca="1" si="144"/>
        <v>3210: Regular In-kind</v>
      </c>
      <c r="M1131" s="75">
        <f t="shared" ca="1" si="147"/>
        <v>0</v>
      </c>
      <c r="N1131" s="75">
        <f t="shared" ca="1" si="148"/>
        <v>0</v>
      </c>
      <c r="O1131" s="75" t="str">
        <f t="shared" ca="1" si="145"/>
        <v>3210: Regular In-kind00PY0</v>
      </c>
      <c r="P1131" s="75">
        <f>VLOOKUP(D1131,'FY-Quarter lookup'!$D$2:$J$25,7,FALSE)</f>
        <v>0</v>
      </c>
      <c r="Q1131" s="75">
        <f ca="1">IFERROR(INDEX('Budget by FY'!$I$2:$I$506,MATCH('Budget by qtr'!O1131,'Budget by FY'!$F$2:$F$506,0)),0)</f>
        <v>0</v>
      </c>
      <c r="R1131" s="75">
        <f>VLOOKUP(D1131,'FY-Quarter lookup'!$D$2:$K$25,8,FALSE)</f>
        <v>0</v>
      </c>
      <c r="S1131" s="75">
        <f>VLOOKUP(D1131,'FY-Quarter lookup'!$D$2:$G$25,4,FALSE)</f>
        <v>0</v>
      </c>
      <c r="T1131" s="75">
        <f t="shared" ca="1" si="149"/>
        <v>0</v>
      </c>
    </row>
    <row r="1132" spans="1:20">
      <c r="A1132">
        <v>3</v>
      </c>
      <c r="B1132">
        <v>2023</v>
      </c>
      <c r="C1132" s="2">
        <v>44927</v>
      </c>
      <c r="D1132" s="2">
        <v>45016</v>
      </c>
      <c r="J1132">
        <f>VLOOKUP(D1132,'FY-Quarter lookup'!$D$2:$I$25,6,FALSE)</f>
        <v>0</v>
      </c>
      <c r="K1132">
        <f t="shared" ref="K1132:K1153" si="150">K1131</f>
        <v>237</v>
      </c>
      <c r="L1132" s="75" t="str">
        <f t="shared" ca="1" si="144"/>
        <v>3210: Regular In-kind</v>
      </c>
      <c r="M1132" s="75">
        <f t="shared" ca="1" si="147"/>
        <v>0</v>
      </c>
      <c r="N1132" s="75">
        <f t="shared" ca="1" si="148"/>
        <v>0</v>
      </c>
      <c r="O1132" s="75" t="str">
        <f t="shared" ca="1" si="145"/>
        <v>3210: Regular In-kind00PY0</v>
      </c>
      <c r="P1132" s="75">
        <f>VLOOKUP(D1132,'FY-Quarter lookup'!$D$2:$J$25,7,FALSE)</f>
        <v>0</v>
      </c>
      <c r="Q1132" s="75">
        <f ca="1">IFERROR(INDEX('Budget by FY'!$I$2:$I$506,MATCH('Budget by qtr'!O1132,'Budget by FY'!$F$2:$F$506,0)),0)</f>
        <v>0</v>
      </c>
      <c r="R1132" s="75">
        <f>VLOOKUP(D1132,'FY-Quarter lookup'!$D$2:$K$25,8,FALSE)</f>
        <v>0</v>
      </c>
      <c r="S1132" s="75">
        <f>VLOOKUP(D1132,'FY-Quarter lookup'!$D$2:$G$25,4,FALSE)</f>
        <v>0</v>
      </c>
      <c r="T1132" s="75">
        <f t="shared" ca="1" si="149"/>
        <v>0</v>
      </c>
    </row>
    <row r="1133" spans="1:20">
      <c r="A1133">
        <v>4</v>
      </c>
      <c r="B1133">
        <v>2023</v>
      </c>
      <c r="C1133" s="2">
        <v>45017</v>
      </c>
      <c r="D1133" s="2">
        <v>45107</v>
      </c>
      <c r="J1133">
        <f>VLOOKUP(D1133,'FY-Quarter lookup'!$D$2:$I$25,6,FALSE)</f>
        <v>0</v>
      </c>
      <c r="K1133">
        <f t="shared" si="150"/>
        <v>237</v>
      </c>
      <c r="L1133" s="75" t="str">
        <f t="shared" ca="1" si="144"/>
        <v>3210: Regular In-kind</v>
      </c>
      <c r="M1133" s="75">
        <f t="shared" ca="1" si="147"/>
        <v>0</v>
      </c>
      <c r="N1133" s="75">
        <f t="shared" ca="1" si="148"/>
        <v>0</v>
      </c>
      <c r="O1133" s="75" t="str">
        <f t="shared" ca="1" si="145"/>
        <v>3210: Regular In-kind00PY0</v>
      </c>
      <c r="P1133" s="75">
        <f>VLOOKUP(D1133,'FY-Quarter lookup'!$D$2:$J$25,7,FALSE)</f>
        <v>0</v>
      </c>
      <c r="Q1133" s="75">
        <f ca="1">IFERROR(INDEX('Budget by FY'!$I$2:$I$506,MATCH('Budget by qtr'!O1133,'Budget by FY'!$F$2:$F$506,0)),0)</f>
        <v>0</v>
      </c>
      <c r="R1133" s="75">
        <f>VLOOKUP(D1133,'FY-Quarter lookup'!$D$2:$K$25,8,FALSE)</f>
        <v>0</v>
      </c>
      <c r="S1133" s="75">
        <f>VLOOKUP(D1133,'FY-Quarter lookup'!$D$2:$G$25,4,FALSE)</f>
        <v>0</v>
      </c>
      <c r="T1133" s="75">
        <f t="shared" ca="1" si="149"/>
        <v>0</v>
      </c>
    </row>
    <row r="1134" spans="1:20">
      <c r="A1134">
        <v>1</v>
      </c>
      <c r="B1134">
        <v>2024</v>
      </c>
      <c r="C1134" s="2">
        <v>45108</v>
      </c>
      <c r="D1134" s="2">
        <v>45199</v>
      </c>
      <c r="J1134">
        <f>VLOOKUP(D1134,'FY-Quarter lookup'!$D$2:$I$25,6,FALSE)</f>
        <v>0</v>
      </c>
      <c r="K1134">
        <f t="shared" si="150"/>
        <v>237</v>
      </c>
      <c r="L1134" s="75" t="str">
        <f t="shared" ca="1" si="144"/>
        <v>3210: Regular In-kind</v>
      </c>
      <c r="M1134" s="75">
        <f t="shared" ca="1" si="147"/>
        <v>0</v>
      </c>
      <c r="N1134" s="75">
        <f t="shared" ca="1" si="148"/>
        <v>0</v>
      </c>
      <c r="O1134" s="75" t="str">
        <f t="shared" ca="1" si="145"/>
        <v>3210: Regular In-kind00PY0</v>
      </c>
      <c r="P1134" s="75">
        <f>VLOOKUP(D1134,'FY-Quarter lookup'!$D$2:$J$25,7,FALSE)</f>
        <v>0</v>
      </c>
      <c r="Q1134" s="75">
        <f ca="1">IFERROR(INDEX('Budget by FY'!$I$2:$I$506,MATCH('Budget by qtr'!O1134,'Budget by FY'!$F$2:$F$506,0)),0)</f>
        <v>0</v>
      </c>
      <c r="R1134" s="75">
        <f>VLOOKUP(D1134,'FY-Quarter lookup'!$D$2:$K$25,8,FALSE)</f>
        <v>0</v>
      </c>
      <c r="S1134" s="75">
        <f>VLOOKUP(D1134,'FY-Quarter lookup'!$D$2:$G$25,4,FALSE)</f>
        <v>0</v>
      </c>
      <c r="T1134" s="75">
        <f t="shared" ca="1" si="149"/>
        <v>0</v>
      </c>
    </row>
    <row r="1135" spans="1:20">
      <c r="A1135">
        <v>2</v>
      </c>
      <c r="B1135">
        <v>2024</v>
      </c>
      <c r="C1135" s="2">
        <v>45200</v>
      </c>
      <c r="D1135" s="2">
        <v>45291</v>
      </c>
      <c r="J1135">
        <f>VLOOKUP(D1135,'FY-Quarter lookup'!$D$2:$I$25,6,FALSE)</f>
        <v>0</v>
      </c>
      <c r="K1135">
        <f t="shared" si="150"/>
        <v>237</v>
      </c>
      <c r="L1135" s="75" t="str">
        <f t="shared" ca="1" si="144"/>
        <v>3210: Regular In-kind</v>
      </c>
      <c r="M1135" s="75">
        <f t="shared" ca="1" si="147"/>
        <v>0</v>
      </c>
      <c r="N1135" s="75">
        <f t="shared" ca="1" si="148"/>
        <v>0</v>
      </c>
      <c r="O1135" s="75" t="str">
        <f t="shared" ca="1" si="145"/>
        <v>3210: Regular In-kind00PY0</v>
      </c>
      <c r="P1135" s="75">
        <f>VLOOKUP(D1135,'FY-Quarter lookup'!$D$2:$J$25,7,FALSE)</f>
        <v>0</v>
      </c>
      <c r="Q1135" s="75">
        <f ca="1">IFERROR(INDEX('Budget by FY'!$I$2:$I$506,MATCH('Budget by qtr'!O1135,'Budget by FY'!$F$2:$F$506,0)),0)</f>
        <v>0</v>
      </c>
      <c r="R1135" s="75">
        <f>VLOOKUP(D1135,'FY-Quarter lookup'!$D$2:$K$25,8,FALSE)</f>
        <v>0</v>
      </c>
      <c r="S1135" s="75">
        <f>VLOOKUP(D1135,'FY-Quarter lookup'!$D$2:$G$25,4,FALSE)</f>
        <v>0</v>
      </c>
      <c r="T1135" s="75">
        <f t="shared" ca="1" si="149"/>
        <v>0</v>
      </c>
    </row>
    <row r="1136" spans="1:20">
      <c r="A1136">
        <v>3</v>
      </c>
      <c r="B1136">
        <v>2024</v>
      </c>
      <c r="C1136" s="2">
        <v>45292</v>
      </c>
      <c r="D1136" s="2">
        <v>45382</v>
      </c>
      <c r="J1136">
        <f>VLOOKUP(D1136,'FY-Quarter lookup'!$D$2:$I$25,6,FALSE)</f>
        <v>0</v>
      </c>
      <c r="K1136">
        <f t="shared" si="150"/>
        <v>237</v>
      </c>
      <c r="L1136" s="75" t="str">
        <f t="shared" ca="1" si="144"/>
        <v>3210: Regular In-kind</v>
      </c>
      <c r="M1136" s="75">
        <f t="shared" ca="1" si="147"/>
        <v>0</v>
      </c>
      <c r="N1136" s="75">
        <f t="shared" ca="1" si="148"/>
        <v>0</v>
      </c>
      <c r="O1136" s="75" t="str">
        <f t="shared" ca="1" si="145"/>
        <v>3210: Regular In-kind00PY0</v>
      </c>
      <c r="P1136" s="75">
        <f>VLOOKUP(D1136,'FY-Quarter lookup'!$D$2:$J$25,7,FALSE)</f>
        <v>0</v>
      </c>
      <c r="Q1136" s="75">
        <f ca="1">IFERROR(INDEX('Budget by FY'!$I$2:$I$506,MATCH('Budget by qtr'!O1136,'Budget by FY'!$F$2:$F$506,0)),0)</f>
        <v>0</v>
      </c>
      <c r="R1136" s="75">
        <f>VLOOKUP(D1136,'FY-Quarter lookup'!$D$2:$K$25,8,FALSE)</f>
        <v>0</v>
      </c>
      <c r="S1136" s="75">
        <f>VLOOKUP(D1136,'FY-Quarter lookup'!$D$2:$G$25,4,FALSE)</f>
        <v>0</v>
      </c>
      <c r="T1136" s="75">
        <f t="shared" ca="1" si="149"/>
        <v>0</v>
      </c>
    </row>
    <row r="1137" spans="1:20">
      <c r="A1137">
        <v>4</v>
      </c>
      <c r="B1137">
        <v>2024</v>
      </c>
      <c r="C1137" s="2">
        <v>45383</v>
      </c>
      <c r="D1137" s="2">
        <v>45473</v>
      </c>
      <c r="J1137">
        <f>VLOOKUP(D1137,'FY-Quarter lookup'!$D$2:$I$25,6,FALSE)</f>
        <v>0</v>
      </c>
      <c r="K1137">
        <f t="shared" si="150"/>
        <v>237</v>
      </c>
      <c r="L1137" s="75" t="str">
        <f t="shared" ca="1" si="144"/>
        <v>3210: Regular In-kind</v>
      </c>
      <c r="M1137" s="75">
        <f t="shared" ca="1" si="147"/>
        <v>0</v>
      </c>
      <c r="N1137" s="75">
        <f t="shared" ca="1" si="148"/>
        <v>0</v>
      </c>
      <c r="O1137" s="75" t="str">
        <f t="shared" ca="1" si="145"/>
        <v>3210: Regular In-kind00PY0</v>
      </c>
      <c r="P1137" s="75">
        <f>VLOOKUP(D1137,'FY-Quarter lookup'!$D$2:$J$25,7,FALSE)</f>
        <v>0</v>
      </c>
      <c r="Q1137" s="75">
        <f ca="1">IFERROR(INDEX('Budget by FY'!$I$2:$I$506,MATCH('Budget by qtr'!O1137,'Budget by FY'!$F$2:$F$506,0)),0)</f>
        <v>0</v>
      </c>
      <c r="R1137" s="75">
        <f>VLOOKUP(D1137,'FY-Quarter lookup'!$D$2:$K$25,8,FALSE)</f>
        <v>0</v>
      </c>
      <c r="S1137" s="75">
        <f>VLOOKUP(D1137,'FY-Quarter lookup'!$D$2:$G$25,4,FALSE)</f>
        <v>0</v>
      </c>
      <c r="T1137" s="75">
        <f t="shared" ca="1" si="149"/>
        <v>0</v>
      </c>
    </row>
    <row r="1138" spans="1:20">
      <c r="A1138">
        <v>1</v>
      </c>
      <c r="B1138">
        <v>2025</v>
      </c>
      <c r="C1138" s="2">
        <v>45474</v>
      </c>
      <c r="D1138" s="2">
        <v>45565</v>
      </c>
      <c r="J1138">
        <f>VLOOKUP(D1138,'FY-Quarter lookup'!$D$2:$I$25,6,FALSE)</f>
        <v>0</v>
      </c>
      <c r="K1138">
        <f t="shared" si="150"/>
        <v>237</v>
      </c>
      <c r="L1138" s="75" t="str">
        <f t="shared" ca="1" si="144"/>
        <v>3210: Regular In-kind</v>
      </c>
      <c r="M1138" s="75">
        <f t="shared" ca="1" si="147"/>
        <v>0</v>
      </c>
      <c r="N1138" s="75">
        <f t="shared" ca="1" si="148"/>
        <v>0</v>
      </c>
      <c r="O1138" s="75" t="str">
        <f t="shared" ca="1" si="145"/>
        <v>3210: Regular In-kind00PY0</v>
      </c>
      <c r="P1138" s="75">
        <f>VLOOKUP(D1138,'FY-Quarter lookup'!$D$2:$J$25,7,FALSE)</f>
        <v>0</v>
      </c>
      <c r="Q1138" s="75">
        <f ca="1">IFERROR(INDEX('Budget by FY'!$I$2:$I$506,MATCH('Budget by qtr'!O1138,'Budget by FY'!$F$2:$F$506,0)),0)</f>
        <v>0</v>
      </c>
      <c r="R1138" s="75">
        <f>VLOOKUP(D1138,'FY-Quarter lookup'!$D$2:$K$25,8,FALSE)</f>
        <v>0</v>
      </c>
      <c r="S1138" s="75">
        <f>VLOOKUP(D1138,'FY-Quarter lookup'!$D$2:$G$25,4,FALSE)</f>
        <v>0</v>
      </c>
      <c r="T1138" s="75">
        <f t="shared" ca="1" si="149"/>
        <v>0</v>
      </c>
    </row>
    <row r="1139" spans="1:20">
      <c r="A1139">
        <v>2</v>
      </c>
      <c r="B1139">
        <v>2025</v>
      </c>
      <c r="C1139" s="2">
        <v>45566</v>
      </c>
      <c r="D1139" s="2">
        <v>45657</v>
      </c>
      <c r="J1139">
        <f>VLOOKUP(D1139,'FY-Quarter lookup'!$D$2:$I$25,6,FALSE)</f>
        <v>0</v>
      </c>
      <c r="K1139">
        <f t="shared" si="150"/>
        <v>237</v>
      </c>
      <c r="L1139" s="75" t="str">
        <f t="shared" ca="1" si="144"/>
        <v>3210: Regular In-kind</v>
      </c>
      <c r="M1139" s="75">
        <f t="shared" ca="1" si="147"/>
        <v>0</v>
      </c>
      <c r="N1139" s="75">
        <f t="shared" ca="1" si="148"/>
        <v>0</v>
      </c>
      <c r="O1139" s="75" t="str">
        <f t="shared" ca="1" si="145"/>
        <v>3210: Regular In-kind00PY0</v>
      </c>
      <c r="P1139" s="75">
        <f>VLOOKUP(D1139,'FY-Quarter lookup'!$D$2:$J$25,7,FALSE)</f>
        <v>0</v>
      </c>
      <c r="Q1139" s="75">
        <f ca="1">IFERROR(INDEX('Budget by FY'!$I$2:$I$506,MATCH('Budget by qtr'!O1139,'Budget by FY'!$F$2:$F$506,0)),0)</f>
        <v>0</v>
      </c>
      <c r="R1139" s="75">
        <f>VLOOKUP(D1139,'FY-Quarter lookup'!$D$2:$K$25,8,FALSE)</f>
        <v>0</v>
      </c>
      <c r="S1139" s="75">
        <f>VLOOKUP(D1139,'FY-Quarter lookup'!$D$2:$G$25,4,FALSE)</f>
        <v>0</v>
      </c>
      <c r="T1139" s="75">
        <f t="shared" ca="1" si="149"/>
        <v>0</v>
      </c>
    </row>
    <row r="1140" spans="1:20">
      <c r="A1140">
        <v>3</v>
      </c>
      <c r="B1140">
        <v>2025</v>
      </c>
      <c r="C1140" s="2">
        <v>45658</v>
      </c>
      <c r="D1140" s="2">
        <v>45747</v>
      </c>
      <c r="J1140">
        <f>VLOOKUP(D1140,'FY-Quarter lookup'!$D$2:$I$25,6,FALSE)</f>
        <v>0</v>
      </c>
      <c r="K1140">
        <f t="shared" si="150"/>
        <v>237</v>
      </c>
      <c r="L1140" s="75" t="str">
        <f t="shared" ca="1" si="144"/>
        <v>3210: Regular In-kind</v>
      </c>
      <c r="M1140" s="75">
        <f t="shared" ca="1" si="147"/>
        <v>0</v>
      </c>
      <c r="N1140" s="75">
        <f t="shared" ca="1" si="148"/>
        <v>0</v>
      </c>
      <c r="O1140" s="75" t="str">
        <f t="shared" ca="1" si="145"/>
        <v>3210: Regular In-kind00PY0</v>
      </c>
      <c r="P1140" s="75">
        <f>VLOOKUP(D1140,'FY-Quarter lookup'!$D$2:$J$25,7,FALSE)</f>
        <v>0</v>
      </c>
      <c r="Q1140" s="75">
        <f ca="1">IFERROR(INDEX('Budget by FY'!$I$2:$I$506,MATCH('Budget by qtr'!O1140,'Budget by FY'!$F$2:$F$506,0)),0)</f>
        <v>0</v>
      </c>
      <c r="R1140" s="75">
        <f>VLOOKUP(D1140,'FY-Quarter lookup'!$D$2:$K$25,8,FALSE)</f>
        <v>0</v>
      </c>
      <c r="S1140" s="75">
        <f>VLOOKUP(D1140,'FY-Quarter lookup'!$D$2:$G$25,4,FALSE)</f>
        <v>0</v>
      </c>
      <c r="T1140" s="75">
        <f t="shared" ca="1" si="149"/>
        <v>0</v>
      </c>
    </row>
    <row r="1141" spans="1:20">
      <c r="A1141">
        <v>4</v>
      </c>
      <c r="B1141">
        <v>2025</v>
      </c>
      <c r="C1141" s="2">
        <v>45748</v>
      </c>
      <c r="D1141" s="2">
        <v>45838</v>
      </c>
      <c r="J1141">
        <f>VLOOKUP(D1141,'FY-Quarter lookup'!$D$2:$I$25,6,FALSE)</f>
        <v>0</v>
      </c>
      <c r="K1141">
        <f t="shared" si="150"/>
        <v>237</v>
      </c>
      <c r="L1141" s="75" t="str">
        <f t="shared" ca="1" si="144"/>
        <v>3210: Regular In-kind</v>
      </c>
      <c r="M1141" s="75">
        <f t="shared" ca="1" si="147"/>
        <v>0</v>
      </c>
      <c r="N1141" s="75">
        <f t="shared" ca="1" si="148"/>
        <v>0</v>
      </c>
      <c r="O1141" s="75" t="str">
        <f t="shared" ca="1" si="145"/>
        <v>3210: Regular In-kind00PY0</v>
      </c>
      <c r="P1141" s="75">
        <f>VLOOKUP(D1141,'FY-Quarter lookup'!$D$2:$J$25,7,FALSE)</f>
        <v>0</v>
      </c>
      <c r="Q1141" s="75">
        <f ca="1">IFERROR(INDEX('Budget by FY'!$I$2:$I$506,MATCH('Budget by qtr'!O1141,'Budget by FY'!$F$2:$F$506,0)),0)</f>
        <v>0</v>
      </c>
      <c r="R1141" s="75">
        <f>VLOOKUP(D1141,'FY-Quarter lookup'!$D$2:$K$25,8,FALSE)</f>
        <v>0</v>
      </c>
      <c r="S1141" s="75">
        <f>VLOOKUP(D1141,'FY-Quarter lookup'!$D$2:$G$25,4,FALSE)</f>
        <v>0</v>
      </c>
      <c r="T1141" s="75">
        <f t="shared" ca="1" si="149"/>
        <v>0</v>
      </c>
    </row>
    <row r="1142" spans="1:20">
      <c r="A1142">
        <v>1</v>
      </c>
      <c r="B1142">
        <v>2026</v>
      </c>
      <c r="C1142" s="2">
        <v>45839</v>
      </c>
      <c r="D1142" s="2">
        <v>45930</v>
      </c>
      <c r="J1142">
        <f>VLOOKUP(D1142,'FY-Quarter lookup'!$D$2:$I$25,6,FALSE)</f>
        <v>0</v>
      </c>
      <c r="K1142">
        <f t="shared" si="150"/>
        <v>237</v>
      </c>
      <c r="L1142" s="75" t="str">
        <f t="shared" ca="1" si="144"/>
        <v>3210: Regular In-kind</v>
      </c>
      <c r="M1142" s="75">
        <f t="shared" ca="1" si="147"/>
        <v>0</v>
      </c>
      <c r="N1142" s="75">
        <f t="shared" ca="1" si="148"/>
        <v>0</v>
      </c>
      <c r="O1142" s="75" t="str">
        <f t="shared" ca="1" si="145"/>
        <v>3210: Regular In-kind00PY0</v>
      </c>
      <c r="P1142" s="75">
        <f>VLOOKUP(D1142,'FY-Quarter lookup'!$D$2:$J$25,7,FALSE)</f>
        <v>0</v>
      </c>
      <c r="Q1142" s="75">
        <f ca="1">IFERROR(INDEX('Budget by FY'!$I$2:$I$506,MATCH('Budget by qtr'!O1142,'Budget by FY'!$F$2:$F$506,0)),0)</f>
        <v>0</v>
      </c>
      <c r="R1142" s="75">
        <f>VLOOKUP(D1142,'FY-Quarter lookup'!$D$2:$K$25,8,FALSE)</f>
        <v>0</v>
      </c>
      <c r="S1142" s="75">
        <f>VLOOKUP(D1142,'FY-Quarter lookup'!$D$2:$G$25,4,FALSE)</f>
        <v>0</v>
      </c>
      <c r="T1142" s="75">
        <f t="shared" ca="1" si="149"/>
        <v>0</v>
      </c>
    </row>
    <row r="1143" spans="1:20">
      <c r="A1143">
        <v>2</v>
      </c>
      <c r="B1143">
        <v>2026</v>
      </c>
      <c r="C1143" s="2">
        <v>45931</v>
      </c>
      <c r="D1143" s="2">
        <v>46022</v>
      </c>
      <c r="J1143">
        <f>VLOOKUP(D1143,'FY-Quarter lookup'!$D$2:$I$25,6,FALSE)</f>
        <v>0</v>
      </c>
      <c r="K1143">
        <f t="shared" si="150"/>
        <v>237</v>
      </c>
      <c r="L1143" s="75" t="str">
        <f t="shared" ca="1" si="144"/>
        <v>3210: Regular In-kind</v>
      </c>
      <c r="M1143" s="75">
        <f t="shared" ca="1" si="147"/>
        <v>0</v>
      </c>
      <c r="N1143" s="75">
        <f t="shared" ca="1" si="148"/>
        <v>0</v>
      </c>
      <c r="O1143" s="75" t="str">
        <f t="shared" ca="1" si="145"/>
        <v>3210: Regular In-kind00PY0</v>
      </c>
      <c r="P1143" s="75">
        <f>VLOOKUP(D1143,'FY-Quarter lookup'!$D$2:$J$25,7,FALSE)</f>
        <v>0</v>
      </c>
      <c r="Q1143" s="75">
        <f ca="1">IFERROR(INDEX('Budget by FY'!$I$2:$I$506,MATCH('Budget by qtr'!O1143,'Budget by FY'!$F$2:$F$506,0)),0)</f>
        <v>0</v>
      </c>
      <c r="R1143" s="75">
        <f>VLOOKUP(D1143,'FY-Quarter lookup'!$D$2:$K$25,8,FALSE)</f>
        <v>0</v>
      </c>
      <c r="S1143" s="75">
        <f>VLOOKUP(D1143,'FY-Quarter lookup'!$D$2:$G$25,4,FALSE)</f>
        <v>0</v>
      </c>
      <c r="T1143" s="75">
        <f t="shared" ca="1" si="149"/>
        <v>0</v>
      </c>
    </row>
    <row r="1144" spans="1:20">
      <c r="A1144">
        <v>3</v>
      </c>
      <c r="B1144">
        <v>2026</v>
      </c>
      <c r="C1144" s="2">
        <v>46023</v>
      </c>
      <c r="D1144" s="2">
        <v>46112</v>
      </c>
      <c r="J1144">
        <f>VLOOKUP(D1144,'FY-Quarter lookup'!$D$2:$I$25,6,FALSE)</f>
        <v>0</v>
      </c>
      <c r="K1144">
        <f t="shared" si="150"/>
        <v>237</v>
      </c>
      <c r="L1144" s="75" t="str">
        <f t="shared" ca="1" si="144"/>
        <v>3210: Regular In-kind</v>
      </c>
      <c r="M1144" s="75">
        <f t="shared" ca="1" si="147"/>
        <v>0</v>
      </c>
      <c r="N1144" s="75">
        <f t="shared" ca="1" si="148"/>
        <v>0</v>
      </c>
      <c r="O1144" s="75" t="str">
        <f t="shared" ca="1" si="145"/>
        <v>3210: Regular In-kind00PY0</v>
      </c>
      <c r="P1144" s="75">
        <f>VLOOKUP(D1144,'FY-Quarter lookup'!$D$2:$J$25,7,FALSE)</f>
        <v>0</v>
      </c>
      <c r="Q1144" s="75">
        <f ca="1">IFERROR(INDEX('Budget by FY'!$I$2:$I$506,MATCH('Budget by qtr'!O1144,'Budget by FY'!$F$2:$F$506,0)),0)</f>
        <v>0</v>
      </c>
      <c r="R1144" s="75">
        <f>VLOOKUP(D1144,'FY-Quarter lookup'!$D$2:$K$25,8,FALSE)</f>
        <v>0</v>
      </c>
      <c r="S1144" s="75">
        <f>VLOOKUP(D1144,'FY-Quarter lookup'!$D$2:$G$25,4,FALSE)</f>
        <v>0</v>
      </c>
      <c r="T1144" s="75">
        <f t="shared" ca="1" si="149"/>
        <v>0</v>
      </c>
    </row>
    <row r="1145" spans="1:20">
      <c r="A1145">
        <v>4</v>
      </c>
      <c r="B1145">
        <v>2026</v>
      </c>
      <c r="C1145" s="2">
        <v>46113</v>
      </c>
      <c r="D1145" s="2">
        <v>46203</v>
      </c>
      <c r="J1145">
        <f>VLOOKUP(D1145,'FY-Quarter lookup'!$D$2:$I$25,6,FALSE)</f>
        <v>0</v>
      </c>
      <c r="K1145">
        <f t="shared" si="150"/>
        <v>237</v>
      </c>
      <c r="L1145" s="75" t="str">
        <f t="shared" ca="1" si="144"/>
        <v>3210: Regular In-kind</v>
      </c>
      <c r="M1145" s="75">
        <f t="shared" ca="1" si="147"/>
        <v>0</v>
      </c>
      <c r="N1145" s="75">
        <f t="shared" ca="1" si="148"/>
        <v>0</v>
      </c>
      <c r="O1145" s="75" t="str">
        <f t="shared" ca="1" si="145"/>
        <v>3210: Regular In-kind00PY0</v>
      </c>
      <c r="P1145" s="75">
        <f>VLOOKUP(D1145,'FY-Quarter lookup'!$D$2:$J$25,7,FALSE)</f>
        <v>0</v>
      </c>
      <c r="Q1145" s="75">
        <f ca="1">IFERROR(INDEX('Budget by FY'!$I$2:$I$506,MATCH('Budget by qtr'!O1145,'Budget by FY'!$F$2:$F$506,0)),0)</f>
        <v>0</v>
      </c>
      <c r="R1145" s="75">
        <f>VLOOKUP(D1145,'FY-Quarter lookup'!$D$2:$K$25,8,FALSE)</f>
        <v>0</v>
      </c>
      <c r="S1145" s="75">
        <f>VLOOKUP(D1145,'FY-Quarter lookup'!$D$2:$G$25,4,FALSE)</f>
        <v>0</v>
      </c>
      <c r="T1145" s="75">
        <f t="shared" ca="1" si="149"/>
        <v>0</v>
      </c>
    </row>
    <row r="1146" spans="1:20">
      <c r="A1146">
        <v>1</v>
      </c>
      <c r="B1146">
        <v>2027</v>
      </c>
      <c r="C1146" s="2">
        <v>46204</v>
      </c>
      <c r="D1146" s="2">
        <v>46295</v>
      </c>
      <c r="J1146">
        <f>VLOOKUP(D1146,'FY-Quarter lookup'!$D$2:$I$25,6,FALSE)</f>
        <v>0</v>
      </c>
      <c r="K1146">
        <f t="shared" si="150"/>
        <v>237</v>
      </c>
      <c r="L1146" s="75" t="str">
        <f t="shared" ca="1" si="144"/>
        <v>3210: Regular In-kind</v>
      </c>
      <c r="M1146" s="75">
        <f t="shared" ca="1" si="147"/>
        <v>0</v>
      </c>
      <c r="N1146" s="75">
        <f t="shared" ca="1" si="148"/>
        <v>0</v>
      </c>
      <c r="O1146" s="75" t="str">
        <f t="shared" ca="1" si="145"/>
        <v>3210: Regular In-kind00PY0</v>
      </c>
      <c r="P1146" s="75">
        <f>VLOOKUP(D1146,'FY-Quarter lookup'!$D$2:$J$25,7,FALSE)</f>
        <v>0</v>
      </c>
      <c r="Q1146" s="75">
        <f ca="1">IFERROR(INDEX('Budget by FY'!$I$2:$I$506,MATCH('Budget by qtr'!O1146,'Budget by FY'!$F$2:$F$506,0)),0)</f>
        <v>0</v>
      </c>
      <c r="R1146" s="75">
        <f>VLOOKUP(D1146,'FY-Quarter lookup'!$D$2:$K$25,8,FALSE)</f>
        <v>0</v>
      </c>
      <c r="S1146" s="75">
        <f>VLOOKUP(D1146,'FY-Quarter lookup'!$D$2:$G$25,4,FALSE)</f>
        <v>0</v>
      </c>
      <c r="T1146" s="75">
        <f t="shared" ca="1" si="149"/>
        <v>0</v>
      </c>
    </row>
    <row r="1147" spans="1:20">
      <c r="A1147">
        <v>2</v>
      </c>
      <c r="B1147">
        <v>2027</v>
      </c>
      <c r="C1147" s="2">
        <v>46296</v>
      </c>
      <c r="D1147" s="2">
        <v>46387</v>
      </c>
      <c r="J1147">
        <f>VLOOKUP(D1147,'FY-Quarter lookup'!$D$2:$I$25,6,FALSE)</f>
        <v>0</v>
      </c>
      <c r="K1147">
        <f t="shared" si="150"/>
        <v>237</v>
      </c>
      <c r="L1147" s="75" t="str">
        <f t="shared" ca="1" si="144"/>
        <v>3210: Regular In-kind</v>
      </c>
      <c r="M1147" s="75">
        <f t="shared" ca="1" si="147"/>
        <v>0</v>
      </c>
      <c r="N1147" s="75">
        <f t="shared" ca="1" si="148"/>
        <v>0</v>
      </c>
      <c r="O1147" s="75" t="str">
        <f t="shared" ca="1" si="145"/>
        <v>3210: Regular In-kind00PY0</v>
      </c>
      <c r="P1147" s="75">
        <f>VLOOKUP(D1147,'FY-Quarter lookup'!$D$2:$J$25,7,FALSE)</f>
        <v>0</v>
      </c>
      <c r="Q1147" s="75">
        <f ca="1">IFERROR(INDEX('Budget by FY'!$I$2:$I$506,MATCH('Budget by qtr'!O1147,'Budget by FY'!$F$2:$F$506,0)),0)</f>
        <v>0</v>
      </c>
      <c r="R1147" s="75">
        <f>VLOOKUP(D1147,'FY-Quarter lookup'!$D$2:$K$25,8,FALSE)</f>
        <v>0</v>
      </c>
      <c r="S1147" s="75">
        <f>VLOOKUP(D1147,'FY-Quarter lookup'!$D$2:$G$25,4,FALSE)</f>
        <v>0</v>
      </c>
      <c r="T1147" s="75">
        <f t="shared" ca="1" si="149"/>
        <v>0</v>
      </c>
    </row>
    <row r="1148" spans="1:20">
      <c r="A1148">
        <v>3</v>
      </c>
      <c r="B1148">
        <v>2027</v>
      </c>
      <c r="C1148" s="2">
        <v>46388</v>
      </c>
      <c r="D1148" s="2">
        <v>46477</v>
      </c>
      <c r="J1148">
        <f>VLOOKUP(D1148,'FY-Quarter lookup'!$D$2:$I$25,6,FALSE)</f>
        <v>0</v>
      </c>
      <c r="K1148">
        <f t="shared" si="150"/>
        <v>237</v>
      </c>
      <c r="L1148" s="75" t="str">
        <f t="shared" ca="1" si="144"/>
        <v>3210: Regular In-kind</v>
      </c>
      <c r="M1148" s="75">
        <f t="shared" ca="1" si="147"/>
        <v>0</v>
      </c>
      <c r="N1148" s="75">
        <f t="shared" ca="1" si="148"/>
        <v>0</v>
      </c>
      <c r="O1148" s="75" t="str">
        <f t="shared" ca="1" si="145"/>
        <v>3210: Regular In-kind00PY0</v>
      </c>
      <c r="P1148" s="75">
        <f>VLOOKUP(D1148,'FY-Quarter lookup'!$D$2:$J$25,7,FALSE)</f>
        <v>0</v>
      </c>
      <c r="Q1148" s="75">
        <f ca="1">IFERROR(INDEX('Budget by FY'!$I$2:$I$506,MATCH('Budget by qtr'!O1148,'Budget by FY'!$F$2:$F$506,0)),0)</f>
        <v>0</v>
      </c>
      <c r="R1148" s="75">
        <f>VLOOKUP(D1148,'FY-Quarter lookup'!$D$2:$K$25,8,FALSE)</f>
        <v>0</v>
      </c>
      <c r="S1148" s="75">
        <f>VLOOKUP(D1148,'FY-Quarter lookup'!$D$2:$G$25,4,FALSE)</f>
        <v>0</v>
      </c>
      <c r="T1148" s="75">
        <f t="shared" ca="1" si="149"/>
        <v>0</v>
      </c>
    </row>
    <row r="1149" spans="1:20">
      <c r="A1149">
        <v>4</v>
      </c>
      <c r="B1149">
        <v>2027</v>
      </c>
      <c r="C1149" s="2">
        <v>46478</v>
      </c>
      <c r="D1149" s="2">
        <v>46568</v>
      </c>
      <c r="J1149">
        <f>VLOOKUP(D1149,'FY-Quarter lookup'!$D$2:$I$25,6,FALSE)</f>
        <v>0</v>
      </c>
      <c r="K1149">
        <f t="shared" si="150"/>
        <v>237</v>
      </c>
      <c r="L1149" s="75" t="str">
        <f t="shared" ca="1" si="144"/>
        <v>3210: Regular In-kind</v>
      </c>
      <c r="M1149" s="75">
        <f t="shared" ca="1" si="147"/>
        <v>0</v>
      </c>
      <c r="N1149" s="75">
        <f t="shared" ca="1" si="148"/>
        <v>0</v>
      </c>
      <c r="O1149" s="75" t="str">
        <f t="shared" ca="1" si="145"/>
        <v>3210: Regular In-kind00PY0</v>
      </c>
      <c r="P1149" s="75">
        <f>VLOOKUP(D1149,'FY-Quarter lookup'!$D$2:$J$25,7,FALSE)</f>
        <v>0</v>
      </c>
      <c r="Q1149" s="75">
        <f ca="1">IFERROR(INDEX('Budget by FY'!$I$2:$I$506,MATCH('Budget by qtr'!O1149,'Budget by FY'!$F$2:$F$506,0)),0)</f>
        <v>0</v>
      </c>
      <c r="R1149" s="75">
        <f>VLOOKUP(D1149,'FY-Quarter lookup'!$D$2:$K$25,8,FALSE)</f>
        <v>0</v>
      </c>
      <c r="S1149" s="75">
        <f>VLOOKUP(D1149,'FY-Quarter lookup'!$D$2:$G$25,4,FALSE)</f>
        <v>0</v>
      </c>
      <c r="T1149" s="75">
        <f t="shared" ca="1" si="149"/>
        <v>0</v>
      </c>
    </row>
    <row r="1150" spans="1:20">
      <c r="A1150">
        <v>1</v>
      </c>
      <c r="B1150">
        <v>2028</v>
      </c>
      <c r="C1150" s="2">
        <v>46569</v>
      </c>
      <c r="D1150" s="2">
        <v>46660</v>
      </c>
      <c r="J1150">
        <f>VLOOKUP(D1150,'FY-Quarter lookup'!$D$2:$I$25,6,FALSE)</f>
        <v>0</v>
      </c>
      <c r="K1150">
        <f t="shared" si="150"/>
        <v>237</v>
      </c>
      <c r="L1150" s="75" t="str">
        <f t="shared" ca="1" si="144"/>
        <v>3210: Regular In-kind</v>
      </c>
      <c r="M1150" s="75">
        <f t="shared" ca="1" si="147"/>
        <v>0</v>
      </c>
      <c r="N1150" s="75">
        <f t="shared" ca="1" si="148"/>
        <v>0</v>
      </c>
      <c r="O1150" s="75" t="str">
        <f t="shared" ca="1" si="145"/>
        <v>3210: Regular In-kind00PY0</v>
      </c>
      <c r="P1150" s="75">
        <f>VLOOKUP(D1150,'FY-Quarter lookup'!$D$2:$J$25,7,FALSE)</f>
        <v>0</v>
      </c>
      <c r="Q1150" s="75">
        <f ca="1">IFERROR(INDEX('Budget by FY'!$I$2:$I$506,MATCH('Budget by qtr'!O1150,'Budget by FY'!$F$2:$F$506,0)),0)</f>
        <v>0</v>
      </c>
      <c r="R1150" s="75">
        <f>VLOOKUP(D1150,'FY-Quarter lookup'!$D$2:$K$25,8,FALSE)</f>
        <v>0</v>
      </c>
      <c r="S1150" s="75">
        <f>VLOOKUP(D1150,'FY-Quarter lookup'!$D$2:$G$25,4,FALSE)</f>
        <v>0</v>
      </c>
      <c r="T1150" s="75">
        <f t="shared" ca="1" si="149"/>
        <v>0</v>
      </c>
    </row>
    <row r="1151" spans="1:20">
      <c r="A1151">
        <v>2</v>
      </c>
      <c r="B1151">
        <v>2028</v>
      </c>
      <c r="C1151" s="2">
        <v>46661</v>
      </c>
      <c r="D1151" s="2">
        <v>46752</v>
      </c>
      <c r="J1151">
        <f>VLOOKUP(D1151,'FY-Quarter lookup'!$D$2:$I$25,6,FALSE)</f>
        <v>0</v>
      </c>
      <c r="K1151">
        <f t="shared" si="150"/>
        <v>237</v>
      </c>
      <c r="L1151" s="75" t="str">
        <f t="shared" ca="1" si="144"/>
        <v>3210: Regular In-kind</v>
      </c>
      <c r="M1151" s="75">
        <f t="shared" ca="1" si="147"/>
        <v>0</v>
      </c>
      <c r="N1151" s="75">
        <f t="shared" ca="1" si="148"/>
        <v>0</v>
      </c>
      <c r="O1151" s="75" t="str">
        <f t="shared" ca="1" si="145"/>
        <v>3210: Regular In-kind00PY0</v>
      </c>
      <c r="P1151" s="75">
        <f>VLOOKUP(D1151,'FY-Quarter lookup'!$D$2:$J$25,7,FALSE)</f>
        <v>0</v>
      </c>
      <c r="Q1151" s="75">
        <f ca="1">IFERROR(INDEX('Budget by FY'!$I$2:$I$506,MATCH('Budget by qtr'!O1151,'Budget by FY'!$F$2:$F$506,0)),0)</f>
        <v>0</v>
      </c>
      <c r="R1151" s="75">
        <f>VLOOKUP(D1151,'FY-Quarter lookup'!$D$2:$K$25,8,FALSE)</f>
        <v>0</v>
      </c>
      <c r="S1151" s="75">
        <f>VLOOKUP(D1151,'FY-Quarter lookup'!$D$2:$G$25,4,FALSE)</f>
        <v>0</v>
      </c>
      <c r="T1151" s="75">
        <f t="shared" ca="1" si="149"/>
        <v>0</v>
      </c>
    </row>
    <row r="1152" spans="1:20">
      <c r="A1152">
        <v>3</v>
      </c>
      <c r="B1152">
        <v>2028</v>
      </c>
      <c r="C1152" s="2">
        <v>46753</v>
      </c>
      <c r="D1152" s="2">
        <v>46843</v>
      </c>
      <c r="J1152">
        <f>VLOOKUP(D1152,'FY-Quarter lookup'!$D$2:$I$25,6,FALSE)</f>
        <v>0</v>
      </c>
      <c r="K1152">
        <f t="shared" si="150"/>
        <v>237</v>
      </c>
      <c r="L1152" s="75" t="str">
        <f t="shared" ca="1" si="144"/>
        <v>3210: Regular In-kind</v>
      </c>
      <c r="M1152" s="75">
        <f t="shared" ca="1" si="147"/>
        <v>0</v>
      </c>
      <c r="N1152" s="75">
        <f t="shared" ca="1" si="148"/>
        <v>0</v>
      </c>
      <c r="O1152" s="75" t="str">
        <f t="shared" ca="1" si="145"/>
        <v>3210: Regular In-kind00PY0</v>
      </c>
      <c r="P1152" s="75">
        <f>VLOOKUP(D1152,'FY-Quarter lookup'!$D$2:$J$25,7,FALSE)</f>
        <v>0</v>
      </c>
      <c r="Q1152" s="75">
        <f ca="1">IFERROR(INDEX('Budget by FY'!$I$2:$I$506,MATCH('Budget by qtr'!O1152,'Budget by FY'!$F$2:$F$506,0)),0)</f>
        <v>0</v>
      </c>
      <c r="R1152" s="75">
        <f>VLOOKUP(D1152,'FY-Quarter lookup'!$D$2:$K$25,8,FALSE)</f>
        <v>0</v>
      </c>
      <c r="S1152" s="75">
        <f>VLOOKUP(D1152,'FY-Quarter lookup'!$D$2:$G$25,4,FALSE)</f>
        <v>0</v>
      </c>
      <c r="T1152" s="75">
        <f t="shared" ca="1" si="149"/>
        <v>0</v>
      </c>
    </row>
    <row r="1153" spans="1:20">
      <c r="A1153">
        <v>4</v>
      </c>
      <c r="B1153">
        <v>2028</v>
      </c>
      <c r="C1153" s="2">
        <v>46844</v>
      </c>
      <c r="D1153" s="2">
        <v>46934</v>
      </c>
      <c r="J1153">
        <f>VLOOKUP(D1153,'FY-Quarter lookup'!$D$2:$I$25,6,FALSE)</f>
        <v>0</v>
      </c>
      <c r="K1153">
        <f t="shared" si="150"/>
        <v>237</v>
      </c>
      <c r="L1153" s="75" t="str">
        <f t="shared" ca="1" si="144"/>
        <v>3210: Regular In-kind</v>
      </c>
      <c r="M1153" s="75">
        <f t="shared" ca="1" si="147"/>
        <v>0</v>
      </c>
      <c r="N1153" s="75">
        <f t="shared" ca="1" si="148"/>
        <v>0</v>
      </c>
      <c r="O1153" s="75" t="str">
        <f t="shared" ca="1" si="145"/>
        <v>3210: Regular In-kind00PY0</v>
      </c>
      <c r="P1153" s="75">
        <f>VLOOKUP(D1153,'FY-Quarter lookup'!$D$2:$J$25,7,FALSE)</f>
        <v>0</v>
      </c>
      <c r="Q1153" s="75">
        <f ca="1">IFERROR(INDEX('Budget by FY'!$I$2:$I$506,MATCH('Budget by qtr'!O1153,'Budget by FY'!$F$2:$F$506,0)),0)</f>
        <v>0</v>
      </c>
      <c r="R1153" s="75">
        <f>VLOOKUP(D1153,'FY-Quarter lookup'!$D$2:$K$25,8,FALSE)</f>
        <v>0</v>
      </c>
      <c r="S1153" s="75">
        <f>VLOOKUP(D1153,'FY-Quarter lookup'!$D$2:$G$25,4,FALSE)</f>
        <v>0</v>
      </c>
      <c r="T1153" s="75">
        <f t="shared" ca="1" si="149"/>
        <v>0</v>
      </c>
    </row>
    <row r="1154" spans="1:20">
      <c r="A1154">
        <v>1</v>
      </c>
      <c r="B1154">
        <v>2023</v>
      </c>
      <c r="C1154" s="2">
        <v>44743</v>
      </c>
      <c r="D1154" s="2">
        <v>44834</v>
      </c>
      <c r="J1154">
        <f>VLOOKUP(D1154,'FY-Quarter lookup'!$D$2:$I$25,6,FALSE)</f>
        <v>0</v>
      </c>
      <c r="K1154">
        <f>K1153+5</f>
        <v>242</v>
      </c>
      <c r="L1154" s="75" t="str">
        <f t="shared" ca="1" si="144"/>
        <v>3210: Regular In-kind</v>
      </c>
      <c r="M1154" s="75">
        <f t="shared" ca="1" si="147"/>
        <v>0</v>
      </c>
      <c r="N1154" s="75">
        <f t="shared" ca="1" si="148"/>
        <v>0</v>
      </c>
      <c r="O1154" s="75" t="str">
        <f t="shared" ca="1" si="145"/>
        <v>3210: Regular In-kind00PY0</v>
      </c>
      <c r="P1154" s="75">
        <f>VLOOKUP(D1154,'FY-Quarter lookup'!$D$2:$J$25,7,FALSE)</f>
        <v>0</v>
      </c>
      <c r="Q1154" s="75">
        <f ca="1">IFERROR(INDEX('Budget by FY'!$I$2:$I$506,MATCH('Budget by qtr'!O1154,'Budget by FY'!$F$2:$F$506,0)),0)</f>
        <v>0</v>
      </c>
      <c r="R1154" s="75">
        <f>VLOOKUP(D1154,'FY-Quarter lookup'!$D$2:$K$25,8,FALSE)</f>
        <v>0</v>
      </c>
      <c r="S1154" s="75">
        <f>VLOOKUP(D1154,'FY-Quarter lookup'!$D$2:$G$25,4,FALSE)</f>
        <v>0</v>
      </c>
      <c r="T1154" s="75">
        <f t="shared" ca="1" si="149"/>
        <v>0</v>
      </c>
    </row>
    <row r="1155" spans="1:20">
      <c r="A1155">
        <v>2</v>
      </c>
      <c r="B1155">
        <v>2023</v>
      </c>
      <c r="C1155" s="2">
        <v>44835</v>
      </c>
      <c r="D1155" s="2">
        <v>44926</v>
      </c>
      <c r="J1155">
        <f>VLOOKUP(D1155,'FY-Quarter lookup'!$D$2:$I$25,6,FALSE)</f>
        <v>0</v>
      </c>
      <c r="K1155">
        <f>K1154</f>
        <v>242</v>
      </c>
      <c r="L1155" s="75" t="str">
        <f t="shared" ref="L1155:L1218" ca="1" si="151">INDIRECT(_xlfn.CONCAT("'Budget by FY'!C",K1155))</f>
        <v>3210: Regular In-kind</v>
      </c>
      <c r="M1155" s="75">
        <f t="shared" ca="1" si="147"/>
        <v>0</v>
      </c>
      <c r="N1155" s="75">
        <f t="shared" ca="1" si="148"/>
        <v>0</v>
      </c>
      <c r="O1155" s="75" t="str">
        <f t="shared" ref="O1155:O1218" ca="1" si="152">_xlfn.CONCAT(L1155,M1155,N1155,"PY",P1155)</f>
        <v>3210: Regular In-kind00PY0</v>
      </c>
      <c r="P1155" s="75">
        <f>VLOOKUP(D1155,'FY-Quarter lookup'!$D$2:$J$25,7,FALSE)</f>
        <v>0</v>
      </c>
      <c r="Q1155" s="75">
        <f ca="1">IFERROR(INDEX('Budget by FY'!$I$2:$I$506,MATCH('Budget by qtr'!O1155,'Budget by FY'!$F$2:$F$506,0)),0)</f>
        <v>0</v>
      </c>
      <c r="R1155" s="75">
        <f>VLOOKUP(D1155,'FY-Quarter lookup'!$D$2:$K$25,8,FALSE)</f>
        <v>0</v>
      </c>
      <c r="S1155" s="75">
        <f>VLOOKUP(D1155,'FY-Quarter lookup'!$D$2:$G$25,4,FALSE)</f>
        <v>0</v>
      </c>
      <c r="T1155" s="75">
        <f t="shared" ca="1" si="149"/>
        <v>0</v>
      </c>
    </row>
    <row r="1156" spans="1:20">
      <c r="A1156">
        <v>3</v>
      </c>
      <c r="B1156">
        <v>2023</v>
      </c>
      <c r="C1156" s="2">
        <v>44927</v>
      </c>
      <c r="D1156" s="2">
        <v>45016</v>
      </c>
      <c r="J1156">
        <f>VLOOKUP(D1156,'FY-Quarter lookup'!$D$2:$I$25,6,FALSE)</f>
        <v>0</v>
      </c>
      <c r="K1156">
        <f t="shared" ref="K1156:K1177" si="153">K1155</f>
        <v>242</v>
      </c>
      <c r="L1156" s="75" t="str">
        <f t="shared" ca="1" si="151"/>
        <v>3210: Regular In-kind</v>
      </c>
      <c r="M1156" s="75">
        <f t="shared" ca="1" si="147"/>
        <v>0</v>
      </c>
      <c r="N1156" s="75">
        <f t="shared" ca="1" si="148"/>
        <v>0</v>
      </c>
      <c r="O1156" s="75" t="str">
        <f t="shared" ca="1" si="152"/>
        <v>3210: Regular In-kind00PY0</v>
      </c>
      <c r="P1156" s="75">
        <f>VLOOKUP(D1156,'FY-Quarter lookup'!$D$2:$J$25,7,FALSE)</f>
        <v>0</v>
      </c>
      <c r="Q1156" s="75">
        <f ca="1">IFERROR(INDEX('Budget by FY'!$I$2:$I$506,MATCH('Budget by qtr'!O1156,'Budget by FY'!$F$2:$F$506,0)),0)</f>
        <v>0</v>
      </c>
      <c r="R1156" s="75">
        <f>VLOOKUP(D1156,'FY-Quarter lookup'!$D$2:$K$25,8,FALSE)</f>
        <v>0</v>
      </c>
      <c r="S1156" s="75">
        <f>VLOOKUP(D1156,'FY-Quarter lookup'!$D$2:$G$25,4,FALSE)</f>
        <v>0</v>
      </c>
      <c r="T1156" s="75">
        <f t="shared" ca="1" si="149"/>
        <v>0</v>
      </c>
    </row>
    <row r="1157" spans="1:20">
      <c r="A1157">
        <v>4</v>
      </c>
      <c r="B1157">
        <v>2023</v>
      </c>
      <c r="C1157" s="2">
        <v>45017</v>
      </c>
      <c r="D1157" s="2">
        <v>45107</v>
      </c>
      <c r="J1157">
        <f>VLOOKUP(D1157,'FY-Quarter lookup'!$D$2:$I$25,6,FALSE)</f>
        <v>0</v>
      </c>
      <c r="K1157">
        <f t="shared" si="153"/>
        <v>242</v>
      </c>
      <c r="L1157" s="75" t="str">
        <f t="shared" ca="1" si="151"/>
        <v>3210: Regular In-kind</v>
      </c>
      <c r="M1157" s="75">
        <f t="shared" ca="1" si="147"/>
        <v>0</v>
      </c>
      <c r="N1157" s="75">
        <f t="shared" ca="1" si="148"/>
        <v>0</v>
      </c>
      <c r="O1157" s="75" t="str">
        <f t="shared" ca="1" si="152"/>
        <v>3210: Regular In-kind00PY0</v>
      </c>
      <c r="P1157" s="75">
        <f>VLOOKUP(D1157,'FY-Quarter lookup'!$D$2:$J$25,7,FALSE)</f>
        <v>0</v>
      </c>
      <c r="Q1157" s="75">
        <f ca="1">IFERROR(INDEX('Budget by FY'!$I$2:$I$506,MATCH('Budget by qtr'!O1157,'Budget by FY'!$F$2:$F$506,0)),0)</f>
        <v>0</v>
      </c>
      <c r="R1157" s="75">
        <f>VLOOKUP(D1157,'FY-Quarter lookup'!$D$2:$K$25,8,FALSE)</f>
        <v>0</v>
      </c>
      <c r="S1157" s="75">
        <f>VLOOKUP(D1157,'FY-Quarter lookup'!$D$2:$G$25,4,FALSE)</f>
        <v>0</v>
      </c>
      <c r="T1157" s="75">
        <f t="shared" ca="1" si="149"/>
        <v>0</v>
      </c>
    </row>
    <row r="1158" spans="1:20">
      <c r="A1158">
        <v>1</v>
      </c>
      <c r="B1158">
        <v>2024</v>
      </c>
      <c r="C1158" s="2">
        <v>45108</v>
      </c>
      <c r="D1158" s="2">
        <v>45199</v>
      </c>
      <c r="J1158">
        <f>VLOOKUP(D1158,'FY-Quarter lookup'!$D$2:$I$25,6,FALSE)</f>
        <v>0</v>
      </c>
      <c r="K1158">
        <f t="shared" si="153"/>
        <v>242</v>
      </c>
      <c r="L1158" s="75" t="str">
        <f t="shared" ca="1" si="151"/>
        <v>3210: Regular In-kind</v>
      </c>
      <c r="M1158" s="75">
        <f t="shared" ca="1" si="147"/>
        <v>0</v>
      </c>
      <c r="N1158" s="75">
        <f t="shared" ca="1" si="148"/>
        <v>0</v>
      </c>
      <c r="O1158" s="75" t="str">
        <f t="shared" ca="1" si="152"/>
        <v>3210: Regular In-kind00PY0</v>
      </c>
      <c r="P1158" s="75">
        <f>VLOOKUP(D1158,'FY-Quarter lookup'!$D$2:$J$25,7,FALSE)</f>
        <v>0</v>
      </c>
      <c r="Q1158" s="75">
        <f ca="1">IFERROR(INDEX('Budget by FY'!$I$2:$I$506,MATCH('Budget by qtr'!O1158,'Budget by FY'!$F$2:$F$506,0)),0)</f>
        <v>0</v>
      </c>
      <c r="R1158" s="75">
        <f>VLOOKUP(D1158,'FY-Quarter lookup'!$D$2:$K$25,8,FALSE)</f>
        <v>0</v>
      </c>
      <c r="S1158" s="75">
        <f>VLOOKUP(D1158,'FY-Quarter lookup'!$D$2:$G$25,4,FALSE)</f>
        <v>0</v>
      </c>
      <c r="T1158" s="75">
        <f t="shared" ca="1" si="149"/>
        <v>0</v>
      </c>
    </row>
    <row r="1159" spans="1:20">
      <c r="A1159">
        <v>2</v>
      </c>
      <c r="B1159">
        <v>2024</v>
      </c>
      <c r="C1159" s="2">
        <v>45200</v>
      </c>
      <c r="D1159" s="2">
        <v>45291</v>
      </c>
      <c r="J1159">
        <f>VLOOKUP(D1159,'FY-Quarter lookup'!$D$2:$I$25,6,FALSE)</f>
        <v>0</v>
      </c>
      <c r="K1159">
        <f t="shared" si="153"/>
        <v>242</v>
      </c>
      <c r="L1159" s="75" t="str">
        <f t="shared" ca="1" si="151"/>
        <v>3210: Regular In-kind</v>
      </c>
      <c r="M1159" s="75">
        <f t="shared" ca="1" si="147"/>
        <v>0</v>
      </c>
      <c r="N1159" s="75">
        <f t="shared" ca="1" si="148"/>
        <v>0</v>
      </c>
      <c r="O1159" s="75" t="str">
        <f t="shared" ca="1" si="152"/>
        <v>3210: Regular In-kind00PY0</v>
      </c>
      <c r="P1159" s="75">
        <f>VLOOKUP(D1159,'FY-Quarter lookup'!$D$2:$J$25,7,FALSE)</f>
        <v>0</v>
      </c>
      <c r="Q1159" s="75">
        <f ca="1">IFERROR(INDEX('Budget by FY'!$I$2:$I$506,MATCH('Budget by qtr'!O1159,'Budget by FY'!$F$2:$F$506,0)),0)</f>
        <v>0</v>
      </c>
      <c r="R1159" s="75">
        <f>VLOOKUP(D1159,'FY-Quarter lookup'!$D$2:$K$25,8,FALSE)</f>
        <v>0</v>
      </c>
      <c r="S1159" s="75">
        <f>VLOOKUP(D1159,'FY-Quarter lookup'!$D$2:$G$25,4,FALSE)</f>
        <v>0</v>
      </c>
      <c r="T1159" s="75">
        <f t="shared" ca="1" si="149"/>
        <v>0</v>
      </c>
    </row>
    <row r="1160" spans="1:20">
      <c r="A1160">
        <v>3</v>
      </c>
      <c r="B1160">
        <v>2024</v>
      </c>
      <c r="C1160" s="2">
        <v>45292</v>
      </c>
      <c r="D1160" s="2">
        <v>45382</v>
      </c>
      <c r="J1160">
        <f>VLOOKUP(D1160,'FY-Quarter lookup'!$D$2:$I$25,6,FALSE)</f>
        <v>0</v>
      </c>
      <c r="K1160">
        <f t="shared" si="153"/>
        <v>242</v>
      </c>
      <c r="L1160" s="75" t="str">
        <f t="shared" ca="1" si="151"/>
        <v>3210: Regular In-kind</v>
      </c>
      <c r="M1160" s="75">
        <f t="shared" ca="1" si="147"/>
        <v>0</v>
      </c>
      <c r="N1160" s="75">
        <f t="shared" ca="1" si="148"/>
        <v>0</v>
      </c>
      <c r="O1160" s="75" t="str">
        <f t="shared" ca="1" si="152"/>
        <v>3210: Regular In-kind00PY0</v>
      </c>
      <c r="P1160" s="75">
        <f>VLOOKUP(D1160,'FY-Quarter lookup'!$D$2:$J$25,7,FALSE)</f>
        <v>0</v>
      </c>
      <c r="Q1160" s="75">
        <f ca="1">IFERROR(INDEX('Budget by FY'!$I$2:$I$506,MATCH('Budget by qtr'!O1160,'Budget by FY'!$F$2:$F$506,0)),0)</f>
        <v>0</v>
      </c>
      <c r="R1160" s="75">
        <f>VLOOKUP(D1160,'FY-Quarter lookup'!$D$2:$K$25,8,FALSE)</f>
        <v>0</v>
      </c>
      <c r="S1160" s="75">
        <f>VLOOKUP(D1160,'FY-Quarter lookup'!$D$2:$G$25,4,FALSE)</f>
        <v>0</v>
      </c>
      <c r="T1160" s="75">
        <f t="shared" ca="1" si="149"/>
        <v>0</v>
      </c>
    </row>
    <row r="1161" spans="1:20">
      <c r="A1161">
        <v>4</v>
      </c>
      <c r="B1161">
        <v>2024</v>
      </c>
      <c r="C1161" s="2">
        <v>45383</v>
      </c>
      <c r="D1161" s="2">
        <v>45473</v>
      </c>
      <c r="J1161">
        <f>VLOOKUP(D1161,'FY-Quarter lookup'!$D$2:$I$25,6,FALSE)</f>
        <v>0</v>
      </c>
      <c r="K1161">
        <f t="shared" si="153"/>
        <v>242</v>
      </c>
      <c r="L1161" s="75" t="str">
        <f t="shared" ca="1" si="151"/>
        <v>3210: Regular In-kind</v>
      </c>
      <c r="M1161" s="75">
        <f t="shared" ca="1" si="147"/>
        <v>0</v>
      </c>
      <c r="N1161" s="75">
        <f t="shared" ca="1" si="148"/>
        <v>0</v>
      </c>
      <c r="O1161" s="75" t="str">
        <f t="shared" ca="1" si="152"/>
        <v>3210: Regular In-kind00PY0</v>
      </c>
      <c r="P1161" s="75">
        <f>VLOOKUP(D1161,'FY-Quarter lookup'!$D$2:$J$25,7,FALSE)</f>
        <v>0</v>
      </c>
      <c r="Q1161" s="75">
        <f ca="1">IFERROR(INDEX('Budget by FY'!$I$2:$I$506,MATCH('Budget by qtr'!O1161,'Budget by FY'!$F$2:$F$506,0)),0)</f>
        <v>0</v>
      </c>
      <c r="R1161" s="75">
        <f>VLOOKUP(D1161,'FY-Quarter lookup'!$D$2:$K$25,8,FALSE)</f>
        <v>0</v>
      </c>
      <c r="S1161" s="75">
        <f>VLOOKUP(D1161,'FY-Quarter lookup'!$D$2:$G$25,4,FALSE)</f>
        <v>0</v>
      </c>
      <c r="T1161" s="75">
        <f t="shared" ca="1" si="149"/>
        <v>0</v>
      </c>
    </row>
    <row r="1162" spans="1:20">
      <c r="A1162">
        <v>1</v>
      </c>
      <c r="B1162">
        <v>2025</v>
      </c>
      <c r="C1162" s="2">
        <v>45474</v>
      </c>
      <c r="D1162" s="2">
        <v>45565</v>
      </c>
      <c r="J1162">
        <f>VLOOKUP(D1162,'FY-Quarter lookup'!$D$2:$I$25,6,FALSE)</f>
        <v>0</v>
      </c>
      <c r="K1162">
        <f t="shared" si="153"/>
        <v>242</v>
      </c>
      <c r="L1162" s="75" t="str">
        <f t="shared" ca="1" si="151"/>
        <v>3210: Regular In-kind</v>
      </c>
      <c r="M1162" s="75">
        <f t="shared" ca="1" si="147"/>
        <v>0</v>
      </c>
      <c r="N1162" s="75">
        <f t="shared" ca="1" si="148"/>
        <v>0</v>
      </c>
      <c r="O1162" s="75" t="str">
        <f t="shared" ca="1" si="152"/>
        <v>3210: Regular In-kind00PY0</v>
      </c>
      <c r="P1162" s="75">
        <f>VLOOKUP(D1162,'FY-Quarter lookup'!$D$2:$J$25,7,FALSE)</f>
        <v>0</v>
      </c>
      <c r="Q1162" s="75">
        <f ca="1">IFERROR(INDEX('Budget by FY'!$I$2:$I$506,MATCH('Budget by qtr'!O1162,'Budget by FY'!$F$2:$F$506,0)),0)</f>
        <v>0</v>
      </c>
      <c r="R1162" s="75">
        <f>VLOOKUP(D1162,'FY-Quarter lookup'!$D$2:$K$25,8,FALSE)</f>
        <v>0</v>
      </c>
      <c r="S1162" s="75">
        <f>VLOOKUP(D1162,'FY-Quarter lookup'!$D$2:$G$25,4,FALSE)</f>
        <v>0</v>
      </c>
      <c r="T1162" s="75">
        <f t="shared" ca="1" si="149"/>
        <v>0</v>
      </c>
    </row>
    <row r="1163" spans="1:20">
      <c r="A1163">
        <v>2</v>
      </c>
      <c r="B1163">
        <v>2025</v>
      </c>
      <c r="C1163" s="2">
        <v>45566</v>
      </c>
      <c r="D1163" s="2">
        <v>45657</v>
      </c>
      <c r="J1163">
        <f>VLOOKUP(D1163,'FY-Quarter lookup'!$D$2:$I$25,6,FALSE)</f>
        <v>0</v>
      </c>
      <c r="K1163">
        <f t="shared" si="153"/>
        <v>242</v>
      </c>
      <c r="L1163" s="75" t="str">
        <f t="shared" ca="1" si="151"/>
        <v>3210: Regular In-kind</v>
      </c>
      <c r="M1163" s="75">
        <f t="shared" ca="1" si="147"/>
        <v>0</v>
      </c>
      <c r="N1163" s="75">
        <f t="shared" ca="1" si="148"/>
        <v>0</v>
      </c>
      <c r="O1163" s="75" t="str">
        <f t="shared" ca="1" si="152"/>
        <v>3210: Regular In-kind00PY0</v>
      </c>
      <c r="P1163" s="75">
        <f>VLOOKUP(D1163,'FY-Quarter lookup'!$D$2:$J$25,7,FALSE)</f>
        <v>0</v>
      </c>
      <c r="Q1163" s="75">
        <f ca="1">IFERROR(INDEX('Budget by FY'!$I$2:$I$506,MATCH('Budget by qtr'!O1163,'Budget by FY'!$F$2:$F$506,0)),0)</f>
        <v>0</v>
      </c>
      <c r="R1163" s="75">
        <f>VLOOKUP(D1163,'FY-Quarter lookup'!$D$2:$K$25,8,FALSE)</f>
        <v>0</v>
      </c>
      <c r="S1163" s="75">
        <f>VLOOKUP(D1163,'FY-Quarter lookup'!$D$2:$G$25,4,FALSE)</f>
        <v>0</v>
      </c>
      <c r="T1163" s="75">
        <f t="shared" ca="1" si="149"/>
        <v>0</v>
      </c>
    </row>
    <row r="1164" spans="1:20">
      <c r="A1164">
        <v>3</v>
      </c>
      <c r="B1164">
        <v>2025</v>
      </c>
      <c r="C1164" s="2">
        <v>45658</v>
      </c>
      <c r="D1164" s="2">
        <v>45747</v>
      </c>
      <c r="J1164">
        <f>VLOOKUP(D1164,'FY-Quarter lookup'!$D$2:$I$25,6,FALSE)</f>
        <v>0</v>
      </c>
      <c r="K1164">
        <f t="shared" si="153"/>
        <v>242</v>
      </c>
      <c r="L1164" s="75" t="str">
        <f t="shared" ca="1" si="151"/>
        <v>3210: Regular In-kind</v>
      </c>
      <c r="M1164" s="75">
        <f t="shared" ca="1" si="147"/>
        <v>0</v>
      </c>
      <c r="N1164" s="75">
        <f t="shared" ca="1" si="148"/>
        <v>0</v>
      </c>
      <c r="O1164" s="75" t="str">
        <f t="shared" ca="1" si="152"/>
        <v>3210: Regular In-kind00PY0</v>
      </c>
      <c r="P1164" s="75">
        <f>VLOOKUP(D1164,'FY-Quarter lookup'!$D$2:$J$25,7,FALSE)</f>
        <v>0</v>
      </c>
      <c r="Q1164" s="75">
        <f ca="1">IFERROR(INDEX('Budget by FY'!$I$2:$I$506,MATCH('Budget by qtr'!O1164,'Budget by FY'!$F$2:$F$506,0)),0)</f>
        <v>0</v>
      </c>
      <c r="R1164" s="75">
        <f>VLOOKUP(D1164,'FY-Quarter lookup'!$D$2:$K$25,8,FALSE)</f>
        <v>0</v>
      </c>
      <c r="S1164" s="75">
        <f>VLOOKUP(D1164,'FY-Quarter lookup'!$D$2:$G$25,4,FALSE)</f>
        <v>0</v>
      </c>
      <c r="T1164" s="75">
        <f t="shared" ca="1" si="149"/>
        <v>0</v>
      </c>
    </row>
    <row r="1165" spans="1:20">
      <c r="A1165">
        <v>4</v>
      </c>
      <c r="B1165">
        <v>2025</v>
      </c>
      <c r="C1165" s="2">
        <v>45748</v>
      </c>
      <c r="D1165" s="2">
        <v>45838</v>
      </c>
      <c r="J1165">
        <f>VLOOKUP(D1165,'FY-Quarter lookup'!$D$2:$I$25,6,FALSE)</f>
        <v>0</v>
      </c>
      <c r="K1165">
        <f t="shared" si="153"/>
        <v>242</v>
      </c>
      <c r="L1165" s="75" t="str">
        <f t="shared" ca="1" si="151"/>
        <v>3210: Regular In-kind</v>
      </c>
      <c r="M1165" s="75">
        <f t="shared" ca="1" si="147"/>
        <v>0</v>
      </c>
      <c r="N1165" s="75">
        <f t="shared" ca="1" si="148"/>
        <v>0</v>
      </c>
      <c r="O1165" s="75" t="str">
        <f t="shared" ca="1" si="152"/>
        <v>3210: Regular In-kind00PY0</v>
      </c>
      <c r="P1165" s="75">
        <f>VLOOKUP(D1165,'FY-Quarter lookup'!$D$2:$J$25,7,FALSE)</f>
        <v>0</v>
      </c>
      <c r="Q1165" s="75">
        <f ca="1">IFERROR(INDEX('Budget by FY'!$I$2:$I$506,MATCH('Budget by qtr'!O1165,'Budget by FY'!$F$2:$F$506,0)),0)</f>
        <v>0</v>
      </c>
      <c r="R1165" s="75">
        <f>VLOOKUP(D1165,'FY-Quarter lookup'!$D$2:$K$25,8,FALSE)</f>
        <v>0</v>
      </c>
      <c r="S1165" s="75">
        <f>VLOOKUP(D1165,'FY-Quarter lookup'!$D$2:$G$25,4,FALSE)</f>
        <v>0</v>
      </c>
      <c r="T1165" s="75">
        <f t="shared" ca="1" si="149"/>
        <v>0</v>
      </c>
    </row>
    <row r="1166" spans="1:20">
      <c r="A1166">
        <v>1</v>
      </c>
      <c r="B1166">
        <v>2026</v>
      </c>
      <c r="C1166" s="2">
        <v>45839</v>
      </c>
      <c r="D1166" s="2">
        <v>45930</v>
      </c>
      <c r="J1166">
        <f>VLOOKUP(D1166,'FY-Quarter lookup'!$D$2:$I$25,6,FALSE)</f>
        <v>0</v>
      </c>
      <c r="K1166">
        <f t="shared" si="153"/>
        <v>242</v>
      </c>
      <c r="L1166" s="75" t="str">
        <f t="shared" ca="1" si="151"/>
        <v>3210: Regular In-kind</v>
      </c>
      <c r="M1166" s="75">
        <f t="shared" ca="1" si="147"/>
        <v>0</v>
      </c>
      <c r="N1166" s="75">
        <f t="shared" ca="1" si="148"/>
        <v>0</v>
      </c>
      <c r="O1166" s="75" t="str">
        <f t="shared" ca="1" si="152"/>
        <v>3210: Regular In-kind00PY0</v>
      </c>
      <c r="P1166" s="75">
        <f>VLOOKUP(D1166,'FY-Quarter lookup'!$D$2:$J$25,7,FALSE)</f>
        <v>0</v>
      </c>
      <c r="Q1166" s="75">
        <f ca="1">IFERROR(INDEX('Budget by FY'!$I$2:$I$506,MATCH('Budget by qtr'!O1166,'Budget by FY'!$F$2:$F$506,0)),0)</f>
        <v>0</v>
      </c>
      <c r="R1166" s="75">
        <f>VLOOKUP(D1166,'FY-Quarter lookup'!$D$2:$K$25,8,FALSE)</f>
        <v>0</v>
      </c>
      <c r="S1166" s="75">
        <f>VLOOKUP(D1166,'FY-Quarter lookup'!$D$2:$G$25,4,FALSE)</f>
        <v>0</v>
      </c>
      <c r="T1166" s="75">
        <f t="shared" ca="1" si="149"/>
        <v>0</v>
      </c>
    </row>
    <row r="1167" spans="1:20">
      <c r="A1167">
        <v>2</v>
      </c>
      <c r="B1167">
        <v>2026</v>
      </c>
      <c r="C1167" s="2">
        <v>45931</v>
      </c>
      <c r="D1167" s="2">
        <v>46022</v>
      </c>
      <c r="J1167">
        <f>VLOOKUP(D1167,'FY-Quarter lookup'!$D$2:$I$25,6,FALSE)</f>
        <v>0</v>
      </c>
      <c r="K1167">
        <f t="shared" si="153"/>
        <v>242</v>
      </c>
      <c r="L1167" s="75" t="str">
        <f t="shared" ca="1" si="151"/>
        <v>3210: Regular In-kind</v>
      </c>
      <c r="M1167" s="75">
        <f t="shared" ca="1" si="147"/>
        <v>0</v>
      </c>
      <c r="N1167" s="75">
        <f t="shared" ca="1" si="148"/>
        <v>0</v>
      </c>
      <c r="O1167" s="75" t="str">
        <f t="shared" ca="1" si="152"/>
        <v>3210: Regular In-kind00PY0</v>
      </c>
      <c r="P1167" s="75">
        <f>VLOOKUP(D1167,'FY-Quarter lookup'!$D$2:$J$25,7,FALSE)</f>
        <v>0</v>
      </c>
      <c r="Q1167" s="75">
        <f ca="1">IFERROR(INDEX('Budget by FY'!$I$2:$I$506,MATCH('Budget by qtr'!O1167,'Budget by FY'!$F$2:$F$506,0)),0)</f>
        <v>0</v>
      </c>
      <c r="R1167" s="75">
        <f>VLOOKUP(D1167,'FY-Quarter lookup'!$D$2:$K$25,8,FALSE)</f>
        <v>0</v>
      </c>
      <c r="S1167" s="75">
        <f>VLOOKUP(D1167,'FY-Quarter lookup'!$D$2:$G$25,4,FALSE)</f>
        <v>0</v>
      </c>
      <c r="T1167" s="75">
        <f t="shared" ca="1" si="149"/>
        <v>0</v>
      </c>
    </row>
    <row r="1168" spans="1:20">
      <c r="A1168">
        <v>3</v>
      </c>
      <c r="B1168">
        <v>2026</v>
      </c>
      <c r="C1168" s="2">
        <v>46023</v>
      </c>
      <c r="D1168" s="2">
        <v>46112</v>
      </c>
      <c r="J1168">
        <f>VLOOKUP(D1168,'FY-Quarter lookup'!$D$2:$I$25,6,FALSE)</f>
        <v>0</v>
      </c>
      <c r="K1168">
        <f t="shared" si="153"/>
        <v>242</v>
      </c>
      <c r="L1168" s="75" t="str">
        <f t="shared" ca="1" si="151"/>
        <v>3210: Regular In-kind</v>
      </c>
      <c r="M1168" s="75">
        <f t="shared" ca="1" si="147"/>
        <v>0</v>
      </c>
      <c r="N1168" s="75">
        <f t="shared" ca="1" si="148"/>
        <v>0</v>
      </c>
      <c r="O1168" s="75" t="str">
        <f t="shared" ca="1" si="152"/>
        <v>3210: Regular In-kind00PY0</v>
      </c>
      <c r="P1168" s="75">
        <f>VLOOKUP(D1168,'FY-Quarter lookup'!$D$2:$J$25,7,FALSE)</f>
        <v>0</v>
      </c>
      <c r="Q1168" s="75">
        <f ca="1">IFERROR(INDEX('Budget by FY'!$I$2:$I$506,MATCH('Budget by qtr'!O1168,'Budget by FY'!$F$2:$F$506,0)),0)</f>
        <v>0</v>
      </c>
      <c r="R1168" s="75">
        <f>VLOOKUP(D1168,'FY-Quarter lookup'!$D$2:$K$25,8,FALSE)</f>
        <v>0</v>
      </c>
      <c r="S1168" s="75">
        <f>VLOOKUP(D1168,'FY-Quarter lookup'!$D$2:$G$25,4,FALSE)</f>
        <v>0</v>
      </c>
      <c r="T1168" s="75">
        <f t="shared" ca="1" si="149"/>
        <v>0</v>
      </c>
    </row>
    <row r="1169" spans="1:20">
      <c r="A1169">
        <v>4</v>
      </c>
      <c r="B1169">
        <v>2026</v>
      </c>
      <c r="C1169" s="2">
        <v>46113</v>
      </c>
      <c r="D1169" s="2">
        <v>46203</v>
      </c>
      <c r="J1169">
        <f>VLOOKUP(D1169,'FY-Quarter lookup'!$D$2:$I$25,6,FALSE)</f>
        <v>0</v>
      </c>
      <c r="K1169">
        <f t="shared" si="153"/>
        <v>242</v>
      </c>
      <c r="L1169" s="75" t="str">
        <f t="shared" ca="1" si="151"/>
        <v>3210: Regular In-kind</v>
      </c>
      <c r="M1169" s="75">
        <f t="shared" ca="1" si="147"/>
        <v>0</v>
      </c>
      <c r="N1169" s="75">
        <f t="shared" ca="1" si="148"/>
        <v>0</v>
      </c>
      <c r="O1169" s="75" t="str">
        <f t="shared" ca="1" si="152"/>
        <v>3210: Regular In-kind00PY0</v>
      </c>
      <c r="P1169" s="75">
        <f>VLOOKUP(D1169,'FY-Quarter lookup'!$D$2:$J$25,7,FALSE)</f>
        <v>0</v>
      </c>
      <c r="Q1169" s="75">
        <f ca="1">IFERROR(INDEX('Budget by FY'!$I$2:$I$506,MATCH('Budget by qtr'!O1169,'Budget by FY'!$F$2:$F$506,0)),0)</f>
        <v>0</v>
      </c>
      <c r="R1169" s="75">
        <f>VLOOKUP(D1169,'FY-Quarter lookup'!$D$2:$K$25,8,FALSE)</f>
        <v>0</v>
      </c>
      <c r="S1169" s="75">
        <f>VLOOKUP(D1169,'FY-Quarter lookup'!$D$2:$G$25,4,FALSE)</f>
        <v>0</v>
      </c>
      <c r="T1169" s="75">
        <f t="shared" ca="1" si="149"/>
        <v>0</v>
      </c>
    </row>
    <row r="1170" spans="1:20">
      <c r="A1170">
        <v>1</v>
      </c>
      <c r="B1170">
        <v>2027</v>
      </c>
      <c r="C1170" s="2">
        <v>46204</v>
      </c>
      <c r="D1170" s="2">
        <v>46295</v>
      </c>
      <c r="J1170">
        <f>VLOOKUP(D1170,'FY-Quarter lookup'!$D$2:$I$25,6,FALSE)</f>
        <v>0</v>
      </c>
      <c r="K1170">
        <f t="shared" si="153"/>
        <v>242</v>
      </c>
      <c r="L1170" s="75" t="str">
        <f t="shared" ca="1" si="151"/>
        <v>3210: Regular In-kind</v>
      </c>
      <c r="M1170" s="75">
        <f t="shared" ca="1" si="147"/>
        <v>0</v>
      </c>
      <c r="N1170" s="75">
        <f t="shared" ca="1" si="148"/>
        <v>0</v>
      </c>
      <c r="O1170" s="75" t="str">
        <f t="shared" ca="1" si="152"/>
        <v>3210: Regular In-kind00PY0</v>
      </c>
      <c r="P1170" s="75">
        <f>VLOOKUP(D1170,'FY-Quarter lookup'!$D$2:$J$25,7,FALSE)</f>
        <v>0</v>
      </c>
      <c r="Q1170" s="75">
        <f ca="1">IFERROR(INDEX('Budget by FY'!$I$2:$I$506,MATCH('Budget by qtr'!O1170,'Budget by FY'!$F$2:$F$506,0)),0)</f>
        <v>0</v>
      </c>
      <c r="R1170" s="75">
        <f>VLOOKUP(D1170,'FY-Quarter lookup'!$D$2:$K$25,8,FALSE)</f>
        <v>0</v>
      </c>
      <c r="S1170" s="75">
        <f>VLOOKUP(D1170,'FY-Quarter lookup'!$D$2:$G$25,4,FALSE)</f>
        <v>0</v>
      </c>
      <c r="T1170" s="75">
        <f t="shared" ca="1" si="149"/>
        <v>0</v>
      </c>
    </row>
    <row r="1171" spans="1:20">
      <c r="A1171">
        <v>2</v>
      </c>
      <c r="B1171">
        <v>2027</v>
      </c>
      <c r="C1171" s="2">
        <v>46296</v>
      </c>
      <c r="D1171" s="2">
        <v>46387</v>
      </c>
      <c r="J1171">
        <f>VLOOKUP(D1171,'FY-Quarter lookup'!$D$2:$I$25,6,FALSE)</f>
        <v>0</v>
      </c>
      <c r="K1171">
        <f t="shared" si="153"/>
        <v>242</v>
      </c>
      <c r="L1171" s="75" t="str">
        <f t="shared" ca="1" si="151"/>
        <v>3210: Regular In-kind</v>
      </c>
      <c r="M1171" s="75">
        <f t="shared" ca="1" si="147"/>
        <v>0</v>
      </c>
      <c r="N1171" s="75">
        <f t="shared" ca="1" si="148"/>
        <v>0</v>
      </c>
      <c r="O1171" s="75" t="str">
        <f t="shared" ca="1" si="152"/>
        <v>3210: Regular In-kind00PY0</v>
      </c>
      <c r="P1171" s="75">
        <f>VLOOKUP(D1171,'FY-Quarter lookup'!$D$2:$J$25,7,FALSE)</f>
        <v>0</v>
      </c>
      <c r="Q1171" s="75">
        <f ca="1">IFERROR(INDEX('Budget by FY'!$I$2:$I$506,MATCH('Budget by qtr'!O1171,'Budget by FY'!$F$2:$F$506,0)),0)</f>
        <v>0</v>
      </c>
      <c r="R1171" s="75">
        <f>VLOOKUP(D1171,'FY-Quarter lookup'!$D$2:$K$25,8,FALSE)</f>
        <v>0</v>
      </c>
      <c r="S1171" s="75">
        <f>VLOOKUP(D1171,'FY-Quarter lookup'!$D$2:$G$25,4,FALSE)</f>
        <v>0</v>
      </c>
      <c r="T1171" s="75">
        <f t="shared" ca="1" si="149"/>
        <v>0</v>
      </c>
    </row>
    <row r="1172" spans="1:20">
      <c r="A1172">
        <v>3</v>
      </c>
      <c r="B1172">
        <v>2027</v>
      </c>
      <c r="C1172" s="2">
        <v>46388</v>
      </c>
      <c r="D1172" s="2">
        <v>46477</v>
      </c>
      <c r="J1172">
        <f>VLOOKUP(D1172,'FY-Quarter lookup'!$D$2:$I$25,6,FALSE)</f>
        <v>0</v>
      </c>
      <c r="K1172">
        <f t="shared" si="153"/>
        <v>242</v>
      </c>
      <c r="L1172" s="75" t="str">
        <f t="shared" ca="1" si="151"/>
        <v>3210: Regular In-kind</v>
      </c>
      <c r="M1172" s="75">
        <f t="shared" ca="1" si="147"/>
        <v>0</v>
      </c>
      <c r="N1172" s="75">
        <f t="shared" ca="1" si="148"/>
        <v>0</v>
      </c>
      <c r="O1172" s="75" t="str">
        <f t="shared" ca="1" si="152"/>
        <v>3210: Regular In-kind00PY0</v>
      </c>
      <c r="P1172" s="75">
        <f>VLOOKUP(D1172,'FY-Quarter lookup'!$D$2:$J$25,7,FALSE)</f>
        <v>0</v>
      </c>
      <c r="Q1172" s="75">
        <f ca="1">IFERROR(INDEX('Budget by FY'!$I$2:$I$506,MATCH('Budget by qtr'!O1172,'Budget by FY'!$F$2:$F$506,0)),0)</f>
        <v>0</v>
      </c>
      <c r="R1172" s="75">
        <f>VLOOKUP(D1172,'FY-Quarter lookup'!$D$2:$K$25,8,FALSE)</f>
        <v>0</v>
      </c>
      <c r="S1172" s="75">
        <f>VLOOKUP(D1172,'FY-Quarter lookup'!$D$2:$G$25,4,FALSE)</f>
        <v>0</v>
      </c>
      <c r="T1172" s="75">
        <f t="shared" ca="1" si="149"/>
        <v>0</v>
      </c>
    </row>
    <row r="1173" spans="1:20">
      <c r="A1173">
        <v>4</v>
      </c>
      <c r="B1173">
        <v>2027</v>
      </c>
      <c r="C1173" s="2">
        <v>46478</v>
      </c>
      <c r="D1173" s="2">
        <v>46568</v>
      </c>
      <c r="J1173">
        <f>VLOOKUP(D1173,'FY-Quarter lookup'!$D$2:$I$25,6,FALSE)</f>
        <v>0</v>
      </c>
      <c r="K1173">
        <f t="shared" si="153"/>
        <v>242</v>
      </c>
      <c r="L1173" s="75" t="str">
        <f t="shared" ca="1" si="151"/>
        <v>3210: Regular In-kind</v>
      </c>
      <c r="M1173" s="75">
        <f t="shared" ca="1" si="147"/>
        <v>0</v>
      </c>
      <c r="N1173" s="75">
        <f t="shared" ca="1" si="148"/>
        <v>0</v>
      </c>
      <c r="O1173" s="75" t="str">
        <f t="shared" ca="1" si="152"/>
        <v>3210: Regular In-kind00PY0</v>
      </c>
      <c r="P1173" s="75">
        <f>VLOOKUP(D1173,'FY-Quarter lookup'!$D$2:$J$25,7,FALSE)</f>
        <v>0</v>
      </c>
      <c r="Q1173" s="75">
        <f ca="1">IFERROR(INDEX('Budget by FY'!$I$2:$I$506,MATCH('Budget by qtr'!O1173,'Budget by FY'!$F$2:$F$506,0)),0)</f>
        <v>0</v>
      </c>
      <c r="R1173" s="75">
        <f>VLOOKUP(D1173,'FY-Quarter lookup'!$D$2:$K$25,8,FALSE)</f>
        <v>0</v>
      </c>
      <c r="S1173" s="75">
        <f>VLOOKUP(D1173,'FY-Quarter lookup'!$D$2:$G$25,4,FALSE)</f>
        <v>0</v>
      </c>
      <c r="T1173" s="75">
        <f t="shared" ca="1" si="149"/>
        <v>0</v>
      </c>
    </row>
    <row r="1174" spans="1:20">
      <c r="A1174">
        <v>1</v>
      </c>
      <c r="B1174">
        <v>2028</v>
      </c>
      <c r="C1174" s="2">
        <v>46569</v>
      </c>
      <c r="D1174" s="2">
        <v>46660</v>
      </c>
      <c r="J1174">
        <f>VLOOKUP(D1174,'FY-Quarter lookup'!$D$2:$I$25,6,FALSE)</f>
        <v>0</v>
      </c>
      <c r="K1174">
        <f t="shared" si="153"/>
        <v>242</v>
      </c>
      <c r="L1174" s="75" t="str">
        <f t="shared" ca="1" si="151"/>
        <v>3210: Regular In-kind</v>
      </c>
      <c r="M1174" s="75">
        <f t="shared" ca="1" si="147"/>
        <v>0</v>
      </c>
      <c r="N1174" s="75">
        <f t="shared" ca="1" si="148"/>
        <v>0</v>
      </c>
      <c r="O1174" s="75" t="str">
        <f t="shared" ca="1" si="152"/>
        <v>3210: Regular In-kind00PY0</v>
      </c>
      <c r="P1174" s="75">
        <f>VLOOKUP(D1174,'FY-Quarter lookup'!$D$2:$J$25,7,FALSE)</f>
        <v>0</v>
      </c>
      <c r="Q1174" s="75">
        <f ca="1">IFERROR(INDEX('Budget by FY'!$I$2:$I$506,MATCH('Budget by qtr'!O1174,'Budget by FY'!$F$2:$F$506,0)),0)</f>
        <v>0</v>
      </c>
      <c r="R1174" s="75">
        <f>VLOOKUP(D1174,'FY-Quarter lookup'!$D$2:$K$25,8,FALSE)</f>
        <v>0</v>
      </c>
      <c r="S1174" s="75">
        <f>VLOOKUP(D1174,'FY-Quarter lookup'!$D$2:$G$25,4,FALSE)</f>
        <v>0</v>
      </c>
      <c r="T1174" s="75">
        <f t="shared" ca="1" si="149"/>
        <v>0</v>
      </c>
    </row>
    <row r="1175" spans="1:20">
      <c r="A1175">
        <v>2</v>
      </c>
      <c r="B1175">
        <v>2028</v>
      </c>
      <c r="C1175" s="2">
        <v>46661</v>
      </c>
      <c r="D1175" s="2">
        <v>46752</v>
      </c>
      <c r="J1175">
        <f>VLOOKUP(D1175,'FY-Quarter lookup'!$D$2:$I$25,6,FALSE)</f>
        <v>0</v>
      </c>
      <c r="K1175">
        <f t="shared" si="153"/>
        <v>242</v>
      </c>
      <c r="L1175" s="75" t="str">
        <f t="shared" ca="1" si="151"/>
        <v>3210: Regular In-kind</v>
      </c>
      <c r="M1175" s="75">
        <f t="shared" ca="1" si="147"/>
        <v>0</v>
      </c>
      <c r="N1175" s="75">
        <f t="shared" ca="1" si="148"/>
        <v>0</v>
      </c>
      <c r="O1175" s="75" t="str">
        <f t="shared" ca="1" si="152"/>
        <v>3210: Regular In-kind00PY0</v>
      </c>
      <c r="P1175" s="75">
        <f>VLOOKUP(D1175,'FY-Quarter lookup'!$D$2:$J$25,7,FALSE)</f>
        <v>0</v>
      </c>
      <c r="Q1175" s="75">
        <f ca="1">IFERROR(INDEX('Budget by FY'!$I$2:$I$506,MATCH('Budget by qtr'!O1175,'Budget by FY'!$F$2:$F$506,0)),0)</f>
        <v>0</v>
      </c>
      <c r="R1175" s="75">
        <f>VLOOKUP(D1175,'FY-Quarter lookup'!$D$2:$K$25,8,FALSE)</f>
        <v>0</v>
      </c>
      <c r="S1175" s="75">
        <f>VLOOKUP(D1175,'FY-Quarter lookup'!$D$2:$G$25,4,FALSE)</f>
        <v>0</v>
      </c>
      <c r="T1175" s="75">
        <f t="shared" ca="1" si="149"/>
        <v>0</v>
      </c>
    </row>
    <row r="1176" spans="1:20">
      <c r="A1176">
        <v>3</v>
      </c>
      <c r="B1176">
        <v>2028</v>
      </c>
      <c r="C1176" s="2">
        <v>46753</v>
      </c>
      <c r="D1176" s="2">
        <v>46843</v>
      </c>
      <c r="J1176">
        <f>VLOOKUP(D1176,'FY-Quarter lookup'!$D$2:$I$25,6,FALSE)</f>
        <v>0</v>
      </c>
      <c r="K1176">
        <f t="shared" si="153"/>
        <v>242</v>
      </c>
      <c r="L1176" s="75" t="str">
        <f t="shared" ca="1" si="151"/>
        <v>3210: Regular In-kind</v>
      </c>
      <c r="M1176" s="75">
        <f t="shared" ca="1" si="147"/>
        <v>0</v>
      </c>
      <c r="N1176" s="75">
        <f t="shared" ca="1" si="148"/>
        <v>0</v>
      </c>
      <c r="O1176" s="75" t="str">
        <f t="shared" ca="1" si="152"/>
        <v>3210: Regular In-kind00PY0</v>
      </c>
      <c r="P1176" s="75">
        <f>VLOOKUP(D1176,'FY-Quarter lookup'!$D$2:$J$25,7,FALSE)</f>
        <v>0</v>
      </c>
      <c r="Q1176" s="75">
        <f ca="1">IFERROR(INDEX('Budget by FY'!$I$2:$I$506,MATCH('Budget by qtr'!O1176,'Budget by FY'!$F$2:$F$506,0)),0)</f>
        <v>0</v>
      </c>
      <c r="R1176" s="75">
        <f>VLOOKUP(D1176,'FY-Quarter lookup'!$D$2:$K$25,8,FALSE)</f>
        <v>0</v>
      </c>
      <c r="S1176" s="75">
        <f>VLOOKUP(D1176,'FY-Quarter lookup'!$D$2:$G$25,4,FALSE)</f>
        <v>0</v>
      </c>
      <c r="T1176" s="75">
        <f t="shared" ca="1" si="149"/>
        <v>0</v>
      </c>
    </row>
    <row r="1177" spans="1:20">
      <c r="A1177">
        <v>4</v>
      </c>
      <c r="B1177">
        <v>2028</v>
      </c>
      <c r="C1177" s="2">
        <v>46844</v>
      </c>
      <c r="D1177" s="2">
        <v>46934</v>
      </c>
      <c r="J1177">
        <f>VLOOKUP(D1177,'FY-Quarter lookup'!$D$2:$I$25,6,FALSE)</f>
        <v>0</v>
      </c>
      <c r="K1177">
        <f t="shared" si="153"/>
        <v>242</v>
      </c>
      <c r="L1177" s="75" t="str">
        <f t="shared" ca="1" si="151"/>
        <v>3210: Regular In-kind</v>
      </c>
      <c r="M1177" s="75">
        <f t="shared" ca="1" si="147"/>
        <v>0</v>
      </c>
      <c r="N1177" s="75">
        <f t="shared" ca="1" si="148"/>
        <v>0</v>
      </c>
      <c r="O1177" s="75" t="str">
        <f t="shared" ca="1" si="152"/>
        <v>3210: Regular In-kind00PY0</v>
      </c>
      <c r="P1177" s="75">
        <f>VLOOKUP(D1177,'FY-Quarter lookup'!$D$2:$J$25,7,FALSE)</f>
        <v>0</v>
      </c>
      <c r="Q1177" s="75">
        <f ca="1">IFERROR(INDEX('Budget by FY'!$I$2:$I$506,MATCH('Budget by qtr'!O1177,'Budget by FY'!$F$2:$F$506,0)),0)</f>
        <v>0</v>
      </c>
      <c r="R1177" s="75">
        <f>VLOOKUP(D1177,'FY-Quarter lookup'!$D$2:$K$25,8,FALSE)</f>
        <v>0</v>
      </c>
      <c r="S1177" s="75">
        <f>VLOOKUP(D1177,'FY-Quarter lookup'!$D$2:$G$25,4,FALSE)</f>
        <v>0</v>
      </c>
      <c r="T1177" s="75">
        <f t="shared" ca="1" si="149"/>
        <v>0</v>
      </c>
    </row>
    <row r="1178" spans="1:20">
      <c r="A1178">
        <v>1</v>
      </c>
      <c r="B1178">
        <v>2023</v>
      </c>
      <c r="C1178" s="2">
        <v>44743</v>
      </c>
      <c r="D1178" s="2">
        <v>44834</v>
      </c>
      <c r="J1178">
        <f>VLOOKUP(D1178,'FY-Quarter lookup'!$D$2:$I$25,6,FALSE)</f>
        <v>0</v>
      </c>
      <c r="K1178">
        <f>K1177+5</f>
        <v>247</v>
      </c>
      <c r="L1178" s="75" t="str">
        <f t="shared" ca="1" si="151"/>
        <v>3210: Regular In-kind</v>
      </c>
      <c r="M1178" s="75">
        <f t="shared" ref="M1178:M1241" ca="1" si="154">INDIRECT(_xlfn.CONCAT("'Budget by FY'!D",K1178))</f>
        <v>0</v>
      </c>
      <c r="N1178" s="75">
        <f t="shared" ref="N1178:N1241" ca="1" si="155">INDIRECT(_xlfn.CONCAT("'Budget by FY'!E",K1178))</f>
        <v>0</v>
      </c>
      <c r="O1178" s="75" t="str">
        <f t="shared" ca="1" si="152"/>
        <v>3210: Regular In-kind00PY0</v>
      </c>
      <c r="P1178" s="75">
        <f>VLOOKUP(D1178,'FY-Quarter lookup'!$D$2:$J$25,7,FALSE)</f>
        <v>0</v>
      </c>
      <c r="Q1178" s="75">
        <f ca="1">IFERROR(INDEX('Budget by FY'!$I$2:$I$506,MATCH('Budget by qtr'!O1178,'Budget by FY'!$F$2:$F$506,0)),0)</f>
        <v>0</v>
      </c>
      <c r="R1178" s="75">
        <f>VLOOKUP(D1178,'FY-Quarter lookup'!$D$2:$K$25,8,FALSE)</f>
        <v>0</v>
      </c>
      <c r="S1178" s="75">
        <f>VLOOKUP(D1178,'FY-Quarter lookup'!$D$2:$G$25,4,FALSE)</f>
        <v>0</v>
      </c>
      <c r="T1178" s="75">
        <f t="shared" ref="T1178:T1241" ca="1" si="156">IFERROR((Q1178/R1178)*S1178,0)</f>
        <v>0</v>
      </c>
    </row>
    <row r="1179" spans="1:20">
      <c r="A1179">
        <v>2</v>
      </c>
      <c r="B1179">
        <v>2023</v>
      </c>
      <c r="C1179" s="2">
        <v>44835</v>
      </c>
      <c r="D1179" s="2">
        <v>44926</v>
      </c>
      <c r="J1179">
        <f>VLOOKUP(D1179,'FY-Quarter lookup'!$D$2:$I$25,6,FALSE)</f>
        <v>0</v>
      </c>
      <c r="K1179">
        <f>K1178</f>
        <v>247</v>
      </c>
      <c r="L1179" s="75" t="str">
        <f t="shared" ca="1" si="151"/>
        <v>3210: Regular In-kind</v>
      </c>
      <c r="M1179" s="75">
        <f t="shared" ca="1" si="154"/>
        <v>0</v>
      </c>
      <c r="N1179" s="75">
        <f t="shared" ca="1" si="155"/>
        <v>0</v>
      </c>
      <c r="O1179" s="75" t="str">
        <f t="shared" ca="1" si="152"/>
        <v>3210: Regular In-kind00PY0</v>
      </c>
      <c r="P1179" s="75">
        <f>VLOOKUP(D1179,'FY-Quarter lookup'!$D$2:$J$25,7,FALSE)</f>
        <v>0</v>
      </c>
      <c r="Q1179" s="75">
        <f ca="1">IFERROR(INDEX('Budget by FY'!$I$2:$I$506,MATCH('Budget by qtr'!O1179,'Budget by FY'!$F$2:$F$506,0)),0)</f>
        <v>0</v>
      </c>
      <c r="R1179" s="75">
        <f>VLOOKUP(D1179,'FY-Quarter lookup'!$D$2:$K$25,8,FALSE)</f>
        <v>0</v>
      </c>
      <c r="S1179" s="75">
        <f>VLOOKUP(D1179,'FY-Quarter lookup'!$D$2:$G$25,4,FALSE)</f>
        <v>0</v>
      </c>
      <c r="T1179" s="75">
        <f t="shared" ca="1" si="156"/>
        <v>0</v>
      </c>
    </row>
    <row r="1180" spans="1:20">
      <c r="A1180">
        <v>3</v>
      </c>
      <c r="B1180">
        <v>2023</v>
      </c>
      <c r="C1180" s="2">
        <v>44927</v>
      </c>
      <c r="D1180" s="2">
        <v>45016</v>
      </c>
      <c r="J1180">
        <f>VLOOKUP(D1180,'FY-Quarter lookup'!$D$2:$I$25,6,FALSE)</f>
        <v>0</v>
      </c>
      <c r="K1180">
        <f t="shared" ref="K1180:K1201" si="157">K1179</f>
        <v>247</v>
      </c>
      <c r="L1180" s="75" t="str">
        <f t="shared" ca="1" si="151"/>
        <v>3210: Regular In-kind</v>
      </c>
      <c r="M1180" s="75">
        <f t="shared" ca="1" si="154"/>
        <v>0</v>
      </c>
      <c r="N1180" s="75">
        <f t="shared" ca="1" si="155"/>
        <v>0</v>
      </c>
      <c r="O1180" s="75" t="str">
        <f t="shared" ca="1" si="152"/>
        <v>3210: Regular In-kind00PY0</v>
      </c>
      <c r="P1180" s="75">
        <f>VLOOKUP(D1180,'FY-Quarter lookup'!$D$2:$J$25,7,FALSE)</f>
        <v>0</v>
      </c>
      <c r="Q1180" s="75">
        <f ca="1">IFERROR(INDEX('Budget by FY'!$I$2:$I$506,MATCH('Budget by qtr'!O1180,'Budget by FY'!$F$2:$F$506,0)),0)</f>
        <v>0</v>
      </c>
      <c r="R1180" s="75">
        <f>VLOOKUP(D1180,'FY-Quarter lookup'!$D$2:$K$25,8,FALSE)</f>
        <v>0</v>
      </c>
      <c r="S1180" s="75">
        <f>VLOOKUP(D1180,'FY-Quarter lookup'!$D$2:$G$25,4,FALSE)</f>
        <v>0</v>
      </c>
      <c r="T1180" s="75">
        <f t="shared" ca="1" si="156"/>
        <v>0</v>
      </c>
    </row>
    <row r="1181" spans="1:20">
      <c r="A1181">
        <v>4</v>
      </c>
      <c r="B1181">
        <v>2023</v>
      </c>
      <c r="C1181" s="2">
        <v>45017</v>
      </c>
      <c r="D1181" s="2">
        <v>45107</v>
      </c>
      <c r="J1181">
        <f>VLOOKUP(D1181,'FY-Quarter lookup'!$D$2:$I$25,6,FALSE)</f>
        <v>0</v>
      </c>
      <c r="K1181">
        <f t="shared" si="157"/>
        <v>247</v>
      </c>
      <c r="L1181" s="75" t="str">
        <f t="shared" ca="1" si="151"/>
        <v>3210: Regular In-kind</v>
      </c>
      <c r="M1181" s="75">
        <f t="shared" ca="1" si="154"/>
        <v>0</v>
      </c>
      <c r="N1181" s="75">
        <f t="shared" ca="1" si="155"/>
        <v>0</v>
      </c>
      <c r="O1181" s="75" t="str">
        <f t="shared" ca="1" si="152"/>
        <v>3210: Regular In-kind00PY0</v>
      </c>
      <c r="P1181" s="75">
        <f>VLOOKUP(D1181,'FY-Quarter lookup'!$D$2:$J$25,7,FALSE)</f>
        <v>0</v>
      </c>
      <c r="Q1181" s="75">
        <f ca="1">IFERROR(INDEX('Budget by FY'!$I$2:$I$506,MATCH('Budget by qtr'!O1181,'Budget by FY'!$F$2:$F$506,0)),0)</f>
        <v>0</v>
      </c>
      <c r="R1181" s="75">
        <f>VLOOKUP(D1181,'FY-Quarter lookup'!$D$2:$K$25,8,FALSE)</f>
        <v>0</v>
      </c>
      <c r="S1181" s="75">
        <f>VLOOKUP(D1181,'FY-Quarter lookup'!$D$2:$G$25,4,FALSE)</f>
        <v>0</v>
      </c>
      <c r="T1181" s="75">
        <f t="shared" ca="1" si="156"/>
        <v>0</v>
      </c>
    </row>
    <row r="1182" spans="1:20">
      <c r="A1182">
        <v>1</v>
      </c>
      <c r="B1182">
        <v>2024</v>
      </c>
      <c r="C1182" s="2">
        <v>45108</v>
      </c>
      <c r="D1182" s="2">
        <v>45199</v>
      </c>
      <c r="J1182">
        <f>VLOOKUP(D1182,'FY-Quarter lookup'!$D$2:$I$25,6,FALSE)</f>
        <v>0</v>
      </c>
      <c r="K1182">
        <f t="shared" si="157"/>
        <v>247</v>
      </c>
      <c r="L1182" s="75" t="str">
        <f t="shared" ca="1" si="151"/>
        <v>3210: Regular In-kind</v>
      </c>
      <c r="M1182" s="75">
        <f t="shared" ca="1" si="154"/>
        <v>0</v>
      </c>
      <c r="N1182" s="75">
        <f t="shared" ca="1" si="155"/>
        <v>0</v>
      </c>
      <c r="O1182" s="75" t="str">
        <f t="shared" ca="1" si="152"/>
        <v>3210: Regular In-kind00PY0</v>
      </c>
      <c r="P1182" s="75">
        <f>VLOOKUP(D1182,'FY-Quarter lookup'!$D$2:$J$25,7,FALSE)</f>
        <v>0</v>
      </c>
      <c r="Q1182" s="75">
        <f ca="1">IFERROR(INDEX('Budget by FY'!$I$2:$I$506,MATCH('Budget by qtr'!O1182,'Budget by FY'!$F$2:$F$506,0)),0)</f>
        <v>0</v>
      </c>
      <c r="R1182" s="75">
        <f>VLOOKUP(D1182,'FY-Quarter lookup'!$D$2:$K$25,8,FALSE)</f>
        <v>0</v>
      </c>
      <c r="S1182" s="75">
        <f>VLOOKUP(D1182,'FY-Quarter lookup'!$D$2:$G$25,4,FALSE)</f>
        <v>0</v>
      </c>
      <c r="T1182" s="75">
        <f t="shared" ca="1" si="156"/>
        <v>0</v>
      </c>
    </row>
    <row r="1183" spans="1:20">
      <c r="A1183">
        <v>2</v>
      </c>
      <c r="B1183">
        <v>2024</v>
      </c>
      <c r="C1183" s="2">
        <v>45200</v>
      </c>
      <c r="D1183" s="2">
        <v>45291</v>
      </c>
      <c r="J1183">
        <f>VLOOKUP(D1183,'FY-Quarter lookup'!$D$2:$I$25,6,FALSE)</f>
        <v>0</v>
      </c>
      <c r="K1183">
        <f t="shared" si="157"/>
        <v>247</v>
      </c>
      <c r="L1183" s="75" t="str">
        <f t="shared" ca="1" si="151"/>
        <v>3210: Regular In-kind</v>
      </c>
      <c r="M1183" s="75">
        <f t="shared" ca="1" si="154"/>
        <v>0</v>
      </c>
      <c r="N1183" s="75">
        <f t="shared" ca="1" si="155"/>
        <v>0</v>
      </c>
      <c r="O1183" s="75" t="str">
        <f t="shared" ca="1" si="152"/>
        <v>3210: Regular In-kind00PY0</v>
      </c>
      <c r="P1183" s="75">
        <f>VLOOKUP(D1183,'FY-Quarter lookup'!$D$2:$J$25,7,FALSE)</f>
        <v>0</v>
      </c>
      <c r="Q1183" s="75">
        <f ca="1">IFERROR(INDEX('Budget by FY'!$I$2:$I$506,MATCH('Budget by qtr'!O1183,'Budget by FY'!$F$2:$F$506,0)),0)</f>
        <v>0</v>
      </c>
      <c r="R1183" s="75">
        <f>VLOOKUP(D1183,'FY-Quarter lookup'!$D$2:$K$25,8,FALSE)</f>
        <v>0</v>
      </c>
      <c r="S1183" s="75">
        <f>VLOOKUP(D1183,'FY-Quarter lookup'!$D$2:$G$25,4,FALSE)</f>
        <v>0</v>
      </c>
      <c r="T1183" s="75">
        <f t="shared" ca="1" si="156"/>
        <v>0</v>
      </c>
    </row>
    <row r="1184" spans="1:20">
      <c r="A1184">
        <v>3</v>
      </c>
      <c r="B1184">
        <v>2024</v>
      </c>
      <c r="C1184" s="2">
        <v>45292</v>
      </c>
      <c r="D1184" s="2">
        <v>45382</v>
      </c>
      <c r="J1184">
        <f>VLOOKUP(D1184,'FY-Quarter lookup'!$D$2:$I$25,6,FALSE)</f>
        <v>0</v>
      </c>
      <c r="K1184">
        <f t="shared" si="157"/>
        <v>247</v>
      </c>
      <c r="L1184" s="75" t="str">
        <f t="shared" ca="1" si="151"/>
        <v>3210: Regular In-kind</v>
      </c>
      <c r="M1184" s="75">
        <f t="shared" ca="1" si="154"/>
        <v>0</v>
      </c>
      <c r="N1184" s="75">
        <f t="shared" ca="1" si="155"/>
        <v>0</v>
      </c>
      <c r="O1184" s="75" t="str">
        <f t="shared" ca="1" si="152"/>
        <v>3210: Regular In-kind00PY0</v>
      </c>
      <c r="P1184" s="75">
        <f>VLOOKUP(D1184,'FY-Quarter lookup'!$D$2:$J$25,7,FALSE)</f>
        <v>0</v>
      </c>
      <c r="Q1184" s="75">
        <f ca="1">IFERROR(INDEX('Budget by FY'!$I$2:$I$506,MATCH('Budget by qtr'!O1184,'Budget by FY'!$F$2:$F$506,0)),0)</f>
        <v>0</v>
      </c>
      <c r="R1184" s="75">
        <f>VLOOKUP(D1184,'FY-Quarter lookup'!$D$2:$K$25,8,FALSE)</f>
        <v>0</v>
      </c>
      <c r="S1184" s="75">
        <f>VLOOKUP(D1184,'FY-Quarter lookup'!$D$2:$G$25,4,FALSE)</f>
        <v>0</v>
      </c>
      <c r="T1184" s="75">
        <f t="shared" ca="1" si="156"/>
        <v>0</v>
      </c>
    </row>
    <row r="1185" spans="1:20">
      <c r="A1185">
        <v>4</v>
      </c>
      <c r="B1185">
        <v>2024</v>
      </c>
      <c r="C1185" s="2">
        <v>45383</v>
      </c>
      <c r="D1185" s="2">
        <v>45473</v>
      </c>
      <c r="J1185">
        <f>VLOOKUP(D1185,'FY-Quarter lookup'!$D$2:$I$25,6,FALSE)</f>
        <v>0</v>
      </c>
      <c r="K1185">
        <f t="shared" si="157"/>
        <v>247</v>
      </c>
      <c r="L1185" s="75" t="str">
        <f t="shared" ca="1" si="151"/>
        <v>3210: Regular In-kind</v>
      </c>
      <c r="M1185" s="75">
        <f t="shared" ca="1" si="154"/>
        <v>0</v>
      </c>
      <c r="N1185" s="75">
        <f t="shared" ca="1" si="155"/>
        <v>0</v>
      </c>
      <c r="O1185" s="75" t="str">
        <f t="shared" ca="1" si="152"/>
        <v>3210: Regular In-kind00PY0</v>
      </c>
      <c r="P1185" s="75">
        <f>VLOOKUP(D1185,'FY-Quarter lookup'!$D$2:$J$25,7,FALSE)</f>
        <v>0</v>
      </c>
      <c r="Q1185" s="75">
        <f ca="1">IFERROR(INDEX('Budget by FY'!$I$2:$I$506,MATCH('Budget by qtr'!O1185,'Budget by FY'!$F$2:$F$506,0)),0)</f>
        <v>0</v>
      </c>
      <c r="R1185" s="75">
        <f>VLOOKUP(D1185,'FY-Quarter lookup'!$D$2:$K$25,8,FALSE)</f>
        <v>0</v>
      </c>
      <c r="S1185" s="75">
        <f>VLOOKUP(D1185,'FY-Quarter lookup'!$D$2:$G$25,4,FALSE)</f>
        <v>0</v>
      </c>
      <c r="T1185" s="75">
        <f t="shared" ca="1" si="156"/>
        <v>0</v>
      </c>
    </row>
    <row r="1186" spans="1:20">
      <c r="A1186">
        <v>1</v>
      </c>
      <c r="B1186">
        <v>2025</v>
      </c>
      <c r="C1186" s="2">
        <v>45474</v>
      </c>
      <c r="D1186" s="2">
        <v>45565</v>
      </c>
      <c r="J1186">
        <f>VLOOKUP(D1186,'FY-Quarter lookup'!$D$2:$I$25,6,FALSE)</f>
        <v>0</v>
      </c>
      <c r="K1186">
        <f t="shared" si="157"/>
        <v>247</v>
      </c>
      <c r="L1186" s="75" t="str">
        <f t="shared" ca="1" si="151"/>
        <v>3210: Regular In-kind</v>
      </c>
      <c r="M1186" s="75">
        <f t="shared" ca="1" si="154"/>
        <v>0</v>
      </c>
      <c r="N1186" s="75">
        <f t="shared" ca="1" si="155"/>
        <v>0</v>
      </c>
      <c r="O1186" s="75" t="str">
        <f t="shared" ca="1" si="152"/>
        <v>3210: Regular In-kind00PY0</v>
      </c>
      <c r="P1186" s="75">
        <f>VLOOKUP(D1186,'FY-Quarter lookup'!$D$2:$J$25,7,FALSE)</f>
        <v>0</v>
      </c>
      <c r="Q1186" s="75">
        <f ca="1">IFERROR(INDEX('Budget by FY'!$I$2:$I$506,MATCH('Budget by qtr'!O1186,'Budget by FY'!$F$2:$F$506,0)),0)</f>
        <v>0</v>
      </c>
      <c r="R1186" s="75">
        <f>VLOOKUP(D1186,'FY-Quarter lookup'!$D$2:$K$25,8,FALSE)</f>
        <v>0</v>
      </c>
      <c r="S1186" s="75">
        <f>VLOOKUP(D1186,'FY-Quarter lookup'!$D$2:$G$25,4,FALSE)</f>
        <v>0</v>
      </c>
      <c r="T1186" s="75">
        <f t="shared" ca="1" si="156"/>
        <v>0</v>
      </c>
    </row>
    <row r="1187" spans="1:20">
      <c r="A1187">
        <v>2</v>
      </c>
      <c r="B1187">
        <v>2025</v>
      </c>
      <c r="C1187" s="2">
        <v>45566</v>
      </c>
      <c r="D1187" s="2">
        <v>45657</v>
      </c>
      <c r="J1187">
        <f>VLOOKUP(D1187,'FY-Quarter lookup'!$D$2:$I$25,6,FALSE)</f>
        <v>0</v>
      </c>
      <c r="K1187">
        <f t="shared" si="157"/>
        <v>247</v>
      </c>
      <c r="L1187" s="75" t="str">
        <f t="shared" ca="1" si="151"/>
        <v>3210: Regular In-kind</v>
      </c>
      <c r="M1187" s="75">
        <f t="shared" ca="1" si="154"/>
        <v>0</v>
      </c>
      <c r="N1187" s="75">
        <f t="shared" ca="1" si="155"/>
        <v>0</v>
      </c>
      <c r="O1187" s="75" t="str">
        <f t="shared" ca="1" si="152"/>
        <v>3210: Regular In-kind00PY0</v>
      </c>
      <c r="P1187" s="75">
        <f>VLOOKUP(D1187,'FY-Quarter lookup'!$D$2:$J$25,7,FALSE)</f>
        <v>0</v>
      </c>
      <c r="Q1187" s="75">
        <f ca="1">IFERROR(INDEX('Budget by FY'!$I$2:$I$506,MATCH('Budget by qtr'!O1187,'Budget by FY'!$F$2:$F$506,0)),0)</f>
        <v>0</v>
      </c>
      <c r="R1187" s="75">
        <f>VLOOKUP(D1187,'FY-Quarter lookup'!$D$2:$K$25,8,FALSE)</f>
        <v>0</v>
      </c>
      <c r="S1187" s="75">
        <f>VLOOKUP(D1187,'FY-Quarter lookup'!$D$2:$G$25,4,FALSE)</f>
        <v>0</v>
      </c>
      <c r="T1187" s="75">
        <f t="shared" ca="1" si="156"/>
        <v>0</v>
      </c>
    </row>
    <row r="1188" spans="1:20">
      <c r="A1188">
        <v>3</v>
      </c>
      <c r="B1188">
        <v>2025</v>
      </c>
      <c r="C1188" s="2">
        <v>45658</v>
      </c>
      <c r="D1188" s="2">
        <v>45747</v>
      </c>
      <c r="J1188">
        <f>VLOOKUP(D1188,'FY-Quarter lookup'!$D$2:$I$25,6,FALSE)</f>
        <v>0</v>
      </c>
      <c r="K1188">
        <f t="shared" si="157"/>
        <v>247</v>
      </c>
      <c r="L1188" s="75" t="str">
        <f t="shared" ca="1" si="151"/>
        <v>3210: Regular In-kind</v>
      </c>
      <c r="M1188" s="75">
        <f t="shared" ca="1" si="154"/>
        <v>0</v>
      </c>
      <c r="N1188" s="75">
        <f t="shared" ca="1" si="155"/>
        <v>0</v>
      </c>
      <c r="O1188" s="75" t="str">
        <f t="shared" ca="1" si="152"/>
        <v>3210: Regular In-kind00PY0</v>
      </c>
      <c r="P1188" s="75">
        <f>VLOOKUP(D1188,'FY-Quarter lookup'!$D$2:$J$25,7,FALSE)</f>
        <v>0</v>
      </c>
      <c r="Q1188" s="75">
        <f ca="1">IFERROR(INDEX('Budget by FY'!$I$2:$I$506,MATCH('Budget by qtr'!O1188,'Budget by FY'!$F$2:$F$506,0)),0)</f>
        <v>0</v>
      </c>
      <c r="R1188" s="75">
        <f>VLOOKUP(D1188,'FY-Quarter lookup'!$D$2:$K$25,8,FALSE)</f>
        <v>0</v>
      </c>
      <c r="S1188" s="75">
        <f>VLOOKUP(D1188,'FY-Quarter lookup'!$D$2:$G$25,4,FALSE)</f>
        <v>0</v>
      </c>
      <c r="T1188" s="75">
        <f t="shared" ca="1" si="156"/>
        <v>0</v>
      </c>
    </row>
    <row r="1189" spans="1:20">
      <c r="A1189">
        <v>4</v>
      </c>
      <c r="B1189">
        <v>2025</v>
      </c>
      <c r="C1189" s="2">
        <v>45748</v>
      </c>
      <c r="D1189" s="2">
        <v>45838</v>
      </c>
      <c r="J1189">
        <f>VLOOKUP(D1189,'FY-Quarter lookup'!$D$2:$I$25,6,FALSE)</f>
        <v>0</v>
      </c>
      <c r="K1189">
        <f t="shared" si="157"/>
        <v>247</v>
      </c>
      <c r="L1189" s="75" t="str">
        <f t="shared" ca="1" si="151"/>
        <v>3210: Regular In-kind</v>
      </c>
      <c r="M1189" s="75">
        <f t="shared" ca="1" si="154"/>
        <v>0</v>
      </c>
      <c r="N1189" s="75">
        <f t="shared" ca="1" si="155"/>
        <v>0</v>
      </c>
      <c r="O1189" s="75" t="str">
        <f t="shared" ca="1" si="152"/>
        <v>3210: Regular In-kind00PY0</v>
      </c>
      <c r="P1189" s="75">
        <f>VLOOKUP(D1189,'FY-Quarter lookup'!$D$2:$J$25,7,FALSE)</f>
        <v>0</v>
      </c>
      <c r="Q1189" s="75">
        <f ca="1">IFERROR(INDEX('Budget by FY'!$I$2:$I$506,MATCH('Budget by qtr'!O1189,'Budget by FY'!$F$2:$F$506,0)),0)</f>
        <v>0</v>
      </c>
      <c r="R1189" s="75">
        <f>VLOOKUP(D1189,'FY-Quarter lookup'!$D$2:$K$25,8,FALSE)</f>
        <v>0</v>
      </c>
      <c r="S1189" s="75">
        <f>VLOOKUP(D1189,'FY-Quarter lookup'!$D$2:$G$25,4,FALSE)</f>
        <v>0</v>
      </c>
      <c r="T1189" s="75">
        <f t="shared" ca="1" si="156"/>
        <v>0</v>
      </c>
    </row>
    <row r="1190" spans="1:20">
      <c r="A1190">
        <v>1</v>
      </c>
      <c r="B1190">
        <v>2026</v>
      </c>
      <c r="C1190" s="2">
        <v>45839</v>
      </c>
      <c r="D1190" s="2">
        <v>45930</v>
      </c>
      <c r="J1190">
        <f>VLOOKUP(D1190,'FY-Quarter lookup'!$D$2:$I$25,6,FALSE)</f>
        <v>0</v>
      </c>
      <c r="K1190">
        <f t="shared" si="157"/>
        <v>247</v>
      </c>
      <c r="L1190" s="75" t="str">
        <f t="shared" ca="1" si="151"/>
        <v>3210: Regular In-kind</v>
      </c>
      <c r="M1190" s="75">
        <f t="shared" ca="1" si="154"/>
        <v>0</v>
      </c>
      <c r="N1190" s="75">
        <f t="shared" ca="1" si="155"/>
        <v>0</v>
      </c>
      <c r="O1190" s="75" t="str">
        <f t="shared" ca="1" si="152"/>
        <v>3210: Regular In-kind00PY0</v>
      </c>
      <c r="P1190" s="75">
        <f>VLOOKUP(D1190,'FY-Quarter lookup'!$D$2:$J$25,7,FALSE)</f>
        <v>0</v>
      </c>
      <c r="Q1190" s="75">
        <f ca="1">IFERROR(INDEX('Budget by FY'!$I$2:$I$506,MATCH('Budget by qtr'!O1190,'Budget by FY'!$F$2:$F$506,0)),0)</f>
        <v>0</v>
      </c>
      <c r="R1190" s="75">
        <f>VLOOKUP(D1190,'FY-Quarter lookup'!$D$2:$K$25,8,FALSE)</f>
        <v>0</v>
      </c>
      <c r="S1190" s="75">
        <f>VLOOKUP(D1190,'FY-Quarter lookup'!$D$2:$G$25,4,FALSE)</f>
        <v>0</v>
      </c>
      <c r="T1190" s="75">
        <f t="shared" ca="1" si="156"/>
        <v>0</v>
      </c>
    </row>
    <row r="1191" spans="1:20">
      <c r="A1191">
        <v>2</v>
      </c>
      <c r="B1191">
        <v>2026</v>
      </c>
      <c r="C1191" s="2">
        <v>45931</v>
      </c>
      <c r="D1191" s="2">
        <v>46022</v>
      </c>
      <c r="J1191">
        <f>VLOOKUP(D1191,'FY-Quarter lookup'!$D$2:$I$25,6,FALSE)</f>
        <v>0</v>
      </c>
      <c r="K1191">
        <f t="shared" si="157"/>
        <v>247</v>
      </c>
      <c r="L1191" s="75" t="str">
        <f t="shared" ca="1" si="151"/>
        <v>3210: Regular In-kind</v>
      </c>
      <c r="M1191" s="75">
        <f t="shared" ca="1" si="154"/>
        <v>0</v>
      </c>
      <c r="N1191" s="75">
        <f t="shared" ca="1" si="155"/>
        <v>0</v>
      </c>
      <c r="O1191" s="75" t="str">
        <f t="shared" ca="1" si="152"/>
        <v>3210: Regular In-kind00PY0</v>
      </c>
      <c r="P1191" s="75">
        <f>VLOOKUP(D1191,'FY-Quarter lookup'!$D$2:$J$25,7,FALSE)</f>
        <v>0</v>
      </c>
      <c r="Q1191" s="75">
        <f ca="1">IFERROR(INDEX('Budget by FY'!$I$2:$I$506,MATCH('Budget by qtr'!O1191,'Budget by FY'!$F$2:$F$506,0)),0)</f>
        <v>0</v>
      </c>
      <c r="R1191" s="75">
        <f>VLOOKUP(D1191,'FY-Quarter lookup'!$D$2:$K$25,8,FALSE)</f>
        <v>0</v>
      </c>
      <c r="S1191" s="75">
        <f>VLOOKUP(D1191,'FY-Quarter lookup'!$D$2:$G$25,4,FALSE)</f>
        <v>0</v>
      </c>
      <c r="T1191" s="75">
        <f t="shared" ca="1" si="156"/>
        <v>0</v>
      </c>
    </row>
    <row r="1192" spans="1:20">
      <c r="A1192">
        <v>3</v>
      </c>
      <c r="B1192">
        <v>2026</v>
      </c>
      <c r="C1192" s="2">
        <v>46023</v>
      </c>
      <c r="D1192" s="2">
        <v>46112</v>
      </c>
      <c r="J1192">
        <f>VLOOKUP(D1192,'FY-Quarter lookup'!$D$2:$I$25,6,FALSE)</f>
        <v>0</v>
      </c>
      <c r="K1192">
        <f t="shared" si="157"/>
        <v>247</v>
      </c>
      <c r="L1192" s="75" t="str">
        <f t="shared" ca="1" si="151"/>
        <v>3210: Regular In-kind</v>
      </c>
      <c r="M1192" s="75">
        <f t="shared" ca="1" si="154"/>
        <v>0</v>
      </c>
      <c r="N1192" s="75">
        <f t="shared" ca="1" si="155"/>
        <v>0</v>
      </c>
      <c r="O1192" s="75" t="str">
        <f t="shared" ca="1" si="152"/>
        <v>3210: Regular In-kind00PY0</v>
      </c>
      <c r="P1192" s="75">
        <f>VLOOKUP(D1192,'FY-Quarter lookup'!$D$2:$J$25,7,FALSE)</f>
        <v>0</v>
      </c>
      <c r="Q1192" s="75">
        <f ca="1">IFERROR(INDEX('Budget by FY'!$I$2:$I$506,MATCH('Budget by qtr'!O1192,'Budget by FY'!$F$2:$F$506,0)),0)</f>
        <v>0</v>
      </c>
      <c r="R1192" s="75">
        <f>VLOOKUP(D1192,'FY-Quarter lookup'!$D$2:$K$25,8,FALSE)</f>
        <v>0</v>
      </c>
      <c r="S1192" s="75">
        <f>VLOOKUP(D1192,'FY-Quarter lookup'!$D$2:$G$25,4,FALSE)</f>
        <v>0</v>
      </c>
      <c r="T1192" s="75">
        <f t="shared" ca="1" si="156"/>
        <v>0</v>
      </c>
    </row>
    <row r="1193" spans="1:20">
      <c r="A1193">
        <v>4</v>
      </c>
      <c r="B1193">
        <v>2026</v>
      </c>
      <c r="C1193" s="2">
        <v>46113</v>
      </c>
      <c r="D1193" s="2">
        <v>46203</v>
      </c>
      <c r="J1193">
        <f>VLOOKUP(D1193,'FY-Quarter lookup'!$D$2:$I$25,6,FALSE)</f>
        <v>0</v>
      </c>
      <c r="K1193">
        <f t="shared" si="157"/>
        <v>247</v>
      </c>
      <c r="L1193" s="75" t="str">
        <f t="shared" ca="1" si="151"/>
        <v>3210: Regular In-kind</v>
      </c>
      <c r="M1193" s="75">
        <f t="shared" ca="1" si="154"/>
        <v>0</v>
      </c>
      <c r="N1193" s="75">
        <f t="shared" ca="1" si="155"/>
        <v>0</v>
      </c>
      <c r="O1193" s="75" t="str">
        <f t="shared" ca="1" si="152"/>
        <v>3210: Regular In-kind00PY0</v>
      </c>
      <c r="P1193" s="75">
        <f>VLOOKUP(D1193,'FY-Quarter lookup'!$D$2:$J$25,7,FALSE)</f>
        <v>0</v>
      </c>
      <c r="Q1193" s="75">
        <f ca="1">IFERROR(INDEX('Budget by FY'!$I$2:$I$506,MATCH('Budget by qtr'!O1193,'Budget by FY'!$F$2:$F$506,0)),0)</f>
        <v>0</v>
      </c>
      <c r="R1193" s="75">
        <f>VLOOKUP(D1193,'FY-Quarter lookup'!$D$2:$K$25,8,FALSE)</f>
        <v>0</v>
      </c>
      <c r="S1193" s="75">
        <f>VLOOKUP(D1193,'FY-Quarter lookup'!$D$2:$G$25,4,FALSE)</f>
        <v>0</v>
      </c>
      <c r="T1193" s="75">
        <f t="shared" ca="1" si="156"/>
        <v>0</v>
      </c>
    </row>
    <row r="1194" spans="1:20">
      <c r="A1194">
        <v>1</v>
      </c>
      <c r="B1194">
        <v>2027</v>
      </c>
      <c r="C1194" s="2">
        <v>46204</v>
      </c>
      <c r="D1194" s="2">
        <v>46295</v>
      </c>
      <c r="J1194">
        <f>VLOOKUP(D1194,'FY-Quarter lookup'!$D$2:$I$25,6,FALSE)</f>
        <v>0</v>
      </c>
      <c r="K1194">
        <f t="shared" si="157"/>
        <v>247</v>
      </c>
      <c r="L1194" s="75" t="str">
        <f t="shared" ca="1" si="151"/>
        <v>3210: Regular In-kind</v>
      </c>
      <c r="M1194" s="75">
        <f t="shared" ca="1" si="154"/>
        <v>0</v>
      </c>
      <c r="N1194" s="75">
        <f t="shared" ca="1" si="155"/>
        <v>0</v>
      </c>
      <c r="O1194" s="75" t="str">
        <f t="shared" ca="1" si="152"/>
        <v>3210: Regular In-kind00PY0</v>
      </c>
      <c r="P1194" s="75">
        <f>VLOOKUP(D1194,'FY-Quarter lookup'!$D$2:$J$25,7,FALSE)</f>
        <v>0</v>
      </c>
      <c r="Q1194" s="75">
        <f ca="1">IFERROR(INDEX('Budget by FY'!$I$2:$I$506,MATCH('Budget by qtr'!O1194,'Budget by FY'!$F$2:$F$506,0)),0)</f>
        <v>0</v>
      </c>
      <c r="R1194" s="75">
        <f>VLOOKUP(D1194,'FY-Quarter lookup'!$D$2:$K$25,8,FALSE)</f>
        <v>0</v>
      </c>
      <c r="S1194" s="75">
        <f>VLOOKUP(D1194,'FY-Quarter lookup'!$D$2:$G$25,4,FALSE)</f>
        <v>0</v>
      </c>
      <c r="T1194" s="75">
        <f t="shared" ca="1" si="156"/>
        <v>0</v>
      </c>
    </row>
    <row r="1195" spans="1:20">
      <c r="A1195">
        <v>2</v>
      </c>
      <c r="B1195">
        <v>2027</v>
      </c>
      <c r="C1195" s="2">
        <v>46296</v>
      </c>
      <c r="D1195" s="2">
        <v>46387</v>
      </c>
      <c r="J1195">
        <f>VLOOKUP(D1195,'FY-Quarter lookup'!$D$2:$I$25,6,FALSE)</f>
        <v>0</v>
      </c>
      <c r="K1195">
        <f t="shared" si="157"/>
        <v>247</v>
      </c>
      <c r="L1195" s="75" t="str">
        <f t="shared" ca="1" si="151"/>
        <v>3210: Regular In-kind</v>
      </c>
      <c r="M1195" s="75">
        <f t="shared" ca="1" si="154"/>
        <v>0</v>
      </c>
      <c r="N1195" s="75">
        <f t="shared" ca="1" si="155"/>
        <v>0</v>
      </c>
      <c r="O1195" s="75" t="str">
        <f t="shared" ca="1" si="152"/>
        <v>3210: Regular In-kind00PY0</v>
      </c>
      <c r="P1195" s="75">
        <f>VLOOKUP(D1195,'FY-Quarter lookup'!$D$2:$J$25,7,FALSE)</f>
        <v>0</v>
      </c>
      <c r="Q1195" s="75">
        <f ca="1">IFERROR(INDEX('Budget by FY'!$I$2:$I$506,MATCH('Budget by qtr'!O1195,'Budget by FY'!$F$2:$F$506,0)),0)</f>
        <v>0</v>
      </c>
      <c r="R1195" s="75">
        <f>VLOOKUP(D1195,'FY-Quarter lookup'!$D$2:$K$25,8,FALSE)</f>
        <v>0</v>
      </c>
      <c r="S1195" s="75">
        <f>VLOOKUP(D1195,'FY-Quarter lookup'!$D$2:$G$25,4,FALSE)</f>
        <v>0</v>
      </c>
      <c r="T1195" s="75">
        <f t="shared" ca="1" si="156"/>
        <v>0</v>
      </c>
    </row>
    <row r="1196" spans="1:20">
      <c r="A1196">
        <v>3</v>
      </c>
      <c r="B1196">
        <v>2027</v>
      </c>
      <c r="C1196" s="2">
        <v>46388</v>
      </c>
      <c r="D1196" s="2">
        <v>46477</v>
      </c>
      <c r="J1196">
        <f>VLOOKUP(D1196,'FY-Quarter lookup'!$D$2:$I$25,6,FALSE)</f>
        <v>0</v>
      </c>
      <c r="K1196">
        <f t="shared" si="157"/>
        <v>247</v>
      </c>
      <c r="L1196" s="75" t="str">
        <f t="shared" ca="1" si="151"/>
        <v>3210: Regular In-kind</v>
      </c>
      <c r="M1196" s="75">
        <f t="shared" ca="1" si="154"/>
        <v>0</v>
      </c>
      <c r="N1196" s="75">
        <f t="shared" ca="1" si="155"/>
        <v>0</v>
      </c>
      <c r="O1196" s="75" t="str">
        <f t="shared" ca="1" si="152"/>
        <v>3210: Regular In-kind00PY0</v>
      </c>
      <c r="P1196" s="75">
        <f>VLOOKUP(D1196,'FY-Quarter lookup'!$D$2:$J$25,7,FALSE)</f>
        <v>0</v>
      </c>
      <c r="Q1196" s="75">
        <f ca="1">IFERROR(INDEX('Budget by FY'!$I$2:$I$506,MATCH('Budget by qtr'!O1196,'Budget by FY'!$F$2:$F$506,0)),0)</f>
        <v>0</v>
      </c>
      <c r="R1196" s="75">
        <f>VLOOKUP(D1196,'FY-Quarter lookup'!$D$2:$K$25,8,FALSE)</f>
        <v>0</v>
      </c>
      <c r="S1196" s="75">
        <f>VLOOKUP(D1196,'FY-Quarter lookup'!$D$2:$G$25,4,FALSE)</f>
        <v>0</v>
      </c>
      <c r="T1196" s="75">
        <f t="shared" ca="1" si="156"/>
        <v>0</v>
      </c>
    </row>
    <row r="1197" spans="1:20">
      <c r="A1197">
        <v>4</v>
      </c>
      <c r="B1197">
        <v>2027</v>
      </c>
      <c r="C1197" s="2">
        <v>46478</v>
      </c>
      <c r="D1197" s="2">
        <v>46568</v>
      </c>
      <c r="J1197">
        <f>VLOOKUP(D1197,'FY-Quarter lookup'!$D$2:$I$25,6,FALSE)</f>
        <v>0</v>
      </c>
      <c r="K1197">
        <f t="shared" si="157"/>
        <v>247</v>
      </c>
      <c r="L1197" s="75" t="str">
        <f t="shared" ca="1" si="151"/>
        <v>3210: Regular In-kind</v>
      </c>
      <c r="M1197" s="75">
        <f t="shared" ca="1" si="154"/>
        <v>0</v>
      </c>
      <c r="N1197" s="75">
        <f t="shared" ca="1" si="155"/>
        <v>0</v>
      </c>
      <c r="O1197" s="75" t="str">
        <f t="shared" ca="1" si="152"/>
        <v>3210: Regular In-kind00PY0</v>
      </c>
      <c r="P1197" s="75">
        <f>VLOOKUP(D1197,'FY-Quarter lookup'!$D$2:$J$25,7,FALSE)</f>
        <v>0</v>
      </c>
      <c r="Q1197" s="75">
        <f ca="1">IFERROR(INDEX('Budget by FY'!$I$2:$I$506,MATCH('Budget by qtr'!O1197,'Budget by FY'!$F$2:$F$506,0)),0)</f>
        <v>0</v>
      </c>
      <c r="R1197" s="75">
        <f>VLOOKUP(D1197,'FY-Quarter lookup'!$D$2:$K$25,8,FALSE)</f>
        <v>0</v>
      </c>
      <c r="S1197" s="75">
        <f>VLOOKUP(D1197,'FY-Quarter lookup'!$D$2:$G$25,4,FALSE)</f>
        <v>0</v>
      </c>
      <c r="T1197" s="75">
        <f t="shared" ca="1" si="156"/>
        <v>0</v>
      </c>
    </row>
    <row r="1198" spans="1:20">
      <c r="A1198">
        <v>1</v>
      </c>
      <c r="B1198">
        <v>2028</v>
      </c>
      <c r="C1198" s="2">
        <v>46569</v>
      </c>
      <c r="D1198" s="2">
        <v>46660</v>
      </c>
      <c r="J1198">
        <f>VLOOKUP(D1198,'FY-Quarter lookup'!$D$2:$I$25,6,FALSE)</f>
        <v>0</v>
      </c>
      <c r="K1198">
        <f t="shared" si="157"/>
        <v>247</v>
      </c>
      <c r="L1198" s="75" t="str">
        <f t="shared" ca="1" si="151"/>
        <v>3210: Regular In-kind</v>
      </c>
      <c r="M1198" s="75">
        <f t="shared" ca="1" si="154"/>
        <v>0</v>
      </c>
      <c r="N1198" s="75">
        <f t="shared" ca="1" si="155"/>
        <v>0</v>
      </c>
      <c r="O1198" s="75" t="str">
        <f t="shared" ca="1" si="152"/>
        <v>3210: Regular In-kind00PY0</v>
      </c>
      <c r="P1198" s="75">
        <f>VLOOKUP(D1198,'FY-Quarter lookup'!$D$2:$J$25,7,FALSE)</f>
        <v>0</v>
      </c>
      <c r="Q1198" s="75">
        <f ca="1">IFERROR(INDEX('Budget by FY'!$I$2:$I$506,MATCH('Budget by qtr'!O1198,'Budget by FY'!$F$2:$F$506,0)),0)</f>
        <v>0</v>
      </c>
      <c r="R1198" s="75">
        <f>VLOOKUP(D1198,'FY-Quarter lookup'!$D$2:$K$25,8,FALSE)</f>
        <v>0</v>
      </c>
      <c r="S1198" s="75">
        <f>VLOOKUP(D1198,'FY-Quarter lookup'!$D$2:$G$25,4,FALSE)</f>
        <v>0</v>
      </c>
      <c r="T1198" s="75">
        <f t="shared" ca="1" si="156"/>
        <v>0</v>
      </c>
    </row>
    <row r="1199" spans="1:20">
      <c r="A1199">
        <v>2</v>
      </c>
      <c r="B1199">
        <v>2028</v>
      </c>
      <c r="C1199" s="2">
        <v>46661</v>
      </c>
      <c r="D1199" s="2">
        <v>46752</v>
      </c>
      <c r="J1199">
        <f>VLOOKUP(D1199,'FY-Quarter lookup'!$D$2:$I$25,6,FALSE)</f>
        <v>0</v>
      </c>
      <c r="K1199">
        <f t="shared" si="157"/>
        <v>247</v>
      </c>
      <c r="L1199" s="75" t="str">
        <f t="shared" ca="1" si="151"/>
        <v>3210: Regular In-kind</v>
      </c>
      <c r="M1199" s="75">
        <f t="shared" ca="1" si="154"/>
        <v>0</v>
      </c>
      <c r="N1199" s="75">
        <f t="shared" ca="1" si="155"/>
        <v>0</v>
      </c>
      <c r="O1199" s="75" t="str">
        <f t="shared" ca="1" si="152"/>
        <v>3210: Regular In-kind00PY0</v>
      </c>
      <c r="P1199" s="75">
        <f>VLOOKUP(D1199,'FY-Quarter lookup'!$D$2:$J$25,7,FALSE)</f>
        <v>0</v>
      </c>
      <c r="Q1199" s="75">
        <f ca="1">IFERROR(INDEX('Budget by FY'!$I$2:$I$506,MATCH('Budget by qtr'!O1199,'Budget by FY'!$F$2:$F$506,0)),0)</f>
        <v>0</v>
      </c>
      <c r="R1199" s="75">
        <f>VLOOKUP(D1199,'FY-Quarter lookup'!$D$2:$K$25,8,FALSE)</f>
        <v>0</v>
      </c>
      <c r="S1199" s="75">
        <f>VLOOKUP(D1199,'FY-Quarter lookup'!$D$2:$G$25,4,FALSE)</f>
        <v>0</v>
      </c>
      <c r="T1199" s="75">
        <f t="shared" ca="1" si="156"/>
        <v>0</v>
      </c>
    </row>
    <row r="1200" spans="1:20">
      <c r="A1200">
        <v>3</v>
      </c>
      <c r="B1200">
        <v>2028</v>
      </c>
      <c r="C1200" s="2">
        <v>46753</v>
      </c>
      <c r="D1200" s="2">
        <v>46843</v>
      </c>
      <c r="J1200">
        <f>VLOOKUP(D1200,'FY-Quarter lookup'!$D$2:$I$25,6,FALSE)</f>
        <v>0</v>
      </c>
      <c r="K1200">
        <f t="shared" si="157"/>
        <v>247</v>
      </c>
      <c r="L1200" s="75" t="str">
        <f t="shared" ca="1" si="151"/>
        <v>3210: Regular In-kind</v>
      </c>
      <c r="M1200" s="75">
        <f t="shared" ca="1" si="154"/>
        <v>0</v>
      </c>
      <c r="N1200" s="75">
        <f t="shared" ca="1" si="155"/>
        <v>0</v>
      </c>
      <c r="O1200" s="75" t="str">
        <f t="shared" ca="1" si="152"/>
        <v>3210: Regular In-kind00PY0</v>
      </c>
      <c r="P1200" s="75">
        <f>VLOOKUP(D1200,'FY-Quarter lookup'!$D$2:$J$25,7,FALSE)</f>
        <v>0</v>
      </c>
      <c r="Q1200" s="75">
        <f ca="1">IFERROR(INDEX('Budget by FY'!$I$2:$I$506,MATCH('Budget by qtr'!O1200,'Budget by FY'!$F$2:$F$506,0)),0)</f>
        <v>0</v>
      </c>
      <c r="R1200" s="75">
        <f>VLOOKUP(D1200,'FY-Quarter lookup'!$D$2:$K$25,8,FALSE)</f>
        <v>0</v>
      </c>
      <c r="S1200" s="75">
        <f>VLOOKUP(D1200,'FY-Quarter lookup'!$D$2:$G$25,4,FALSE)</f>
        <v>0</v>
      </c>
      <c r="T1200" s="75">
        <f t="shared" ca="1" si="156"/>
        <v>0</v>
      </c>
    </row>
    <row r="1201" spans="1:20">
      <c r="A1201">
        <v>4</v>
      </c>
      <c r="B1201">
        <v>2028</v>
      </c>
      <c r="C1201" s="2">
        <v>46844</v>
      </c>
      <c r="D1201" s="2">
        <v>46934</v>
      </c>
      <c r="J1201">
        <f>VLOOKUP(D1201,'FY-Quarter lookup'!$D$2:$I$25,6,FALSE)</f>
        <v>0</v>
      </c>
      <c r="K1201">
        <f t="shared" si="157"/>
        <v>247</v>
      </c>
      <c r="L1201" s="75" t="str">
        <f t="shared" ca="1" si="151"/>
        <v>3210: Regular In-kind</v>
      </c>
      <c r="M1201" s="75">
        <f t="shared" ca="1" si="154"/>
        <v>0</v>
      </c>
      <c r="N1201" s="75">
        <f t="shared" ca="1" si="155"/>
        <v>0</v>
      </c>
      <c r="O1201" s="75" t="str">
        <f t="shared" ca="1" si="152"/>
        <v>3210: Regular In-kind00PY0</v>
      </c>
      <c r="P1201" s="75">
        <f>VLOOKUP(D1201,'FY-Quarter lookup'!$D$2:$J$25,7,FALSE)</f>
        <v>0</v>
      </c>
      <c r="Q1201" s="75">
        <f ca="1">IFERROR(INDEX('Budget by FY'!$I$2:$I$506,MATCH('Budget by qtr'!O1201,'Budget by FY'!$F$2:$F$506,0)),0)</f>
        <v>0</v>
      </c>
      <c r="R1201" s="75">
        <f>VLOOKUP(D1201,'FY-Quarter lookup'!$D$2:$K$25,8,FALSE)</f>
        <v>0</v>
      </c>
      <c r="S1201" s="75">
        <f>VLOOKUP(D1201,'FY-Quarter lookup'!$D$2:$G$25,4,FALSE)</f>
        <v>0</v>
      </c>
      <c r="T1201" s="75">
        <f t="shared" ca="1" si="156"/>
        <v>0</v>
      </c>
    </row>
    <row r="1202" spans="1:20">
      <c r="A1202">
        <v>1</v>
      </c>
      <c r="B1202">
        <v>2023</v>
      </c>
      <c r="C1202" s="2">
        <v>44743</v>
      </c>
      <c r="D1202" s="2">
        <v>44834</v>
      </c>
      <c r="J1202">
        <f>VLOOKUP(D1202,'FY-Quarter lookup'!$D$2:$I$25,6,FALSE)</f>
        <v>0</v>
      </c>
      <c r="K1202">
        <f>K1201+5</f>
        <v>252</v>
      </c>
      <c r="L1202" s="75" t="str">
        <f t="shared" ca="1" si="151"/>
        <v>3210: Regular In-kind</v>
      </c>
      <c r="M1202" s="75">
        <f t="shared" ca="1" si="154"/>
        <v>0</v>
      </c>
      <c r="N1202" s="75">
        <f t="shared" ca="1" si="155"/>
        <v>0</v>
      </c>
      <c r="O1202" s="75" t="str">
        <f t="shared" ca="1" si="152"/>
        <v>3210: Regular In-kind00PY0</v>
      </c>
      <c r="P1202" s="75">
        <f>VLOOKUP(D1202,'FY-Quarter lookup'!$D$2:$J$25,7,FALSE)</f>
        <v>0</v>
      </c>
      <c r="Q1202" s="75">
        <f ca="1">IFERROR(INDEX('Budget by FY'!$I$2:$I$506,MATCH('Budget by qtr'!O1202,'Budget by FY'!$F$2:$F$506,0)),0)</f>
        <v>0</v>
      </c>
      <c r="R1202" s="75">
        <f>VLOOKUP(D1202,'FY-Quarter lookup'!$D$2:$K$25,8,FALSE)</f>
        <v>0</v>
      </c>
      <c r="S1202" s="75">
        <f>VLOOKUP(D1202,'FY-Quarter lookup'!$D$2:$G$25,4,FALSE)</f>
        <v>0</v>
      </c>
      <c r="T1202" s="75">
        <f t="shared" ca="1" si="156"/>
        <v>0</v>
      </c>
    </row>
    <row r="1203" spans="1:20">
      <c r="A1203">
        <v>2</v>
      </c>
      <c r="B1203">
        <v>2023</v>
      </c>
      <c r="C1203" s="2">
        <v>44835</v>
      </c>
      <c r="D1203" s="2">
        <v>44926</v>
      </c>
      <c r="J1203">
        <f>VLOOKUP(D1203,'FY-Quarter lookup'!$D$2:$I$25,6,FALSE)</f>
        <v>0</v>
      </c>
      <c r="K1203">
        <f>K1202</f>
        <v>252</v>
      </c>
      <c r="L1203" s="75" t="str">
        <f t="shared" ca="1" si="151"/>
        <v>3210: Regular In-kind</v>
      </c>
      <c r="M1203" s="75">
        <f t="shared" ca="1" si="154"/>
        <v>0</v>
      </c>
      <c r="N1203" s="75">
        <f t="shared" ca="1" si="155"/>
        <v>0</v>
      </c>
      <c r="O1203" s="75" t="str">
        <f t="shared" ca="1" si="152"/>
        <v>3210: Regular In-kind00PY0</v>
      </c>
      <c r="P1203" s="75">
        <f>VLOOKUP(D1203,'FY-Quarter lookup'!$D$2:$J$25,7,FALSE)</f>
        <v>0</v>
      </c>
      <c r="Q1203" s="75">
        <f ca="1">IFERROR(INDEX('Budget by FY'!$I$2:$I$506,MATCH('Budget by qtr'!O1203,'Budget by FY'!$F$2:$F$506,0)),0)</f>
        <v>0</v>
      </c>
      <c r="R1203" s="75">
        <f>VLOOKUP(D1203,'FY-Quarter lookup'!$D$2:$K$25,8,FALSE)</f>
        <v>0</v>
      </c>
      <c r="S1203" s="75">
        <f>VLOOKUP(D1203,'FY-Quarter lookup'!$D$2:$G$25,4,FALSE)</f>
        <v>0</v>
      </c>
      <c r="T1203" s="75">
        <f t="shared" ca="1" si="156"/>
        <v>0</v>
      </c>
    </row>
    <row r="1204" spans="1:20">
      <c r="A1204">
        <v>3</v>
      </c>
      <c r="B1204">
        <v>2023</v>
      </c>
      <c r="C1204" s="2">
        <v>44927</v>
      </c>
      <c r="D1204" s="2">
        <v>45016</v>
      </c>
      <c r="J1204">
        <f>VLOOKUP(D1204,'FY-Quarter lookup'!$D$2:$I$25,6,FALSE)</f>
        <v>0</v>
      </c>
      <c r="K1204">
        <f t="shared" ref="K1204:K1225" si="158">K1203</f>
        <v>252</v>
      </c>
      <c r="L1204" s="75" t="str">
        <f t="shared" ca="1" si="151"/>
        <v>3210: Regular In-kind</v>
      </c>
      <c r="M1204" s="75">
        <f t="shared" ca="1" si="154"/>
        <v>0</v>
      </c>
      <c r="N1204" s="75">
        <f t="shared" ca="1" si="155"/>
        <v>0</v>
      </c>
      <c r="O1204" s="75" t="str">
        <f t="shared" ca="1" si="152"/>
        <v>3210: Regular In-kind00PY0</v>
      </c>
      <c r="P1204" s="75">
        <f>VLOOKUP(D1204,'FY-Quarter lookup'!$D$2:$J$25,7,FALSE)</f>
        <v>0</v>
      </c>
      <c r="Q1204" s="75">
        <f ca="1">IFERROR(INDEX('Budget by FY'!$I$2:$I$506,MATCH('Budget by qtr'!O1204,'Budget by FY'!$F$2:$F$506,0)),0)</f>
        <v>0</v>
      </c>
      <c r="R1204" s="75">
        <f>VLOOKUP(D1204,'FY-Quarter lookup'!$D$2:$K$25,8,FALSE)</f>
        <v>0</v>
      </c>
      <c r="S1204" s="75">
        <f>VLOOKUP(D1204,'FY-Quarter lookup'!$D$2:$G$25,4,FALSE)</f>
        <v>0</v>
      </c>
      <c r="T1204" s="75">
        <f t="shared" ca="1" si="156"/>
        <v>0</v>
      </c>
    </row>
    <row r="1205" spans="1:20">
      <c r="A1205">
        <v>4</v>
      </c>
      <c r="B1205">
        <v>2023</v>
      </c>
      <c r="C1205" s="2">
        <v>45017</v>
      </c>
      <c r="D1205" s="2">
        <v>45107</v>
      </c>
      <c r="J1205">
        <f>VLOOKUP(D1205,'FY-Quarter lookup'!$D$2:$I$25,6,FALSE)</f>
        <v>0</v>
      </c>
      <c r="K1205">
        <f t="shared" si="158"/>
        <v>252</v>
      </c>
      <c r="L1205" s="75" t="str">
        <f t="shared" ca="1" si="151"/>
        <v>3210: Regular In-kind</v>
      </c>
      <c r="M1205" s="75">
        <f t="shared" ca="1" si="154"/>
        <v>0</v>
      </c>
      <c r="N1205" s="75">
        <f t="shared" ca="1" si="155"/>
        <v>0</v>
      </c>
      <c r="O1205" s="75" t="str">
        <f t="shared" ca="1" si="152"/>
        <v>3210: Regular In-kind00PY0</v>
      </c>
      <c r="P1205" s="75">
        <f>VLOOKUP(D1205,'FY-Quarter lookup'!$D$2:$J$25,7,FALSE)</f>
        <v>0</v>
      </c>
      <c r="Q1205" s="75">
        <f ca="1">IFERROR(INDEX('Budget by FY'!$I$2:$I$506,MATCH('Budget by qtr'!O1205,'Budget by FY'!$F$2:$F$506,0)),0)</f>
        <v>0</v>
      </c>
      <c r="R1205" s="75">
        <f>VLOOKUP(D1205,'FY-Quarter lookup'!$D$2:$K$25,8,FALSE)</f>
        <v>0</v>
      </c>
      <c r="S1205" s="75">
        <f>VLOOKUP(D1205,'FY-Quarter lookup'!$D$2:$G$25,4,FALSE)</f>
        <v>0</v>
      </c>
      <c r="T1205" s="75">
        <f t="shared" ca="1" si="156"/>
        <v>0</v>
      </c>
    </row>
    <row r="1206" spans="1:20">
      <c r="A1206">
        <v>1</v>
      </c>
      <c r="B1206">
        <v>2024</v>
      </c>
      <c r="C1206" s="2">
        <v>45108</v>
      </c>
      <c r="D1206" s="2">
        <v>45199</v>
      </c>
      <c r="J1206">
        <f>VLOOKUP(D1206,'FY-Quarter lookup'!$D$2:$I$25,6,FALSE)</f>
        <v>0</v>
      </c>
      <c r="K1206">
        <f t="shared" si="158"/>
        <v>252</v>
      </c>
      <c r="L1206" s="75" t="str">
        <f t="shared" ca="1" si="151"/>
        <v>3210: Regular In-kind</v>
      </c>
      <c r="M1206" s="75">
        <f t="shared" ca="1" si="154"/>
        <v>0</v>
      </c>
      <c r="N1206" s="75">
        <f t="shared" ca="1" si="155"/>
        <v>0</v>
      </c>
      <c r="O1206" s="75" t="str">
        <f t="shared" ca="1" si="152"/>
        <v>3210: Regular In-kind00PY0</v>
      </c>
      <c r="P1206" s="75">
        <f>VLOOKUP(D1206,'FY-Quarter lookup'!$D$2:$J$25,7,FALSE)</f>
        <v>0</v>
      </c>
      <c r="Q1206" s="75">
        <f ca="1">IFERROR(INDEX('Budget by FY'!$I$2:$I$506,MATCH('Budget by qtr'!O1206,'Budget by FY'!$F$2:$F$506,0)),0)</f>
        <v>0</v>
      </c>
      <c r="R1206" s="75">
        <f>VLOOKUP(D1206,'FY-Quarter lookup'!$D$2:$K$25,8,FALSE)</f>
        <v>0</v>
      </c>
      <c r="S1206" s="75">
        <f>VLOOKUP(D1206,'FY-Quarter lookup'!$D$2:$G$25,4,FALSE)</f>
        <v>0</v>
      </c>
      <c r="T1206" s="75">
        <f t="shared" ca="1" si="156"/>
        <v>0</v>
      </c>
    </row>
    <row r="1207" spans="1:20">
      <c r="A1207">
        <v>2</v>
      </c>
      <c r="B1207">
        <v>2024</v>
      </c>
      <c r="C1207" s="2">
        <v>45200</v>
      </c>
      <c r="D1207" s="2">
        <v>45291</v>
      </c>
      <c r="J1207">
        <f>VLOOKUP(D1207,'FY-Quarter lookup'!$D$2:$I$25,6,FALSE)</f>
        <v>0</v>
      </c>
      <c r="K1207">
        <f t="shared" si="158"/>
        <v>252</v>
      </c>
      <c r="L1207" s="75" t="str">
        <f t="shared" ca="1" si="151"/>
        <v>3210: Regular In-kind</v>
      </c>
      <c r="M1207" s="75">
        <f t="shared" ca="1" si="154"/>
        <v>0</v>
      </c>
      <c r="N1207" s="75">
        <f t="shared" ca="1" si="155"/>
        <v>0</v>
      </c>
      <c r="O1207" s="75" t="str">
        <f t="shared" ca="1" si="152"/>
        <v>3210: Regular In-kind00PY0</v>
      </c>
      <c r="P1207" s="75">
        <f>VLOOKUP(D1207,'FY-Quarter lookup'!$D$2:$J$25,7,FALSE)</f>
        <v>0</v>
      </c>
      <c r="Q1207" s="75">
        <f ca="1">IFERROR(INDEX('Budget by FY'!$I$2:$I$506,MATCH('Budget by qtr'!O1207,'Budget by FY'!$F$2:$F$506,0)),0)</f>
        <v>0</v>
      </c>
      <c r="R1207" s="75">
        <f>VLOOKUP(D1207,'FY-Quarter lookup'!$D$2:$K$25,8,FALSE)</f>
        <v>0</v>
      </c>
      <c r="S1207" s="75">
        <f>VLOOKUP(D1207,'FY-Quarter lookup'!$D$2:$G$25,4,FALSE)</f>
        <v>0</v>
      </c>
      <c r="T1207" s="75">
        <f t="shared" ca="1" si="156"/>
        <v>0</v>
      </c>
    </row>
    <row r="1208" spans="1:20">
      <c r="A1208">
        <v>3</v>
      </c>
      <c r="B1208">
        <v>2024</v>
      </c>
      <c r="C1208" s="2">
        <v>45292</v>
      </c>
      <c r="D1208" s="2">
        <v>45382</v>
      </c>
      <c r="J1208">
        <f>VLOOKUP(D1208,'FY-Quarter lookup'!$D$2:$I$25,6,FALSE)</f>
        <v>0</v>
      </c>
      <c r="K1208">
        <f t="shared" si="158"/>
        <v>252</v>
      </c>
      <c r="L1208" s="75" t="str">
        <f t="shared" ca="1" si="151"/>
        <v>3210: Regular In-kind</v>
      </c>
      <c r="M1208" s="75">
        <f t="shared" ca="1" si="154"/>
        <v>0</v>
      </c>
      <c r="N1208" s="75">
        <f t="shared" ca="1" si="155"/>
        <v>0</v>
      </c>
      <c r="O1208" s="75" t="str">
        <f t="shared" ca="1" si="152"/>
        <v>3210: Regular In-kind00PY0</v>
      </c>
      <c r="P1208" s="75">
        <f>VLOOKUP(D1208,'FY-Quarter lookup'!$D$2:$J$25,7,FALSE)</f>
        <v>0</v>
      </c>
      <c r="Q1208" s="75">
        <f ca="1">IFERROR(INDEX('Budget by FY'!$I$2:$I$506,MATCH('Budget by qtr'!O1208,'Budget by FY'!$F$2:$F$506,0)),0)</f>
        <v>0</v>
      </c>
      <c r="R1208" s="75">
        <f>VLOOKUP(D1208,'FY-Quarter lookup'!$D$2:$K$25,8,FALSE)</f>
        <v>0</v>
      </c>
      <c r="S1208" s="75">
        <f>VLOOKUP(D1208,'FY-Quarter lookup'!$D$2:$G$25,4,FALSE)</f>
        <v>0</v>
      </c>
      <c r="T1208" s="75">
        <f t="shared" ca="1" si="156"/>
        <v>0</v>
      </c>
    </row>
    <row r="1209" spans="1:20">
      <c r="A1209">
        <v>4</v>
      </c>
      <c r="B1209">
        <v>2024</v>
      </c>
      <c r="C1209" s="2">
        <v>45383</v>
      </c>
      <c r="D1209" s="2">
        <v>45473</v>
      </c>
      <c r="J1209">
        <f>VLOOKUP(D1209,'FY-Quarter lookup'!$D$2:$I$25,6,FALSE)</f>
        <v>0</v>
      </c>
      <c r="K1209">
        <f t="shared" si="158"/>
        <v>252</v>
      </c>
      <c r="L1209" s="75" t="str">
        <f t="shared" ca="1" si="151"/>
        <v>3210: Regular In-kind</v>
      </c>
      <c r="M1209" s="75">
        <f t="shared" ca="1" si="154"/>
        <v>0</v>
      </c>
      <c r="N1209" s="75">
        <f t="shared" ca="1" si="155"/>
        <v>0</v>
      </c>
      <c r="O1209" s="75" t="str">
        <f t="shared" ca="1" si="152"/>
        <v>3210: Regular In-kind00PY0</v>
      </c>
      <c r="P1209" s="75">
        <f>VLOOKUP(D1209,'FY-Quarter lookup'!$D$2:$J$25,7,FALSE)</f>
        <v>0</v>
      </c>
      <c r="Q1209" s="75">
        <f ca="1">IFERROR(INDEX('Budget by FY'!$I$2:$I$506,MATCH('Budget by qtr'!O1209,'Budget by FY'!$F$2:$F$506,0)),0)</f>
        <v>0</v>
      </c>
      <c r="R1209" s="75">
        <f>VLOOKUP(D1209,'FY-Quarter lookup'!$D$2:$K$25,8,FALSE)</f>
        <v>0</v>
      </c>
      <c r="S1209" s="75">
        <f>VLOOKUP(D1209,'FY-Quarter lookup'!$D$2:$G$25,4,FALSE)</f>
        <v>0</v>
      </c>
      <c r="T1209" s="75">
        <f t="shared" ca="1" si="156"/>
        <v>0</v>
      </c>
    </row>
    <row r="1210" spans="1:20">
      <c r="A1210">
        <v>1</v>
      </c>
      <c r="B1210">
        <v>2025</v>
      </c>
      <c r="C1210" s="2">
        <v>45474</v>
      </c>
      <c r="D1210" s="2">
        <v>45565</v>
      </c>
      <c r="J1210">
        <f>VLOOKUP(D1210,'FY-Quarter lookup'!$D$2:$I$25,6,FALSE)</f>
        <v>0</v>
      </c>
      <c r="K1210">
        <f t="shared" si="158"/>
        <v>252</v>
      </c>
      <c r="L1210" s="75" t="str">
        <f t="shared" ca="1" si="151"/>
        <v>3210: Regular In-kind</v>
      </c>
      <c r="M1210" s="75">
        <f t="shared" ca="1" si="154"/>
        <v>0</v>
      </c>
      <c r="N1210" s="75">
        <f t="shared" ca="1" si="155"/>
        <v>0</v>
      </c>
      <c r="O1210" s="75" t="str">
        <f t="shared" ca="1" si="152"/>
        <v>3210: Regular In-kind00PY0</v>
      </c>
      <c r="P1210" s="75">
        <f>VLOOKUP(D1210,'FY-Quarter lookup'!$D$2:$J$25,7,FALSE)</f>
        <v>0</v>
      </c>
      <c r="Q1210" s="75">
        <f ca="1">IFERROR(INDEX('Budget by FY'!$I$2:$I$506,MATCH('Budget by qtr'!O1210,'Budget by FY'!$F$2:$F$506,0)),0)</f>
        <v>0</v>
      </c>
      <c r="R1210" s="75">
        <f>VLOOKUP(D1210,'FY-Quarter lookup'!$D$2:$K$25,8,FALSE)</f>
        <v>0</v>
      </c>
      <c r="S1210" s="75">
        <f>VLOOKUP(D1210,'FY-Quarter lookup'!$D$2:$G$25,4,FALSE)</f>
        <v>0</v>
      </c>
      <c r="T1210" s="75">
        <f t="shared" ca="1" si="156"/>
        <v>0</v>
      </c>
    </row>
    <row r="1211" spans="1:20">
      <c r="A1211">
        <v>2</v>
      </c>
      <c r="B1211">
        <v>2025</v>
      </c>
      <c r="C1211" s="2">
        <v>45566</v>
      </c>
      <c r="D1211" s="2">
        <v>45657</v>
      </c>
      <c r="J1211">
        <f>VLOOKUP(D1211,'FY-Quarter lookup'!$D$2:$I$25,6,FALSE)</f>
        <v>0</v>
      </c>
      <c r="K1211">
        <f t="shared" si="158"/>
        <v>252</v>
      </c>
      <c r="L1211" s="75" t="str">
        <f t="shared" ca="1" si="151"/>
        <v>3210: Regular In-kind</v>
      </c>
      <c r="M1211" s="75">
        <f t="shared" ca="1" si="154"/>
        <v>0</v>
      </c>
      <c r="N1211" s="75">
        <f t="shared" ca="1" si="155"/>
        <v>0</v>
      </c>
      <c r="O1211" s="75" t="str">
        <f t="shared" ca="1" si="152"/>
        <v>3210: Regular In-kind00PY0</v>
      </c>
      <c r="P1211" s="75">
        <f>VLOOKUP(D1211,'FY-Quarter lookup'!$D$2:$J$25,7,FALSE)</f>
        <v>0</v>
      </c>
      <c r="Q1211" s="75">
        <f ca="1">IFERROR(INDEX('Budget by FY'!$I$2:$I$506,MATCH('Budget by qtr'!O1211,'Budget by FY'!$F$2:$F$506,0)),0)</f>
        <v>0</v>
      </c>
      <c r="R1211" s="75">
        <f>VLOOKUP(D1211,'FY-Quarter lookup'!$D$2:$K$25,8,FALSE)</f>
        <v>0</v>
      </c>
      <c r="S1211" s="75">
        <f>VLOOKUP(D1211,'FY-Quarter lookup'!$D$2:$G$25,4,FALSE)</f>
        <v>0</v>
      </c>
      <c r="T1211" s="75">
        <f t="shared" ca="1" si="156"/>
        <v>0</v>
      </c>
    </row>
    <row r="1212" spans="1:20">
      <c r="A1212">
        <v>3</v>
      </c>
      <c r="B1212">
        <v>2025</v>
      </c>
      <c r="C1212" s="2">
        <v>45658</v>
      </c>
      <c r="D1212" s="2">
        <v>45747</v>
      </c>
      <c r="J1212">
        <f>VLOOKUP(D1212,'FY-Quarter lookup'!$D$2:$I$25,6,FALSE)</f>
        <v>0</v>
      </c>
      <c r="K1212">
        <f t="shared" si="158"/>
        <v>252</v>
      </c>
      <c r="L1212" s="75" t="str">
        <f t="shared" ca="1" si="151"/>
        <v>3210: Regular In-kind</v>
      </c>
      <c r="M1212" s="75">
        <f t="shared" ca="1" si="154"/>
        <v>0</v>
      </c>
      <c r="N1212" s="75">
        <f t="shared" ca="1" si="155"/>
        <v>0</v>
      </c>
      <c r="O1212" s="75" t="str">
        <f t="shared" ca="1" si="152"/>
        <v>3210: Regular In-kind00PY0</v>
      </c>
      <c r="P1212" s="75">
        <f>VLOOKUP(D1212,'FY-Quarter lookup'!$D$2:$J$25,7,FALSE)</f>
        <v>0</v>
      </c>
      <c r="Q1212" s="75">
        <f ca="1">IFERROR(INDEX('Budget by FY'!$I$2:$I$506,MATCH('Budget by qtr'!O1212,'Budget by FY'!$F$2:$F$506,0)),0)</f>
        <v>0</v>
      </c>
      <c r="R1212" s="75">
        <f>VLOOKUP(D1212,'FY-Quarter lookup'!$D$2:$K$25,8,FALSE)</f>
        <v>0</v>
      </c>
      <c r="S1212" s="75">
        <f>VLOOKUP(D1212,'FY-Quarter lookup'!$D$2:$G$25,4,FALSE)</f>
        <v>0</v>
      </c>
      <c r="T1212" s="75">
        <f t="shared" ca="1" si="156"/>
        <v>0</v>
      </c>
    </row>
    <row r="1213" spans="1:20">
      <c r="A1213">
        <v>4</v>
      </c>
      <c r="B1213">
        <v>2025</v>
      </c>
      <c r="C1213" s="2">
        <v>45748</v>
      </c>
      <c r="D1213" s="2">
        <v>45838</v>
      </c>
      <c r="J1213">
        <f>VLOOKUP(D1213,'FY-Quarter lookup'!$D$2:$I$25,6,FALSE)</f>
        <v>0</v>
      </c>
      <c r="K1213">
        <f t="shared" si="158"/>
        <v>252</v>
      </c>
      <c r="L1213" s="75" t="str">
        <f t="shared" ca="1" si="151"/>
        <v>3210: Regular In-kind</v>
      </c>
      <c r="M1213" s="75">
        <f t="shared" ca="1" si="154"/>
        <v>0</v>
      </c>
      <c r="N1213" s="75">
        <f t="shared" ca="1" si="155"/>
        <v>0</v>
      </c>
      <c r="O1213" s="75" t="str">
        <f t="shared" ca="1" si="152"/>
        <v>3210: Regular In-kind00PY0</v>
      </c>
      <c r="P1213" s="75">
        <f>VLOOKUP(D1213,'FY-Quarter lookup'!$D$2:$J$25,7,FALSE)</f>
        <v>0</v>
      </c>
      <c r="Q1213" s="75">
        <f ca="1">IFERROR(INDEX('Budget by FY'!$I$2:$I$506,MATCH('Budget by qtr'!O1213,'Budget by FY'!$F$2:$F$506,0)),0)</f>
        <v>0</v>
      </c>
      <c r="R1213" s="75">
        <f>VLOOKUP(D1213,'FY-Quarter lookup'!$D$2:$K$25,8,FALSE)</f>
        <v>0</v>
      </c>
      <c r="S1213" s="75">
        <f>VLOOKUP(D1213,'FY-Quarter lookup'!$D$2:$G$25,4,FALSE)</f>
        <v>0</v>
      </c>
      <c r="T1213" s="75">
        <f t="shared" ca="1" si="156"/>
        <v>0</v>
      </c>
    </row>
    <row r="1214" spans="1:20">
      <c r="A1214">
        <v>1</v>
      </c>
      <c r="B1214">
        <v>2026</v>
      </c>
      <c r="C1214" s="2">
        <v>45839</v>
      </c>
      <c r="D1214" s="2">
        <v>45930</v>
      </c>
      <c r="J1214">
        <f>VLOOKUP(D1214,'FY-Quarter lookup'!$D$2:$I$25,6,FALSE)</f>
        <v>0</v>
      </c>
      <c r="K1214">
        <f t="shared" si="158"/>
        <v>252</v>
      </c>
      <c r="L1214" s="75" t="str">
        <f t="shared" ca="1" si="151"/>
        <v>3210: Regular In-kind</v>
      </c>
      <c r="M1214" s="75">
        <f t="shared" ca="1" si="154"/>
        <v>0</v>
      </c>
      <c r="N1214" s="75">
        <f t="shared" ca="1" si="155"/>
        <v>0</v>
      </c>
      <c r="O1214" s="75" t="str">
        <f t="shared" ca="1" si="152"/>
        <v>3210: Regular In-kind00PY0</v>
      </c>
      <c r="P1214" s="75">
        <f>VLOOKUP(D1214,'FY-Quarter lookup'!$D$2:$J$25,7,FALSE)</f>
        <v>0</v>
      </c>
      <c r="Q1214" s="75">
        <f ca="1">IFERROR(INDEX('Budget by FY'!$I$2:$I$506,MATCH('Budget by qtr'!O1214,'Budget by FY'!$F$2:$F$506,0)),0)</f>
        <v>0</v>
      </c>
      <c r="R1214" s="75">
        <f>VLOOKUP(D1214,'FY-Quarter lookup'!$D$2:$K$25,8,FALSE)</f>
        <v>0</v>
      </c>
      <c r="S1214" s="75">
        <f>VLOOKUP(D1214,'FY-Quarter lookup'!$D$2:$G$25,4,FALSE)</f>
        <v>0</v>
      </c>
      <c r="T1214" s="75">
        <f t="shared" ca="1" si="156"/>
        <v>0</v>
      </c>
    </row>
    <row r="1215" spans="1:20">
      <c r="A1215">
        <v>2</v>
      </c>
      <c r="B1215">
        <v>2026</v>
      </c>
      <c r="C1215" s="2">
        <v>45931</v>
      </c>
      <c r="D1215" s="2">
        <v>46022</v>
      </c>
      <c r="J1215">
        <f>VLOOKUP(D1215,'FY-Quarter lookup'!$D$2:$I$25,6,FALSE)</f>
        <v>0</v>
      </c>
      <c r="K1215">
        <f t="shared" si="158"/>
        <v>252</v>
      </c>
      <c r="L1215" s="75" t="str">
        <f t="shared" ca="1" si="151"/>
        <v>3210: Regular In-kind</v>
      </c>
      <c r="M1215" s="75">
        <f t="shared" ca="1" si="154"/>
        <v>0</v>
      </c>
      <c r="N1215" s="75">
        <f t="shared" ca="1" si="155"/>
        <v>0</v>
      </c>
      <c r="O1215" s="75" t="str">
        <f t="shared" ca="1" si="152"/>
        <v>3210: Regular In-kind00PY0</v>
      </c>
      <c r="P1215" s="75">
        <f>VLOOKUP(D1215,'FY-Quarter lookup'!$D$2:$J$25,7,FALSE)</f>
        <v>0</v>
      </c>
      <c r="Q1215" s="75">
        <f ca="1">IFERROR(INDEX('Budget by FY'!$I$2:$I$506,MATCH('Budget by qtr'!O1215,'Budget by FY'!$F$2:$F$506,0)),0)</f>
        <v>0</v>
      </c>
      <c r="R1215" s="75">
        <f>VLOOKUP(D1215,'FY-Quarter lookup'!$D$2:$K$25,8,FALSE)</f>
        <v>0</v>
      </c>
      <c r="S1215" s="75">
        <f>VLOOKUP(D1215,'FY-Quarter lookup'!$D$2:$G$25,4,FALSE)</f>
        <v>0</v>
      </c>
      <c r="T1215" s="75">
        <f t="shared" ca="1" si="156"/>
        <v>0</v>
      </c>
    </row>
    <row r="1216" spans="1:20">
      <c r="A1216">
        <v>3</v>
      </c>
      <c r="B1216">
        <v>2026</v>
      </c>
      <c r="C1216" s="2">
        <v>46023</v>
      </c>
      <c r="D1216" s="2">
        <v>46112</v>
      </c>
      <c r="J1216">
        <f>VLOOKUP(D1216,'FY-Quarter lookup'!$D$2:$I$25,6,FALSE)</f>
        <v>0</v>
      </c>
      <c r="K1216">
        <f t="shared" si="158"/>
        <v>252</v>
      </c>
      <c r="L1216" s="75" t="str">
        <f t="shared" ca="1" si="151"/>
        <v>3210: Regular In-kind</v>
      </c>
      <c r="M1216" s="75">
        <f t="shared" ca="1" si="154"/>
        <v>0</v>
      </c>
      <c r="N1216" s="75">
        <f t="shared" ca="1" si="155"/>
        <v>0</v>
      </c>
      <c r="O1216" s="75" t="str">
        <f t="shared" ca="1" si="152"/>
        <v>3210: Regular In-kind00PY0</v>
      </c>
      <c r="P1216" s="75">
        <f>VLOOKUP(D1216,'FY-Quarter lookup'!$D$2:$J$25,7,FALSE)</f>
        <v>0</v>
      </c>
      <c r="Q1216" s="75">
        <f ca="1">IFERROR(INDEX('Budget by FY'!$I$2:$I$506,MATCH('Budget by qtr'!O1216,'Budget by FY'!$F$2:$F$506,0)),0)</f>
        <v>0</v>
      </c>
      <c r="R1216" s="75">
        <f>VLOOKUP(D1216,'FY-Quarter lookup'!$D$2:$K$25,8,FALSE)</f>
        <v>0</v>
      </c>
      <c r="S1216" s="75">
        <f>VLOOKUP(D1216,'FY-Quarter lookup'!$D$2:$G$25,4,FALSE)</f>
        <v>0</v>
      </c>
      <c r="T1216" s="75">
        <f t="shared" ca="1" si="156"/>
        <v>0</v>
      </c>
    </row>
    <row r="1217" spans="1:20">
      <c r="A1217">
        <v>4</v>
      </c>
      <c r="B1217">
        <v>2026</v>
      </c>
      <c r="C1217" s="2">
        <v>46113</v>
      </c>
      <c r="D1217" s="2">
        <v>46203</v>
      </c>
      <c r="J1217">
        <f>VLOOKUP(D1217,'FY-Quarter lookup'!$D$2:$I$25,6,FALSE)</f>
        <v>0</v>
      </c>
      <c r="K1217">
        <f t="shared" si="158"/>
        <v>252</v>
      </c>
      <c r="L1217" s="75" t="str">
        <f t="shared" ca="1" si="151"/>
        <v>3210: Regular In-kind</v>
      </c>
      <c r="M1217" s="75">
        <f t="shared" ca="1" si="154"/>
        <v>0</v>
      </c>
      <c r="N1217" s="75">
        <f t="shared" ca="1" si="155"/>
        <v>0</v>
      </c>
      <c r="O1217" s="75" t="str">
        <f t="shared" ca="1" si="152"/>
        <v>3210: Regular In-kind00PY0</v>
      </c>
      <c r="P1217" s="75">
        <f>VLOOKUP(D1217,'FY-Quarter lookup'!$D$2:$J$25,7,FALSE)</f>
        <v>0</v>
      </c>
      <c r="Q1217" s="75">
        <f ca="1">IFERROR(INDEX('Budget by FY'!$I$2:$I$506,MATCH('Budget by qtr'!O1217,'Budget by FY'!$F$2:$F$506,0)),0)</f>
        <v>0</v>
      </c>
      <c r="R1217" s="75">
        <f>VLOOKUP(D1217,'FY-Quarter lookup'!$D$2:$K$25,8,FALSE)</f>
        <v>0</v>
      </c>
      <c r="S1217" s="75">
        <f>VLOOKUP(D1217,'FY-Quarter lookup'!$D$2:$G$25,4,FALSE)</f>
        <v>0</v>
      </c>
      <c r="T1217" s="75">
        <f t="shared" ca="1" si="156"/>
        <v>0</v>
      </c>
    </row>
    <row r="1218" spans="1:20">
      <c r="A1218">
        <v>1</v>
      </c>
      <c r="B1218">
        <v>2027</v>
      </c>
      <c r="C1218" s="2">
        <v>46204</v>
      </c>
      <c r="D1218" s="2">
        <v>46295</v>
      </c>
      <c r="J1218">
        <f>VLOOKUP(D1218,'FY-Quarter lookup'!$D$2:$I$25,6,FALSE)</f>
        <v>0</v>
      </c>
      <c r="K1218">
        <f t="shared" si="158"/>
        <v>252</v>
      </c>
      <c r="L1218" s="75" t="str">
        <f t="shared" ca="1" si="151"/>
        <v>3210: Regular In-kind</v>
      </c>
      <c r="M1218" s="75">
        <f t="shared" ca="1" si="154"/>
        <v>0</v>
      </c>
      <c r="N1218" s="75">
        <f t="shared" ca="1" si="155"/>
        <v>0</v>
      </c>
      <c r="O1218" s="75" t="str">
        <f t="shared" ca="1" si="152"/>
        <v>3210: Regular In-kind00PY0</v>
      </c>
      <c r="P1218" s="75">
        <f>VLOOKUP(D1218,'FY-Quarter lookup'!$D$2:$J$25,7,FALSE)</f>
        <v>0</v>
      </c>
      <c r="Q1218" s="75">
        <f ca="1">IFERROR(INDEX('Budget by FY'!$I$2:$I$506,MATCH('Budget by qtr'!O1218,'Budget by FY'!$F$2:$F$506,0)),0)</f>
        <v>0</v>
      </c>
      <c r="R1218" s="75">
        <f>VLOOKUP(D1218,'FY-Quarter lookup'!$D$2:$K$25,8,FALSE)</f>
        <v>0</v>
      </c>
      <c r="S1218" s="75">
        <f>VLOOKUP(D1218,'FY-Quarter lookup'!$D$2:$G$25,4,FALSE)</f>
        <v>0</v>
      </c>
      <c r="T1218" s="75">
        <f t="shared" ca="1" si="156"/>
        <v>0</v>
      </c>
    </row>
    <row r="1219" spans="1:20">
      <c r="A1219">
        <v>2</v>
      </c>
      <c r="B1219">
        <v>2027</v>
      </c>
      <c r="C1219" s="2">
        <v>46296</v>
      </c>
      <c r="D1219" s="2">
        <v>46387</v>
      </c>
      <c r="J1219">
        <f>VLOOKUP(D1219,'FY-Quarter lookup'!$D$2:$I$25,6,FALSE)</f>
        <v>0</v>
      </c>
      <c r="K1219">
        <f t="shared" si="158"/>
        <v>252</v>
      </c>
      <c r="L1219" s="75" t="str">
        <f t="shared" ref="L1219:L1282" ca="1" si="159">INDIRECT(_xlfn.CONCAT("'Budget by FY'!C",K1219))</f>
        <v>3210: Regular In-kind</v>
      </c>
      <c r="M1219" s="75">
        <f t="shared" ca="1" si="154"/>
        <v>0</v>
      </c>
      <c r="N1219" s="75">
        <f t="shared" ca="1" si="155"/>
        <v>0</v>
      </c>
      <c r="O1219" s="75" t="str">
        <f t="shared" ref="O1219:O1282" ca="1" si="160">_xlfn.CONCAT(L1219,M1219,N1219,"PY",P1219)</f>
        <v>3210: Regular In-kind00PY0</v>
      </c>
      <c r="P1219" s="75">
        <f>VLOOKUP(D1219,'FY-Quarter lookup'!$D$2:$J$25,7,FALSE)</f>
        <v>0</v>
      </c>
      <c r="Q1219" s="75">
        <f ca="1">IFERROR(INDEX('Budget by FY'!$I$2:$I$506,MATCH('Budget by qtr'!O1219,'Budget by FY'!$F$2:$F$506,0)),0)</f>
        <v>0</v>
      </c>
      <c r="R1219" s="75">
        <f>VLOOKUP(D1219,'FY-Quarter lookup'!$D$2:$K$25,8,FALSE)</f>
        <v>0</v>
      </c>
      <c r="S1219" s="75">
        <f>VLOOKUP(D1219,'FY-Quarter lookup'!$D$2:$G$25,4,FALSE)</f>
        <v>0</v>
      </c>
      <c r="T1219" s="75">
        <f t="shared" ca="1" si="156"/>
        <v>0</v>
      </c>
    </row>
    <row r="1220" spans="1:20">
      <c r="A1220">
        <v>3</v>
      </c>
      <c r="B1220">
        <v>2027</v>
      </c>
      <c r="C1220" s="2">
        <v>46388</v>
      </c>
      <c r="D1220" s="2">
        <v>46477</v>
      </c>
      <c r="J1220">
        <f>VLOOKUP(D1220,'FY-Quarter lookup'!$D$2:$I$25,6,FALSE)</f>
        <v>0</v>
      </c>
      <c r="K1220">
        <f t="shared" si="158"/>
        <v>252</v>
      </c>
      <c r="L1220" s="75" t="str">
        <f t="shared" ca="1" si="159"/>
        <v>3210: Regular In-kind</v>
      </c>
      <c r="M1220" s="75">
        <f t="shared" ca="1" si="154"/>
        <v>0</v>
      </c>
      <c r="N1220" s="75">
        <f t="shared" ca="1" si="155"/>
        <v>0</v>
      </c>
      <c r="O1220" s="75" t="str">
        <f t="shared" ca="1" si="160"/>
        <v>3210: Regular In-kind00PY0</v>
      </c>
      <c r="P1220" s="75">
        <f>VLOOKUP(D1220,'FY-Quarter lookup'!$D$2:$J$25,7,FALSE)</f>
        <v>0</v>
      </c>
      <c r="Q1220" s="75">
        <f ca="1">IFERROR(INDEX('Budget by FY'!$I$2:$I$506,MATCH('Budget by qtr'!O1220,'Budget by FY'!$F$2:$F$506,0)),0)</f>
        <v>0</v>
      </c>
      <c r="R1220" s="75">
        <f>VLOOKUP(D1220,'FY-Quarter lookup'!$D$2:$K$25,8,FALSE)</f>
        <v>0</v>
      </c>
      <c r="S1220" s="75">
        <f>VLOOKUP(D1220,'FY-Quarter lookup'!$D$2:$G$25,4,FALSE)</f>
        <v>0</v>
      </c>
      <c r="T1220" s="75">
        <f t="shared" ca="1" si="156"/>
        <v>0</v>
      </c>
    </row>
    <row r="1221" spans="1:20">
      <c r="A1221">
        <v>4</v>
      </c>
      <c r="B1221">
        <v>2027</v>
      </c>
      <c r="C1221" s="2">
        <v>46478</v>
      </c>
      <c r="D1221" s="2">
        <v>46568</v>
      </c>
      <c r="J1221">
        <f>VLOOKUP(D1221,'FY-Quarter lookup'!$D$2:$I$25,6,FALSE)</f>
        <v>0</v>
      </c>
      <c r="K1221">
        <f t="shared" si="158"/>
        <v>252</v>
      </c>
      <c r="L1221" s="75" t="str">
        <f t="shared" ca="1" si="159"/>
        <v>3210: Regular In-kind</v>
      </c>
      <c r="M1221" s="75">
        <f t="shared" ca="1" si="154"/>
        <v>0</v>
      </c>
      <c r="N1221" s="75">
        <f t="shared" ca="1" si="155"/>
        <v>0</v>
      </c>
      <c r="O1221" s="75" t="str">
        <f t="shared" ca="1" si="160"/>
        <v>3210: Regular In-kind00PY0</v>
      </c>
      <c r="P1221" s="75">
        <f>VLOOKUP(D1221,'FY-Quarter lookup'!$D$2:$J$25,7,FALSE)</f>
        <v>0</v>
      </c>
      <c r="Q1221" s="75">
        <f ca="1">IFERROR(INDEX('Budget by FY'!$I$2:$I$506,MATCH('Budget by qtr'!O1221,'Budget by FY'!$F$2:$F$506,0)),0)</f>
        <v>0</v>
      </c>
      <c r="R1221" s="75">
        <f>VLOOKUP(D1221,'FY-Quarter lookup'!$D$2:$K$25,8,FALSE)</f>
        <v>0</v>
      </c>
      <c r="S1221" s="75">
        <f>VLOOKUP(D1221,'FY-Quarter lookup'!$D$2:$G$25,4,FALSE)</f>
        <v>0</v>
      </c>
      <c r="T1221" s="75">
        <f t="shared" ca="1" si="156"/>
        <v>0</v>
      </c>
    </row>
    <row r="1222" spans="1:20">
      <c r="A1222">
        <v>1</v>
      </c>
      <c r="B1222">
        <v>2028</v>
      </c>
      <c r="C1222" s="2">
        <v>46569</v>
      </c>
      <c r="D1222" s="2">
        <v>46660</v>
      </c>
      <c r="J1222">
        <f>VLOOKUP(D1222,'FY-Quarter lookup'!$D$2:$I$25,6,FALSE)</f>
        <v>0</v>
      </c>
      <c r="K1222">
        <f t="shared" si="158"/>
        <v>252</v>
      </c>
      <c r="L1222" s="75" t="str">
        <f t="shared" ca="1" si="159"/>
        <v>3210: Regular In-kind</v>
      </c>
      <c r="M1222" s="75">
        <f t="shared" ca="1" si="154"/>
        <v>0</v>
      </c>
      <c r="N1222" s="75">
        <f t="shared" ca="1" si="155"/>
        <v>0</v>
      </c>
      <c r="O1222" s="75" t="str">
        <f t="shared" ca="1" si="160"/>
        <v>3210: Regular In-kind00PY0</v>
      </c>
      <c r="P1222" s="75">
        <f>VLOOKUP(D1222,'FY-Quarter lookup'!$D$2:$J$25,7,FALSE)</f>
        <v>0</v>
      </c>
      <c r="Q1222" s="75">
        <f ca="1">IFERROR(INDEX('Budget by FY'!$I$2:$I$506,MATCH('Budget by qtr'!O1222,'Budget by FY'!$F$2:$F$506,0)),0)</f>
        <v>0</v>
      </c>
      <c r="R1222" s="75">
        <f>VLOOKUP(D1222,'FY-Quarter lookup'!$D$2:$K$25,8,FALSE)</f>
        <v>0</v>
      </c>
      <c r="S1222" s="75">
        <f>VLOOKUP(D1222,'FY-Quarter lookup'!$D$2:$G$25,4,FALSE)</f>
        <v>0</v>
      </c>
      <c r="T1222" s="75">
        <f t="shared" ca="1" si="156"/>
        <v>0</v>
      </c>
    </row>
    <row r="1223" spans="1:20">
      <c r="A1223">
        <v>2</v>
      </c>
      <c r="B1223">
        <v>2028</v>
      </c>
      <c r="C1223" s="2">
        <v>46661</v>
      </c>
      <c r="D1223" s="2">
        <v>46752</v>
      </c>
      <c r="J1223">
        <f>VLOOKUP(D1223,'FY-Quarter lookup'!$D$2:$I$25,6,FALSE)</f>
        <v>0</v>
      </c>
      <c r="K1223">
        <f t="shared" si="158"/>
        <v>252</v>
      </c>
      <c r="L1223" s="75" t="str">
        <f t="shared" ca="1" si="159"/>
        <v>3210: Regular In-kind</v>
      </c>
      <c r="M1223" s="75">
        <f t="shared" ca="1" si="154"/>
        <v>0</v>
      </c>
      <c r="N1223" s="75">
        <f t="shared" ca="1" si="155"/>
        <v>0</v>
      </c>
      <c r="O1223" s="75" t="str">
        <f t="shared" ca="1" si="160"/>
        <v>3210: Regular In-kind00PY0</v>
      </c>
      <c r="P1223" s="75">
        <f>VLOOKUP(D1223,'FY-Quarter lookup'!$D$2:$J$25,7,FALSE)</f>
        <v>0</v>
      </c>
      <c r="Q1223" s="75">
        <f ca="1">IFERROR(INDEX('Budget by FY'!$I$2:$I$506,MATCH('Budget by qtr'!O1223,'Budget by FY'!$F$2:$F$506,0)),0)</f>
        <v>0</v>
      </c>
      <c r="R1223" s="75">
        <f>VLOOKUP(D1223,'FY-Quarter lookup'!$D$2:$K$25,8,FALSE)</f>
        <v>0</v>
      </c>
      <c r="S1223" s="75">
        <f>VLOOKUP(D1223,'FY-Quarter lookup'!$D$2:$G$25,4,FALSE)</f>
        <v>0</v>
      </c>
      <c r="T1223" s="75">
        <f t="shared" ca="1" si="156"/>
        <v>0</v>
      </c>
    </row>
    <row r="1224" spans="1:20">
      <c r="A1224">
        <v>3</v>
      </c>
      <c r="B1224">
        <v>2028</v>
      </c>
      <c r="C1224" s="2">
        <v>46753</v>
      </c>
      <c r="D1224" s="2">
        <v>46843</v>
      </c>
      <c r="J1224">
        <f>VLOOKUP(D1224,'FY-Quarter lookup'!$D$2:$I$25,6,FALSE)</f>
        <v>0</v>
      </c>
      <c r="K1224">
        <f t="shared" si="158"/>
        <v>252</v>
      </c>
      <c r="L1224" s="75" t="str">
        <f t="shared" ca="1" si="159"/>
        <v>3210: Regular In-kind</v>
      </c>
      <c r="M1224" s="75">
        <f t="shared" ca="1" si="154"/>
        <v>0</v>
      </c>
      <c r="N1224" s="75">
        <f t="shared" ca="1" si="155"/>
        <v>0</v>
      </c>
      <c r="O1224" s="75" t="str">
        <f t="shared" ca="1" si="160"/>
        <v>3210: Regular In-kind00PY0</v>
      </c>
      <c r="P1224" s="75">
        <f>VLOOKUP(D1224,'FY-Quarter lookup'!$D$2:$J$25,7,FALSE)</f>
        <v>0</v>
      </c>
      <c r="Q1224" s="75">
        <f ca="1">IFERROR(INDEX('Budget by FY'!$I$2:$I$506,MATCH('Budget by qtr'!O1224,'Budget by FY'!$F$2:$F$506,0)),0)</f>
        <v>0</v>
      </c>
      <c r="R1224" s="75">
        <f>VLOOKUP(D1224,'FY-Quarter lookup'!$D$2:$K$25,8,FALSE)</f>
        <v>0</v>
      </c>
      <c r="S1224" s="75">
        <f>VLOOKUP(D1224,'FY-Quarter lookup'!$D$2:$G$25,4,FALSE)</f>
        <v>0</v>
      </c>
      <c r="T1224" s="75">
        <f t="shared" ca="1" si="156"/>
        <v>0</v>
      </c>
    </row>
    <row r="1225" spans="1:20">
      <c r="A1225">
        <v>4</v>
      </c>
      <c r="B1225">
        <v>2028</v>
      </c>
      <c r="C1225" s="2">
        <v>46844</v>
      </c>
      <c r="D1225" s="2">
        <v>46934</v>
      </c>
      <c r="J1225">
        <f>VLOOKUP(D1225,'FY-Quarter lookup'!$D$2:$I$25,6,FALSE)</f>
        <v>0</v>
      </c>
      <c r="K1225">
        <f t="shared" si="158"/>
        <v>252</v>
      </c>
      <c r="L1225" s="75" t="str">
        <f t="shared" ca="1" si="159"/>
        <v>3210: Regular In-kind</v>
      </c>
      <c r="M1225" s="75">
        <f t="shared" ca="1" si="154"/>
        <v>0</v>
      </c>
      <c r="N1225" s="75">
        <f t="shared" ca="1" si="155"/>
        <v>0</v>
      </c>
      <c r="O1225" s="75" t="str">
        <f t="shared" ca="1" si="160"/>
        <v>3210: Regular In-kind00PY0</v>
      </c>
      <c r="P1225" s="75">
        <f>VLOOKUP(D1225,'FY-Quarter lookup'!$D$2:$J$25,7,FALSE)</f>
        <v>0</v>
      </c>
      <c r="Q1225" s="75">
        <f ca="1">IFERROR(INDEX('Budget by FY'!$I$2:$I$506,MATCH('Budget by qtr'!O1225,'Budget by FY'!$F$2:$F$506,0)),0)</f>
        <v>0</v>
      </c>
      <c r="R1225" s="75">
        <f>VLOOKUP(D1225,'FY-Quarter lookup'!$D$2:$K$25,8,FALSE)</f>
        <v>0</v>
      </c>
      <c r="S1225" s="75">
        <f>VLOOKUP(D1225,'FY-Quarter lookup'!$D$2:$G$25,4,FALSE)</f>
        <v>0</v>
      </c>
      <c r="T1225" s="75">
        <f t="shared" ca="1" si="156"/>
        <v>0</v>
      </c>
    </row>
    <row r="1226" spans="1:20">
      <c r="A1226">
        <v>1</v>
      </c>
      <c r="B1226">
        <v>2023</v>
      </c>
      <c r="C1226" s="2">
        <v>44743</v>
      </c>
      <c r="D1226" s="2">
        <v>44834</v>
      </c>
      <c r="J1226">
        <f>VLOOKUP(D1226,'FY-Quarter lookup'!$D$2:$I$25,6,FALSE)</f>
        <v>0</v>
      </c>
      <c r="K1226">
        <f>K1225+5</f>
        <v>257</v>
      </c>
      <c r="L1226" s="75" t="str">
        <f t="shared" ca="1" si="159"/>
        <v>3210: Regular In-kind</v>
      </c>
      <c r="M1226" s="75">
        <f t="shared" ca="1" si="154"/>
        <v>0</v>
      </c>
      <c r="N1226" s="75">
        <f t="shared" ca="1" si="155"/>
        <v>0</v>
      </c>
      <c r="O1226" s="75" t="str">
        <f t="shared" ca="1" si="160"/>
        <v>3210: Regular In-kind00PY0</v>
      </c>
      <c r="P1226" s="75">
        <f>VLOOKUP(D1226,'FY-Quarter lookup'!$D$2:$J$25,7,FALSE)</f>
        <v>0</v>
      </c>
      <c r="Q1226" s="75">
        <f ca="1">IFERROR(INDEX('Budget by FY'!$I$2:$I$506,MATCH('Budget by qtr'!O1226,'Budget by FY'!$F$2:$F$506,0)),0)</f>
        <v>0</v>
      </c>
      <c r="R1226" s="75">
        <f>VLOOKUP(D1226,'FY-Quarter lookup'!$D$2:$K$25,8,FALSE)</f>
        <v>0</v>
      </c>
      <c r="S1226" s="75">
        <f>VLOOKUP(D1226,'FY-Quarter lookup'!$D$2:$G$25,4,FALSE)</f>
        <v>0</v>
      </c>
      <c r="T1226" s="75">
        <f t="shared" ca="1" si="156"/>
        <v>0</v>
      </c>
    </row>
    <row r="1227" spans="1:20">
      <c r="A1227">
        <v>2</v>
      </c>
      <c r="B1227">
        <v>2023</v>
      </c>
      <c r="C1227" s="2">
        <v>44835</v>
      </c>
      <c r="D1227" s="2">
        <v>44926</v>
      </c>
      <c r="J1227">
        <f>VLOOKUP(D1227,'FY-Quarter lookup'!$D$2:$I$25,6,FALSE)</f>
        <v>0</v>
      </c>
      <c r="K1227">
        <f>K1226</f>
        <v>257</v>
      </c>
      <c r="L1227" s="75" t="str">
        <f t="shared" ca="1" si="159"/>
        <v>3210: Regular In-kind</v>
      </c>
      <c r="M1227" s="75">
        <f t="shared" ca="1" si="154"/>
        <v>0</v>
      </c>
      <c r="N1227" s="75">
        <f t="shared" ca="1" si="155"/>
        <v>0</v>
      </c>
      <c r="O1227" s="75" t="str">
        <f t="shared" ca="1" si="160"/>
        <v>3210: Regular In-kind00PY0</v>
      </c>
      <c r="P1227" s="75">
        <f>VLOOKUP(D1227,'FY-Quarter lookup'!$D$2:$J$25,7,FALSE)</f>
        <v>0</v>
      </c>
      <c r="Q1227" s="75">
        <f ca="1">IFERROR(INDEX('Budget by FY'!$I$2:$I$506,MATCH('Budget by qtr'!O1227,'Budget by FY'!$F$2:$F$506,0)),0)</f>
        <v>0</v>
      </c>
      <c r="R1227" s="75">
        <f>VLOOKUP(D1227,'FY-Quarter lookup'!$D$2:$K$25,8,FALSE)</f>
        <v>0</v>
      </c>
      <c r="S1227" s="75">
        <f>VLOOKUP(D1227,'FY-Quarter lookup'!$D$2:$G$25,4,FALSE)</f>
        <v>0</v>
      </c>
      <c r="T1227" s="75">
        <f t="shared" ca="1" si="156"/>
        <v>0</v>
      </c>
    </row>
    <row r="1228" spans="1:20">
      <c r="A1228">
        <v>3</v>
      </c>
      <c r="B1228">
        <v>2023</v>
      </c>
      <c r="C1228" s="2">
        <v>44927</v>
      </c>
      <c r="D1228" s="2">
        <v>45016</v>
      </c>
      <c r="J1228">
        <f>VLOOKUP(D1228,'FY-Quarter lookup'!$D$2:$I$25,6,FALSE)</f>
        <v>0</v>
      </c>
      <c r="K1228">
        <f t="shared" ref="K1228:K1249" si="161">K1227</f>
        <v>257</v>
      </c>
      <c r="L1228" s="75" t="str">
        <f t="shared" ca="1" si="159"/>
        <v>3210: Regular In-kind</v>
      </c>
      <c r="M1228" s="75">
        <f t="shared" ca="1" si="154"/>
        <v>0</v>
      </c>
      <c r="N1228" s="75">
        <f t="shared" ca="1" si="155"/>
        <v>0</v>
      </c>
      <c r="O1228" s="75" t="str">
        <f t="shared" ca="1" si="160"/>
        <v>3210: Regular In-kind00PY0</v>
      </c>
      <c r="P1228" s="75">
        <f>VLOOKUP(D1228,'FY-Quarter lookup'!$D$2:$J$25,7,FALSE)</f>
        <v>0</v>
      </c>
      <c r="Q1228" s="75">
        <f ca="1">IFERROR(INDEX('Budget by FY'!$I$2:$I$506,MATCH('Budget by qtr'!O1228,'Budget by FY'!$F$2:$F$506,0)),0)</f>
        <v>0</v>
      </c>
      <c r="R1228" s="75">
        <f>VLOOKUP(D1228,'FY-Quarter lookup'!$D$2:$K$25,8,FALSE)</f>
        <v>0</v>
      </c>
      <c r="S1228" s="75">
        <f>VLOOKUP(D1228,'FY-Quarter lookup'!$D$2:$G$25,4,FALSE)</f>
        <v>0</v>
      </c>
      <c r="T1228" s="75">
        <f t="shared" ca="1" si="156"/>
        <v>0</v>
      </c>
    </row>
    <row r="1229" spans="1:20">
      <c r="A1229">
        <v>4</v>
      </c>
      <c r="B1229">
        <v>2023</v>
      </c>
      <c r="C1229" s="2">
        <v>45017</v>
      </c>
      <c r="D1229" s="2">
        <v>45107</v>
      </c>
      <c r="J1229">
        <f>VLOOKUP(D1229,'FY-Quarter lookup'!$D$2:$I$25,6,FALSE)</f>
        <v>0</v>
      </c>
      <c r="K1229">
        <f t="shared" si="161"/>
        <v>257</v>
      </c>
      <c r="L1229" s="75" t="str">
        <f t="shared" ca="1" si="159"/>
        <v>3210: Regular In-kind</v>
      </c>
      <c r="M1229" s="75">
        <f t="shared" ca="1" si="154"/>
        <v>0</v>
      </c>
      <c r="N1229" s="75">
        <f t="shared" ca="1" si="155"/>
        <v>0</v>
      </c>
      <c r="O1229" s="75" t="str">
        <f t="shared" ca="1" si="160"/>
        <v>3210: Regular In-kind00PY0</v>
      </c>
      <c r="P1229" s="75">
        <f>VLOOKUP(D1229,'FY-Quarter lookup'!$D$2:$J$25,7,FALSE)</f>
        <v>0</v>
      </c>
      <c r="Q1229" s="75">
        <f ca="1">IFERROR(INDEX('Budget by FY'!$I$2:$I$506,MATCH('Budget by qtr'!O1229,'Budget by FY'!$F$2:$F$506,0)),0)</f>
        <v>0</v>
      </c>
      <c r="R1229" s="75">
        <f>VLOOKUP(D1229,'FY-Quarter lookup'!$D$2:$K$25,8,FALSE)</f>
        <v>0</v>
      </c>
      <c r="S1229" s="75">
        <f>VLOOKUP(D1229,'FY-Quarter lookup'!$D$2:$G$25,4,FALSE)</f>
        <v>0</v>
      </c>
      <c r="T1229" s="75">
        <f t="shared" ca="1" si="156"/>
        <v>0</v>
      </c>
    </row>
    <row r="1230" spans="1:20">
      <c r="A1230">
        <v>1</v>
      </c>
      <c r="B1230">
        <v>2024</v>
      </c>
      <c r="C1230" s="2">
        <v>45108</v>
      </c>
      <c r="D1230" s="2">
        <v>45199</v>
      </c>
      <c r="J1230">
        <f>VLOOKUP(D1230,'FY-Quarter lookup'!$D$2:$I$25,6,FALSE)</f>
        <v>0</v>
      </c>
      <c r="K1230">
        <f t="shared" si="161"/>
        <v>257</v>
      </c>
      <c r="L1230" s="75" t="str">
        <f t="shared" ca="1" si="159"/>
        <v>3210: Regular In-kind</v>
      </c>
      <c r="M1230" s="75">
        <f t="shared" ca="1" si="154"/>
        <v>0</v>
      </c>
      <c r="N1230" s="75">
        <f t="shared" ca="1" si="155"/>
        <v>0</v>
      </c>
      <c r="O1230" s="75" t="str">
        <f t="shared" ca="1" si="160"/>
        <v>3210: Regular In-kind00PY0</v>
      </c>
      <c r="P1230" s="75">
        <f>VLOOKUP(D1230,'FY-Quarter lookup'!$D$2:$J$25,7,FALSE)</f>
        <v>0</v>
      </c>
      <c r="Q1230" s="75">
        <f ca="1">IFERROR(INDEX('Budget by FY'!$I$2:$I$506,MATCH('Budget by qtr'!O1230,'Budget by FY'!$F$2:$F$506,0)),0)</f>
        <v>0</v>
      </c>
      <c r="R1230" s="75">
        <f>VLOOKUP(D1230,'FY-Quarter lookup'!$D$2:$K$25,8,FALSE)</f>
        <v>0</v>
      </c>
      <c r="S1230" s="75">
        <f>VLOOKUP(D1230,'FY-Quarter lookup'!$D$2:$G$25,4,FALSE)</f>
        <v>0</v>
      </c>
      <c r="T1230" s="75">
        <f t="shared" ca="1" si="156"/>
        <v>0</v>
      </c>
    </row>
    <row r="1231" spans="1:20">
      <c r="A1231">
        <v>2</v>
      </c>
      <c r="B1231">
        <v>2024</v>
      </c>
      <c r="C1231" s="2">
        <v>45200</v>
      </c>
      <c r="D1231" s="2">
        <v>45291</v>
      </c>
      <c r="J1231">
        <f>VLOOKUP(D1231,'FY-Quarter lookup'!$D$2:$I$25,6,FALSE)</f>
        <v>0</v>
      </c>
      <c r="K1231">
        <f t="shared" si="161"/>
        <v>257</v>
      </c>
      <c r="L1231" s="75" t="str">
        <f t="shared" ca="1" si="159"/>
        <v>3210: Regular In-kind</v>
      </c>
      <c r="M1231" s="75">
        <f t="shared" ca="1" si="154"/>
        <v>0</v>
      </c>
      <c r="N1231" s="75">
        <f t="shared" ca="1" si="155"/>
        <v>0</v>
      </c>
      <c r="O1231" s="75" t="str">
        <f t="shared" ca="1" si="160"/>
        <v>3210: Regular In-kind00PY0</v>
      </c>
      <c r="P1231" s="75">
        <f>VLOOKUP(D1231,'FY-Quarter lookup'!$D$2:$J$25,7,FALSE)</f>
        <v>0</v>
      </c>
      <c r="Q1231" s="75">
        <f ca="1">IFERROR(INDEX('Budget by FY'!$I$2:$I$506,MATCH('Budget by qtr'!O1231,'Budget by FY'!$F$2:$F$506,0)),0)</f>
        <v>0</v>
      </c>
      <c r="R1231" s="75">
        <f>VLOOKUP(D1231,'FY-Quarter lookup'!$D$2:$K$25,8,FALSE)</f>
        <v>0</v>
      </c>
      <c r="S1231" s="75">
        <f>VLOOKUP(D1231,'FY-Quarter lookup'!$D$2:$G$25,4,FALSE)</f>
        <v>0</v>
      </c>
      <c r="T1231" s="75">
        <f t="shared" ca="1" si="156"/>
        <v>0</v>
      </c>
    </row>
    <row r="1232" spans="1:20">
      <c r="A1232">
        <v>3</v>
      </c>
      <c r="B1232">
        <v>2024</v>
      </c>
      <c r="C1232" s="2">
        <v>45292</v>
      </c>
      <c r="D1232" s="2">
        <v>45382</v>
      </c>
      <c r="J1232">
        <f>VLOOKUP(D1232,'FY-Quarter lookup'!$D$2:$I$25,6,FALSE)</f>
        <v>0</v>
      </c>
      <c r="K1232">
        <f t="shared" si="161"/>
        <v>257</v>
      </c>
      <c r="L1232" s="75" t="str">
        <f t="shared" ca="1" si="159"/>
        <v>3210: Regular In-kind</v>
      </c>
      <c r="M1232" s="75">
        <f t="shared" ca="1" si="154"/>
        <v>0</v>
      </c>
      <c r="N1232" s="75">
        <f t="shared" ca="1" si="155"/>
        <v>0</v>
      </c>
      <c r="O1232" s="75" t="str">
        <f t="shared" ca="1" si="160"/>
        <v>3210: Regular In-kind00PY0</v>
      </c>
      <c r="P1232" s="75">
        <f>VLOOKUP(D1232,'FY-Quarter lookup'!$D$2:$J$25,7,FALSE)</f>
        <v>0</v>
      </c>
      <c r="Q1232" s="75">
        <f ca="1">IFERROR(INDEX('Budget by FY'!$I$2:$I$506,MATCH('Budget by qtr'!O1232,'Budget by FY'!$F$2:$F$506,0)),0)</f>
        <v>0</v>
      </c>
      <c r="R1232" s="75">
        <f>VLOOKUP(D1232,'FY-Quarter lookup'!$D$2:$K$25,8,FALSE)</f>
        <v>0</v>
      </c>
      <c r="S1232" s="75">
        <f>VLOOKUP(D1232,'FY-Quarter lookup'!$D$2:$G$25,4,FALSE)</f>
        <v>0</v>
      </c>
      <c r="T1232" s="75">
        <f t="shared" ca="1" si="156"/>
        <v>0</v>
      </c>
    </row>
    <row r="1233" spans="1:20">
      <c r="A1233">
        <v>4</v>
      </c>
      <c r="B1233">
        <v>2024</v>
      </c>
      <c r="C1233" s="2">
        <v>45383</v>
      </c>
      <c r="D1233" s="2">
        <v>45473</v>
      </c>
      <c r="J1233">
        <f>VLOOKUP(D1233,'FY-Quarter lookup'!$D$2:$I$25,6,FALSE)</f>
        <v>0</v>
      </c>
      <c r="K1233">
        <f t="shared" si="161"/>
        <v>257</v>
      </c>
      <c r="L1233" s="75" t="str">
        <f t="shared" ca="1" si="159"/>
        <v>3210: Regular In-kind</v>
      </c>
      <c r="M1233" s="75">
        <f t="shared" ca="1" si="154"/>
        <v>0</v>
      </c>
      <c r="N1233" s="75">
        <f t="shared" ca="1" si="155"/>
        <v>0</v>
      </c>
      <c r="O1233" s="75" t="str">
        <f t="shared" ca="1" si="160"/>
        <v>3210: Regular In-kind00PY0</v>
      </c>
      <c r="P1233" s="75">
        <f>VLOOKUP(D1233,'FY-Quarter lookup'!$D$2:$J$25,7,FALSE)</f>
        <v>0</v>
      </c>
      <c r="Q1233" s="75">
        <f ca="1">IFERROR(INDEX('Budget by FY'!$I$2:$I$506,MATCH('Budget by qtr'!O1233,'Budget by FY'!$F$2:$F$506,0)),0)</f>
        <v>0</v>
      </c>
      <c r="R1233" s="75">
        <f>VLOOKUP(D1233,'FY-Quarter lookup'!$D$2:$K$25,8,FALSE)</f>
        <v>0</v>
      </c>
      <c r="S1233" s="75">
        <f>VLOOKUP(D1233,'FY-Quarter lookup'!$D$2:$G$25,4,FALSE)</f>
        <v>0</v>
      </c>
      <c r="T1233" s="75">
        <f t="shared" ca="1" si="156"/>
        <v>0</v>
      </c>
    </row>
    <row r="1234" spans="1:20">
      <c r="A1234">
        <v>1</v>
      </c>
      <c r="B1234">
        <v>2025</v>
      </c>
      <c r="C1234" s="2">
        <v>45474</v>
      </c>
      <c r="D1234" s="2">
        <v>45565</v>
      </c>
      <c r="J1234">
        <f>VLOOKUP(D1234,'FY-Quarter lookup'!$D$2:$I$25,6,FALSE)</f>
        <v>0</v>
      </c>
      <c r="K1234">
        <f t="shared" si="161"/>
        <v>257</v>
      </c>
      <c r="L1234" s="75" t="str">
        <f t="shared" ca="1" si="159"/>
        <v>3210: Regular In-kind</v>
      </c>
      <c r="M1234" s="75">
        <f t="shared" ca="1" si="154"/>
        <v>0</v>
      </c>
      <c r="N1234" s="75">
        <f t="shared" ca="1" si="155"/>
        <v>0</v>
      </c>
      <c r="O1234" s="75" t="str">
        <f t="shared" ca="1" si="160"/>
        <v>3210: Regular In-kind00PY0</v>
      </c>
      <c r="P1234" s="75">
        <f>VLOOKUP(D1234,'FY-Quarter lookup'!$D$2:$J$25,7,FALSE)</f>
        <v>0</v>
      </c>
      <c r="Q1234" s="75">
        <f ca="1">IFERROR(INDEX('Budget by FY'!$I$2:$I$506,MATCH('Budget by qtr'!O1234,'Budget by FY'!$F$2:$F$506,0)),0)</f>
        <v>0</v>
      </c>
      <c r="R1234" s="75">
        <f>VLOOKUP(D1234,'FY-Quarter lookup'!$D$2:$K$25,8,FALSE)</f>
        <v>0</v>
      </c>
      <c r="S1234" s="75">
        <f>VLOOKUP(D1234,'FY-Quarter lookup'!$D$2:$G$25,4,FALSE)</f>
        <v>0</v>
      </c>
      <c r="T1234" s="75">
        <f t="shared" ca="1" si="156"/>
        <v>0</v>
      </c>
    </row>
    <row r="1235" spans="1:20">
      <c r="A1235">
        <v>2</v>
      </c>
      <c r="B1235">
        <v>2025</v>
      </c>
      <c r="C1235" s="2">
        <v>45566</v>
      </c>
      <c r="D1235" s="2">
        <v>45657</v>
      </c>
      <c r="J1235">
        <f>VLOOKUP(D1235,'FY-Quarter lookup'!$D$2:$I$25,6,FALSE)</f>
        <v>0</v>
      </c>
      <c r="K1235">
        <f t="shared" si="161"/>
        <v>257</v>
      </c>
      <c r="L1235" s="75" t="str">
        <f t="shared" ca="1" si="159"/>
        <v>3210: Regular In-kind</v>
      </c>
      <c r="M1235" s="75">
        <f t="shared" ca="1" si="154"/>
        <v>0</v>
      </c>
      <c r="N1235" s="75">
        <f t="shared" ca="1" si="155"/>
        <v>0</v>
      </c>
      <c r="O1235" s="75" t="str">
        <f t="shared" ca="1" si="160"/>
        <v>3210: Regular In-kind00PY0</v>
      </c>
      <c r="P1235" s="75">
        <f>VLOOKUP(D1235,'FY-Quarter lookup'!$D$2:$J$25,7,FALSE)</f>
        <v>0</v>
      </c>
      <c r="Q1235" s="75">
        <f ca="1">IFERROR(INDEX('Budget by FY'!$I$2:$I$506,MATCH('Budget by qtr'!O1235,'Budget by FY'!$F$2:$F$506,0)),0)</f>
        <v>0</v>
      </c>
      <c r="R1235" s="75">
        <f>VLOOKUP(D1235,'FY-Quarter lookup'!$D$2:$K$25,8,FALSE)</f>
        <v>0</v>
      </c>
      <c r="S1235" s="75">
        <f>VLOOKUP(D1235,'FY-Quarter lookup'!$D$2:$G$25,4,FALSE)</f>
        <v>0</v>
      </c>
      <c r="T1235" s="75">
        <f t="shared" ca="1" si="156"/>
        <v>0</v>
      </c>
    </row>
    <row r="1236" spans="1:20">
      <c r="A1236">
        <v>3</v>
      </c>
      <c r="B1236">
        <v>2025</v>
      </c>
      <c r="C1236" s="2">
        <v>45658</v>
      </c>
      <c r="D1236" s="2">
        <v>45747</v>
      </c>
      <c r="J1236">
        <f>VLOOKUP(D1236,'FY-Quarter lookup'!$D$2:$I$25,6,FALSE)</f>
        <v>0</v>
      </c>
      <c r="K1236">
        <f t="shared" si="161"/>
        <v>257</v>
      </c>
      <c r="L1236" s="75" t="str">
        <f t="shared" ca="1" si="159"/>
        <v>3210: Regular In-kind</v>
      </c>
      <c r="M1236" s="75">
        <f t="shared" ca="1" si="154"/>
        <v>0</v>
      </c>
      <c r="N1236" s="75">
        <f t="shared" ca="1" si="155"/>
        <v>0</v>
      </c>
      <c r="O1236" s="75" t="str">
        <f t="shared" ca="1" si="160"/>
        <v>3210: Regular In-kind00PY0</v>
      </c>
      <c r="P1236" s="75">
        <f>VLOOKUP(D1236,'FY-Quarter lookup'!$D$2:$J$25,7,FALSE)</f>
        <v>0</v>
      </c>
      <c r="Q1236" s="75">
        <f ca="1">IFERROR(INDEX('Budget by FY'!$I$2:$I$506,MATCH('Budget by qtr'!O1236,'Budget by FY'!$F$2:$F$506,0)),0)</f>
        <v>0</v>
      </c>
      <c r="R1236" s="75">
        <f>VLOOKUP(D1236,'FY-Quarter lookup'!$D$2:$K$25,8,FALSE)</f>
        <v>0</v>
      </c>
      <c r="S1236" s="75">
        <f>VLOOKUP(D1236,'FY-Quarter lookup'!$D$2:$G$25,4,FALSE)</f>
        <v>0</v>
      </c>
      <c r="T1236" s="75">
        <f t="shared" ca="1" si="156"/>
        <v>0</v>
      </c>
    </row>
    <row r="1237" spans="1:20">
      <c r="A1237">
        <v>4</v>
      </c>
      <c r="B1237">
        <v>2025</v>
      </c>
      <c r="C1237" s="2">
        <v>45748</v>
      </c>
      <c r="D1237" s="2">
        <v>45838</v>
      </c>
      <c r="J1237">
        <f>VLOOKUP(D1237,'FY-Quarter lookup'!$D$2:$I$25,6,FALSE)</f>
        <v>0</v>
      </c>
      <c r="K1237">
        <f t="shared" si="161"/>
        <v>257</v>
      </c>
      <c r="L1237" s="75" t="str">
        <f t="shared" ca="1" si="159"/>
        <v>3210: Regular In-kind</v>
      </c>
      <c r="M1237" s="75">
        <f t="shared" ca="1" si="154"/>
        <v>0</v>
      </c>
      <c r="N1237" s="75">
        <f t="shared" ca="1" si="155"/>
        <v>0</v>
      </c>
      <c r="O1237" s="75" t="str">
        <f t="shared" ca="1" si="160"/>
        <v>3210: Regular In-kind00PY0</v>
      </c>
      <c r="P1237" s="75">
        <f>VLOOKUP(D1237,'FY-Quarter lookup'!$D$2:$J$25,7,FALSE)</f>
        <v>0</v>
      </c>
      <c r="Q1237" s="75">
        <f ca="1">IFERROR(INDEX('Budget by FY'!$I$2:$I$506,MATCH('Budget by qtr'!O1237,'Budget by FY'!$F$2:$F$506,0)),0)</f>
        <v>0</v>
      </c>
      <c r="R1237" s="75">
        <f>VLOOKUP(D1237,'FY-Quarter lookup'!$D$2:$K$25,8,FALSE)</f>
        <v>0</v>
      </c>
      <c r="S1237" s="75">
        <f>VLOOKUP(D1237,'FY-Quarter lookup'!$D$2:$G$25,4,FALSE)</f>
        <v>0</v>
      </c>
      <c r="T1237" s="75">
        <f t="shared" ca="1" si="156"/>
        <v>0</v>
      </c>
    </row>
    <row r="1238" spans="1:20">
      <c r="A1238">
        <v>1</v>
      </c>
      <c r="B1238">
        <v>2026</v>
      </c>
      <c r="C1238" s="2">
        <v>45839</v>
      </c>
      <c r="D1238" s="2">
        <v>45930</v>
      </c>
      <c r="J1238">
        <f>VLOOKUP(D1238,'FY-Quarter lookup'!$D$2:$I$25,6,FALSE)</f>
        <v>0</v>
      </c>
      <c r="K1238">
        <f t="shared" si="161"/>
        <v>257</v>
      </c>
      <c r="L1238" s="75" t="str">
        <f t="shared" ca="1" si="159"/>
        <v>3210: Regular In-kind</v>
      </c>
      <c r="M1238" s="75">
        <f t="shared" ca="1" si="154"/>
        <v>0</v>
      </c>
      <c r="N1238" s="75">
        <f t="shared" ca="1" si="155"/>
        <v>0</v>
      </c>
      <c r="O1238" s="75" t="str">
        <f t="shared" ca="1" si="160"/>
        <v>3210: Regular In-kind00PY0</v>
      </c>
      <c r="P1238" s="75">
        <f>VLOOKUP(D1238,'FY-Quarter lookup'!$D$2:$J$25,7,FALSE)</f>
        <v>0</v>
      </c>
      <c r="Q1238" s="75">
        <f ca="1">IFERROR(INDEX('Budget by FY'!$I$2:$I$506,MATCH('Budget by qtr'!O1238,'Budget by FY'!$F$2:$F$506,0)),0)</f>
        <v>0</v>
      </c>
      <c r="R1238" s="75">
        <f>VLOOKUP(D1238,'FY-Quarter lookup'!$D$2:$K$25,8,FALSE)</f>
        <v>0</v>
      </c>
      <c r="S1238" s="75">
        <f>VLOOKUP(D1238,'FY-Quarter lookup'!$D$2:$G$25,4,FALSE)</f>
        <v>0</v>
      </c>
      <c r="T1238" s="75">
        <f t="shared" ca="1" si="156"/>
        <v>0</v>
      </c>
    </row>
    <row r="1239" spans="1:20">
      <c r="A1239">
        <v>2</v>
      </c>
      <c r="B1239">
        <v>2026</v>
      </c>
      <c r="C1239" s="2">
        <v>45931</v>
      </c>
      <c r="D1239" s="2">
        <v>46022</v>
      </c>
      <c r="J1239">
        <f>VLOOKUP(D1239,'FY-Quarter lookup'!$D$2:$I$25,6,FALSE)</f>
        <v>0</v>
      </c>
      <c r="K1239">
        <f t="shared" si="161"/>
        <v>257</v>
      </c>
      <c r="L1239" s="75" t="str">
        <f t="shared" ca="1" si="159"/>
        <v>3210: Regular In-kind</v>
      </c>
      <c r="M1239" s="75">
        <f t="shared" ca="1" si="154"/>
        <v>0</v>
      </c>
      <c r="N1239" s="75">
        <f t="shared" ca="1" si="155"/>
        <v>0</v>
      </c>
      <c r="O1239" s="75" t="str">
        <f t="shared" ca="1" si="160"/>
        <v>3210: Regular In-kind00PY0</v>
      </c>
      <c r="P1239" s="75">
        <f>VLOOKUP(D1239,'FY-Quarter lookup'!$D$2:$J$25,7,FALSE)</f>
        <v>0</v>
      </c>
      <c r="Q1239" s="75">
        <f ca="1">IFERROR(INDEX('Budget by FY'!$I$2:$I$506,MATCH('Budget by qtr'!O1239,'Budget by FY'!$F$2:$F$506,0)),0)</f>
        <v>0</v>
      </c>
      <c r="R1239" s="75">
        <f>VLOOKUP(D1239,'FY-Quarter lookup'!$D$2:$K$25,8,FALSE)</f>
        <v>0</v>
      </c>
      <c r="S1239" s="75">
        <f>VLOOKUP(D1239,'FY-Quarter lookup'!$D$2:$G$25,4,FALSE)</f>
        <v>0</v>
      </c>
      <c r="T1239" s="75">
        <f t="shared" ca="1" si="156"/>
        <v>0</v>
      </c>
    </row>
    <row r="1240" spans="1:20">
      <c r="A1240">
        <v>3</v>
      </c>
      <c r="B1240">
        <v>2026</v>
      </c>
      <c r="C1240" s="2">
        <v>46023</v>
      </c>
      <c r="D1240" s="2">
        <v>46112</v>
      </c>
      <c r="J1240">
        <f>VLOOKUP(D1240,'FY-Quarter lookup'!$D$2:$I$25,6,FALSE)</f>
        <v>0</v>
      </c>
      <c r="K1240">
        <f t="shared" si="161"/>
        <v>257</v>
      </c>
      <c r="L1240" s="75" t="str">
        <f t="shared" ca="1" si="159"/>
        <v>3210: Regular In-kind</v>
      </c>
      <c r="M1240" s="75">
        <f t="shared" ca="1" si="154"/>
        <v>0</v>
      </c>
      <c r="N1240" s="75">
        <f t="shared" ca="1" si="155"/>
        <v>0</v>
      </c>
      <c r="O1240" s="75" t="str">
        <f t="shared" ca="1" si="160"/>
        <v>3210: Regular In-kind00PY0</v>
      </c>
      <c r="P1240" s="75">
        <f>VLOOKUP(D1240,'FY-Quarter lookup'!$D$2:$J$25,7,FALSE)</f>
        <v>0</v>
      </c>
      <c r="Q1240" s="75">
        <f ca="1">IFERROR(INDEX('Budget by FY'!$I$2:$I$506,MATCH('Budget by qtr'!O1240,'Budget by FY'!$F$2:$F$506,0)),0)</f>
        <v>0</v>
      </c>
      <c r="R1240" s="75">
        <f>VLOOKUP(D1240,'FY-Quarter lookup'!$D$2:$K$25,8,FALSE)</f>
        <v>0</v>
      </c>
      <c r="S1240" s="75">
        <f>VLOOKUP(D1240,'FY-Quarter lookup'!$D$2:$G$25,4,FALSE)</f>
        <v>0</v>
      </c>
      <c r="T1240" s="75">
        <f t="shared" ca="1" si="156"/>
        <v>0</v>
      </c>
    </row>
    <row r="1241" spans="1:20">
      <c r="A1241">
        <v>4</v>
      </c>
      <c r="B1241">
        <v>2026</v>
      </c>
      <c r="C1241" s="2">
        <v>46113</v>
      </c>
      <c r="D1241" s="2">
        <v>46203</v>
      </c>
      <c r="J1241">
        <f>VLOOKUP(D1241,'FY-Quarter lookup'!$D$2:$I$25,6,FALSE)</f>
        <v>0</v>
      </c>
      <c r="K1241">
        <f t="shared" si="161"/>
        <v>257</v>
      </c>
      <c r="L1241" s="75" t="str">
        <f t="shared" ca="1" si="159"/>
        <v>3210: Regular In-kind</v>
      </c>
      <c r="M1241" s="75">
        <f t="shared" ca="1" si="154"/>
        <v>0</v>
      </c>
      <c r="N1241" s="75">
        <f t="shared" ca="1" si="155"/>
        <v>0</v>
      </c>
      <c r="O1241" s="75" t="str">
        <f t="shared" ca="1" si="160"/>
        <v>3210: Regular In-kind00PY0</v>
      </c>
      <c r="P1241" s="75">
        <f>VLOOKUP(D1241,'FY-Quarter lookup'!$D$2:$J$25,7,FALSE)</f>
        <v>0</v>
      </c>
      <c r="Q1241" s="75">
        <f ca="1">IFERROR(INDEX('Budget by FY'!$I$2:$I$506,MATCH('Budget by qtr'!O1241,'Budget by FY'!$F$2:$F$506,0)),0)</f>
        <v>0</v>
      </c>
      <c r="R1241" s="75">
        <f>VLOOKUP(D1241,'FY-Quarter lookup'!$D$2:$K$25,8,FALSE)</f>
        <v>0</v>
      </c>
      <c r="S1241" s="75">
        <f>VLOOKUP(D1241,'FY-Quarter lookup'!$D$2:$G$25,4,FALSE)</f>
        <v>0</v>
      </c>
      <c r="T1241" s="75">
        <f t="shared" ca="1" si="156"/>
        <v>0</v>
      </c>
    </row>
    <row r="1242" spans="1:20">
      <c r="A1242">
        <v>1</v>
      </c>
      <c r="B1242">
        <v>2027</v>
      </c>
      <c r="C1242" s="2">
        <v>46204</v>
      </c>
      <c r="D1242" s="2">
        <v>46295</v>
      </c>
      <c r="J1242">
        <f>VLOOKUP(D1242,'FY-Quarter lookup'!$D$2:$I$25,6,FALSE)</f>
        <v>0</v>
      </c>
      <c r="K1242">
        <f t="shared" si="161"/>
        <v>257</v>
      </c>
      <c r="L1242" s="75" t="str">
        <f t="shared" ca="1" si="159"/>
        <v>3210: Regular In-kind</v>
      </c>
      <c r="M1242" s="75">
        <f t="shared" ref="M1242:M1305" ca="1" si="162">INDIRECT(_xlfn.CONCAT("'Budget by FY'!D",K1242))</f>
        <v>0</v>
      </c>
      <c r="N1242" s="75">
        <f t="shared" ref="N1242:N1305" ca="1" si="163">INDIRECT(_xlfn.CONCAT("'Budget by FY'!E",K1242))</f>
        <v>0</v>
      </c>
      <c r="O1242" s="75" t="str">
        <f t="shared" ca="1" si="160"/>
        <v>3210: Regular In-kind00PY0</v>
      </c>
      <c r="P1242" s="75">
        <f>VLOOKUP(D1242,'FY-Quarter lookup'!$D$2:$J$25,7,FALSE)</f>
        <v>0</v>
      </c>
      <c r="Q1242" s="75">
        <f ca="1">IFERROR(INDEX('Budget by FY'!$I$2:$I$506,MATCH('Budget by qtr'!O1242,'Budget by FY'!$F$2:$F$506,0)),0)</f>
        <v>0</v>
      </c>
      <c r="R1242" s="75">
        <f>VLOOKUP(D1242,'FY-Quarter lookup'!$D$2:$K$25,8,FALSE)</f>
        <v>0</v>
      </c>
      <c r="S1242" s="75">
        <f>VLOOKUP(D1242,'FY-Quarter lookup'!$D$2:$G$25,4,FALSE)</f>
        <v>0</v>
      </c>
      <c r="T1242" s="75">
        <f t="shared" ref="T1242:T1305" ca="1" si="164">IFERROR((Q1242/R1242)*S1242,0)</f>
        <v>0</v>
      </c>
    </row>
    <row r="1243" spans="1:20">
      <c r="A1243">
        <v>2</v>
      </c>
      <c r="B1243">
        <v>2027</v>
      </c>
      <c r="C1243" s="2">
        <v>46296</v>
      </c>
      <c r="D1243" s="2">
        <v>46387</v>
      </c>
      <c r="J1243">
        <f>VLOOKUP(D1243,'FY-Quarter lookup'!$D$2:$I$25,6,FALSE)</f>
        <v>0</v>
      </c>
      <c r="K1243">
        <f t="shared" si="161"/>
        <v>257</v>
      </c>
      <c r="L1243" s="75" t="str">
        <f t="shared" ca="1" si="159"/>
        <v>3210: Regular In-kind</v>
      </c>
      <c r="M1243" s="75">
        <f t="shared" ca="1" si="162"/>
        <v>0</v>
      </c>
      <c r="N1243" s="75">
        <f t="shared" ca="1" si="163"/>
        <v>0</v>
      </c>
      <c r="O1243" s="75" t="str">
        <f t="shared" ca="1" si="160"/>
        <v>3210: Regular In-kind00PY0</v>
      </c>
      <c r="P1243" s="75">
        <f>VLOOKUP(D1243,'FY-Quarter lookup'!$D$2:$J$25,7,FALSE)</f>
        <v>0</v>
      </c>
      <c r="Q1243" s="75">
        <f ca="1">IFERROR(INDEX('Budget by FY'!$I$2:$I$506,MATCH('Budget by qtr'!O1243,'Budget by FY'!$F$2:$F$506,0)),0)</f>
        <v>0</v>
      </c>
      <c r="R1243" s="75">
        <f>VLOOKUP(D1243,'FY-Quarter lookup'!$D$2:$K$25,8,FALSE)</f>
        <v>0</v>
      </c>
      <c r="S1243" s="75">
        <f>VLOOKUP(D1243,'FY-Quarter lookup'!$D$2:$G$25,4,FALSE)</f>
        <v>0</v>
      </c>
      <c r="T1243" s="75">
        <f t="shared" ca="1" si="164"/>
        <v>0</v>
      </c>
    </row>
    <row r="1244" spans="1:20">
      <c r="A1244">
        <v>3</v>
      </c>
      <c r="B1244">
        <v>2027</v>
      </c>
      <c r="C1244" s="2">
        <v>46388</v>
      </c>
      <c r="D1244" s="2">
        <v>46477</v>
      </c>
      <c r="J1244">
        <f>VLOOKUP(D1244,'FY-Quarter lookup'!$D$2:$I$25,6,FALSE)</f>
        <v>0</v>
      </c>
      <c r="K1244">
        <f t="shared" si="161"/>
        <v>257</v>
      </c>
      <c r="L1244" s="75" t="str">
        <f t="shared" ca="1" si="159"/>
        <v>3210: Regular In-kind</v>
      </c>
      <c r="M1244" s="75">
        <f t="shared" ca="1" si="162"/>
        <v>0</v>
      </c>
      <c r="N1244" s="75">
        <f t="shared" ca="1" si="163"/>
        <v>0</v>
      </c>
      <c r="O1244" s="75" t="str">
        <f t="shared" ca="1" si="160"/>
        <v>3210: Regular In-kind00PY0</v>
      </c>
      <c r="P1244" s="75">
        <f>VLOOKUP(D1244,'FY-Quarter lookup'!$D$2:$J$25,7,FALSE)</f>
        <v>0</v>
      </c>
      <c r="Q1244" s="75">
        <f ca="1">IFERROR(INDEX('Budget by FY'!$I$2:$I$506,MATCH('Budget by qtr'!O1244,'Budget by FY'!$F$2:$F$506,0)),0)</f>
        <v>0</v>
      </c>
      <c r="R1244" s="75">
        <f>VLOOKUP(D1244,'FY-Quarter lookup'!$D$2:$K$25,8,FALSE)</f>
        <v>0</v>
      </c>
      <c r="S1244" s="75">
        <f>VLOOKUP(D1244,'FY-Quarter lookup'!$D$2:$G$25,4,FALSE)</f>
        <v>0</v>
      </c>
      <c r="T1244" s="75">
        <f t="shared" ca="1" si="164"/>
        <v>0</v>
      </c>
    </row>
    <row r="1245" spans="1:20">
      <c r="A1245">
        <v>4</v>
      </c>
      <c r="B1245">
        <v>2027</v>
      </c>
      <c r="C1245" s="2">
        <v>46478</v>
      </c>
      <c r="D1245" s="2">
        <v>46568</v>
      </c>
      <c r="J1245">
        <f>VLOOKUP(D1245,'FY-Quarter lookup'!$D$2:$I$25,6,FALSE)</f>
        <v>0</v>
      </c>
      <c r="K1245">
        <f t="shared" si="161"/>
        <v>257</v>
      </c>
      <c r="L1245" s="75" t="str">
        <f t="shared" ca="1" si="159"/>
        <v>3210: Regular In-kind</v>
      </c>
      <c r="M1245" s="75">
        <f t="shared" ca="1" si="162"/>
        <v>0</v>
      </c>
      <c r="N1245" s="75">
        <f t="shared" ca="1" si="163"/>
        <v>0</v>
      </c>
      <c r="O1245" s="75" t="str">
        <f t="shared" ca="1" si="160"/>
        <v>3210: Regular In-kind00PY0</v>
      </c>
      <c r="P1245" s="75">
        <f>VLOOKUP(D1245,'FY-Quarter lookup'!$D$2:$J$25,7,FALSE)</f>
        <v>0</v>
      </c>
      <c r="Q1245" s="75">
        <f ca="1">IFERROR(INDEX('Budget by FY'!$I$2:$I$506,MATCH('Budget by qtr'!O1245,'Budget by FY'!$F$2:$F$506,0)),0)</f>
        <v>0</v>
      </c>
      <c r="R1245" s="75">
        <f>VLOOKUP(D1245,'FY-Quarter lookup'!$D$2:$K$25,8,FALSE)</f>
        <v>0</v>
      </c>
      <c r="S1245" s="75">
        <f>VLOOKUP(D1245,'FY-Quarter lookup'!$D$2:$G$25,4,FALSE)</f>
        <v>0</v>
      </c>
      <c r="T1245" s="75">
        <f t="shared" ca="1" si="164"/>
        <v>0</v>
      </c>
    </row>
    <row r="1246" spans="1:20">
      <c r="A1246">
        <v>1</v>
      </c>
      <c r="B1246">
        <v>2028</v>
      </c>
      <c r="C1246" s="2">
        <v>46569</v>
      </c>
      <c r="D1246" s="2">
        <v>46660</v>
      </c>
      <c r="J1246">
        <f>VLOOKUP(D1246,'FY-Quarter lookup'!$D$2:$I$25,6,FALSE)</f>
        <v>0</v>
      </c>
      <c r="K1246">
        <f t="shared" si="161"/>
        <v>257</v>
      </c>
      <c r="L1246" s="75" t="str">
        <f t="shared" ca="1" si="159"/>
        <v>3210: Regular In-kind</v>
      </c>
      <c r="M1246" s="75">
        <f t="shared" ca="1" si="162"/>
        <v>0</v>
      </c>
      <c r="N1246" s="75">
        <f t="shared" ca="1" si="163"/>
        <v>0</v>
      </c>
      <c r="O1246" s="75" t="str">
        <f t="shared" ca="1" si="160"/>
        <v>3210: Regular In-kind00PY0</v>
      </c>
      <c r="P1246" s="75">
        <f>VLOOKUP(D1246,'FY-Quarter lookup'!$D$2:$J$25,7,FALSE)</f>
        <v>0</v>
      </c>
      <c r="Q1246" s="75">
        <f ca="1">IFERROR(INDEX('Budget by FY'!$I$2:$I$506,MATCH('Budget by qtr'!O1246,'Budget by FY'!$F$2:$F$506,0)),0)</f>
        <v>0</v>
      </c>
      <c r="R1246" s="75">
        <f>VLOOKUP(D1246,'FY-Quarter lookup'!$D$2:$K$25,8,FALSE)</f>
        <v>0</v>
      </c>
      <c r="S1246" s="75">
        <f>VLOOKUP(D1246,'FY-Quarter lookup'!$D$2:$G$25,4,FALSE)</f>
        <v>0</v>
      </c>
      <c r="T1246" s="75">
        <f t="shared" ca="1" si="164"/>
        <v>0</v>
      </c>
    </row>
    <row r="1247" spans="1:20">
      <c r="A1247">
        <v>2</v>
      </c>
      <c r="B1247">
        <v>2028</v>
      </c>
      <c r="C1247" s="2">
        <v>46661</v>
      </c>
      <c r="D1247" s="2">
        <v>46752</v>
      </c>
      <c r="J1247">
        <f>VLOOKUP(D1247,'FY-Quarter lookup'!$D$2:$I$25,6,FALSE)</f>
        <v>0</v>
      </c>
      <c r="K1247">
        <f t="shared" si="161"/>
        <v>257</v>
      </c>
      <c r="L1247" s="75" t="str">
        <f t="shared" ca="1" si="159"/>
        <v>3210: Regular In-kind</v>
      </c>
      <c r="M1247" s="75">
        <f t="shared" ca="1" si="162"/>
        <v>0</v>
      </c>
      <c r="N1247" s="75">
        <f t="shared" ca="1" si="163"/>
        <v>0</v>
      </c>
      <c r="O1247" s="75" t="str">
        <f t="shared" ca="1" si="160"/>
        <v>3210: Regular In-kind00PY0</v>
      </c>
      <c r="P1247" s="75">
        <f>VLOOKUP(D1247,'FY-Quarter lookup'!$D$2:$J$25,7,FALSE)</f>
        <v>0</v>
      </c>
      <c r="Q1247" s="75">
        <f ca="1">IFERROR(INDEX('Budget by FY'!$I$2:$I$506,MATCH('Budget by qtr'!O1247,'Budget by FY'!$F$2:$F$506,0)),0)</f>
        <v>0</v>
      </c>
      <c r="R1247" s="75">
        <f>VLOOKUP(D1247,'FY-Quarter lookup'!$D$2:$K$25,8,FALSE)</f>
        <v>0</v>
      </c>
      <c r="S1247" s="75">
        <f>VLOOKUP(D1247,'FY-Quarter lookup'!$D$2:$G$25,4,FALSE)</f>
        <v>0</v>
      </c>
      <c r="T1247" s="75">
        <f t="shared" ca="1" si="164"/>
        <v>0</v>
      </c>
    </row>
    <row r="1248" spans="1:20">
      <c r="A1248">
        <v>3</v>
      </c>
      <c r="B1248">
        <v>2028</v>
      </c>
      <c r="C1248" s="2">
        <v>46753</v>
      </c>
      <c r="D1248" s="2">
        <v>46843</v>
      </c>
      <c r="J1248">
        <f>VLOOKUP(D1248,'FY-Quarter lookup'!$D$2:$I$25,6,FALSE)</f>
        <v>0</v>
      </c>
      <c r="K1248">
        <f t="shared" si="161"/>
        <v>257</v>
      </c>
      <c r="L1248" s="75" t="str">
        <f t="shared" ca="1" si="159"/>
        <v>3210: Regular In-kind</v>
      </c>
      <c r="M1248" s="75">
        <f t="shared" ca="1" si="162"/>
        <v>0</v>
      </c>
      <c r="N1248" s="75">
        <f t="shared" ca="1" si="163"/>
        <v>0</v>
      </c>
      <c r="O1248" s="75" t="str">
        <f t="shared" ca="1" si="160"/>
        <v>3210: Regular In-kind00PY0</v>
      </c>
      <c r="P1248" s="75">
        <f>VLOOKUP(D1248,'FY-Quarter lookup'!$D$2:$J$25,7,FALSE)</f>
        <v>0</v>
      </c>
      <c r="Q1248" s="75">
        <f ca="1">IFERROR(INDEX('Budget by FY'!$I$2:$I$506,MATCH('Budget by qtr'!O1248,'Budget by FY'!$F$2:$F$506,0)),0)</f>
        <v>0</v>
      </c>
      <c r="R1248" s="75">
        <f>VLOOKUP(D1248,'FY-Quarter lookup'!$D$2:$K$25,8,FALSE)</f>
        <v>0</v>
      </c>
      <c r="S1248" s="75">
        <f>VLOOKUP(D1248,'FY-Quarter lookup'!$D$2:$G$25,4,FALSE)</f>
        <v>0</v>
      </c>
      <c r="T1248" s="75">
        <f t="shared" ca="1" si="164"/>
        <v>0</v>
      </c>
    </row>
    <row r="1249" spans="1:20">
      <c r="A1249">
        <v>4</v>
      </c>
      <c r="B1249">
        <v>2028</v>
      </c>
      <c r="C1249" s="2">
        <v>46844</v>
      </c>
      <c r="D1249" s="2">
        <v>46934</v>
      </c>
      <c r="J1249">
        <f>VLOOKUP(D1249,'FY-Quarter lookup'!$D$2:$I$25,6,FALSE)</f>
        <v>0</v>
      </c>
      <c r="K1249">
        <f t="shared" si="161"/>
        <v>257</v>
      </c>
      <c r="L1249" s="75" t="str">
        <f t="shared" ca="1" si="159"/>
        <v>3210: Regular In-kind</v>
      </c>
      <c r="M1249" s="75">
        <f t="shared" ca="1" si="162"/>
        <v>0</v>
      </c>
      <c r="N1249" s="75">
        <f t="shared" ca="1" si="163"/>
        <v>0</v>
      </c>
      <c r="O1249" s="75" t="str">
        <f t="shared" ca="1" si="160"/>
        <v>3210: Regular In-kind00PY0</v>
      </c>
      <c r="P1249" s="75">
        <f>VLOOKUP(D1249,'FY-Quarter lookup'!$D$2:$J$25,7,FALSE)</f>
        <v>0</v>
      </c>
      <c r="Q1249" s="75">
        <f ca="1">IFERROR(INDEX('Budget by FY'!$I$2:$I$506,MATCH('Budget by qtr'!O1249,'Budget by FY'!$F$2:$F$506,0)),0)</f>
        <v>0</v>
      </c>
      <c r="R1249" s="75">
        <f>VLOOKUP(D1249,'FY-Quarter lookup'!$D$2:$K$25,8,FALSE)</f>
        <v>0</v>
      </c>
      <c r="S1249" s="75">
        <f>VLOOKUP(D1249,'FY-Quarter lookup'!$D$2:$G$25,4,FALSE)</f>
        <v>0</v>
      </c>
      <c r="T1249" s="75">
        <f t="shared" ca="1" si="164"/>
        <v>0</v>
      </c>
    </row>
    <row r="1250" spans="1:20">
      <c r="A1250">
        <v>1</v>
      </c>
      <c r="B1250">
        <v>2023</v>
      </c>
      <c r="C1250" s="2">
        <v>44743</v>
      </c>
      <c r="D1250" s="2">
        <v>44834</v>
      </c>
      <c r="J1250">
        <f>VLOOKUP(D1250,'FY-Quarter lookup'!$D$2:$I$25,6,FALSE)</f>
        <v>0</v>
      </c>
      <c r="K1250">
        <f>K1249+5</f>
        <v>262</v>
      </c>
      <c r="L1250" s="75" t="str">
        <f t="shared" ca="1" si="159"/>
        <v>3210: Regular In-kind</v>
      </c>
      <c r="M1250" s="75">
        <f t="shared" ca="1" si="162"/>
        <v>0</v>
      </c>
      <c r="N1250" s="75">
        <f t="shared" ca="1" si="163"/>
        <v>0</v>
      </c>
      <c r="O1250" s="75" t="str">
        <f t="shared" ca="1" si="160"/>
        <v>3210: Regular In-kind00PY0</v>
      </c>
      <c r="P1250" s="75">
        <f>VLOOKUP(D1250,'FY-Quarter lookup'!$D$2:$J$25,7,FALSE)</f>
        <v>0</v>
      </c>
      <c r="Q1250" s="75">
        <f ca="1">IFERROR(INDEX('Budget by FY'!$I$2:$I$506,MATCH('Budget by qtr'!O1250,'Budget by FY'!$F$2:$F$506,0)),0)</f>
        <v>0</v>
      </c>
      <c r="R1250" s="75">
        <f>VLOOKUP(D1250,'FY-Quarter lookup'!$D$2:$K$25,8,FALSE)</f>
        <v>0</v>
      </c>
      <c r="S1250" s="75">
        <f>VLOOKUP(D1250,'FY-Quarter lookup'!$D$2:$G$25,4,FALSE)</f>
        <v>0</v>
      </c>
      <c r="T1250" s="75">
        <f t="shared" ca="1" si="164"/>
        <v>0</v>
      </c>
    </row>
    <row r="1251" spans="1:20">
      <c r="A1251">
        <v>2</v>
      </c>
      <c r="B1251">
        <v>2023</v>
      </c>
      <c r="C1251" s="2">
        <v>44835</v>
      </c>
      <c r="D1251" s="2">
        <v>44926</v>
      </c>
      <c r="J1251">
        <f>VLOOKUP(D1251,'FY-Quarter lookup'!$D$2:$I$25,6,FALSE)</f>
        <v>0</v>
      </c>
      <c r="K1251">
        <f>K1250</f>
        <v>262</v>
      </c>
      <c r="L1251" s="75" t="str">
        <f t="shared" ca="1" si="159"/>
        <v>3210: Regular In-kind</v>
      </c>
      <c r="M1251" s="75">
        <f t="shared" ca="1" si="162"/>
        <v>0</v>
      </c>
      <c r="N1251" s="75">
        <f t="shared" ca="1" si="163"/>
        <v>0</v>
      </c>
      <c r="O1251" s="75" t="str">
        <f t="shared" ca="1" si="160"/>
        <v>3210: Regular In-kind00PY0</v>
      </c>
      <c r="P1251" s="75">
        <f>VLOOKUP(D1251,'FY-Quarter lookup'!$D$2:$J$25,7,FALSE)</f>
        <v>0</v>
      </c>
      <c r="Q1251" s="75">
        <f ca="1">IFERROR(INDEX('Budget by FY'!$I$2:$I$506,MATCH('Budget by qtr'!O1251,'Budget by FY'!$F$2:$F$506,0)),0)</f>
        <v>0</v>
      </c>
      <c r="R1251" s="75">
        <f>VLOOKUP(D1251,'FY-Quarter lookup'!$D$2:$K$25,8,FALSE)</f>
        <v>0</v>
      </c>
      <c r="S1251" s="75">
        <f>VLOOKUP(D1251,'FY-Quarter lookup'!$D$2:$G$25,4,FALSE)</f>
        <v>0</v>
      </c>
      <c r="T1251" s="75">
        <f t="shared" ca="1" si="164"/>
        <v>0</v>
      </c>
    </row>
    <row r="1252" spans="1:20">
      <c r="A1252">
        <v>3</v>
      </c>
      <c r="B1252">
        <v>2023</v>
      </c>
      <c r="C1252" s="2">
        <v>44927</v>
      </c>
      <c r="D1252" s="2">
        <v>45016</v>
      </c>
      <c r="J1252">
        <f>VLOOKUP(D1252,'FY-Quarter lookup'!$D$2:$I$25,6,FALSE)</f>
        <v>0</v>
      </c>
      <c r="K1252">
        <f t="shared" ref="K1252:K1273" si="165">K1251</f>
        <v>262</v>
      </c>
      <c r="L1252" s="75" t="str">
        <f t="shared" ca="1" si="159"/>
        <v>3210: Regular In-kind</v>
      </c>
      <c r="M1252" s="75">
        <f t="shared" ca="1" si="162"/>
        <v>0</v>
      </c>
      <c r="N1252" s="75">
        <f t="shared" ca="1" si="163"/>
        <v>0</v>
      </c>
      <c r="O1252" s="75" t="str">
        <f t="shared" ca="1" si="160"/>
        <v>3210: Regular In-kind00PY0</v>
      </c>
      <c r="P1252" s="75">
        <f>VLOOKUP(D1252,'FY-Quarter lookup'!$D$2:$J$25,7,FALSE)</f>
        <v>0</v>
      </c>
      <c r="Q1252" s="75">
        <f ca="1">IFERROR(INDEX('Budget by FY'!$I$2:$I$506,MATCH('Budget by qtr'!O1252,'Budget by FY'!$F$2:$F$506,0)),0)</f>
        <v>0</v>
      </c>
      <c r="R1252" s="75">
        <f>VLOOKUP(D1252,'FY-Quarter lookup'!$D$2:$K$25,8,FALSE)</f>
        <v>0</v>
      </c>
      <c r="S1252" s="75">
        <f>VLOOKUP(D1252,'FY-Quarter lookup'!$D$2:$G$25,4,FALSE)</f>
        <v>0</v>
      </c>
      <c r="T1252" s="75">
        <f t="shared" ca="1" si="164"/>
        <v>0</v>
      </c>
    </row>
    <row r="1253" spans="1:20">
      <c r="A1253">
        <v>4</v>
      </c>
      <c r="B1253">
        <v>2023</v>
      </c>
      <c r="C1253" s="2">
        <v>45017</v>
      </c>
      <c r="D1253" s="2">
        <v>45107</v>
      </c>
      <c r="J1253">
        <f>VLOOKUP(D1253,'FY-Quarter lookup'!$D$2:$I$25,6,FALSE)</f>
        <v>0</v>
      </c>
      <c r="K1253">
        <f t="shared" si="165"/>
        <v>262</v>
      </c>
      <c r="L1253" s="75" t="str">
        <f t="shared" ca="1" si="159"/>
        <v>3210: Regular In-kind</v>
      </c>
      <c r="M1253" s="75">
        <f t="shared" ca="1" si="162"/>
        <v>0</v>
      </c>
      <c r="N1253" s="75">
        <f t="shared" ca="1" si="163"/>
        <v>0</v>
      </c>
      <c r="O1253" s="75" t="str">
        <f t="shared" ca="1" si="160"/>
        <v>3210: Regular In-kind00PY0</v>
      </c>
      <c r="P1253" s="75">
        <f>VLOOKUP(D1253,'FY-Quarter lookup'!$D$2:$J$25,7,FALSE)</f>
        <v>0</v>
      </c>
      <c r="Q1253" s="75">
        <f ca="1">IFERROR(INDEX('Budget by FY'!$I$2:$I$506,MATCH('Budget by qtr'!O1253,'Budget by FY'!$F$2:$F$506,0)),0)</f>
        <v>0</v>
      </c>
      <c r="R1253" s="75">
        <f>VLOOKUP(D1253,'FY-Quarter lookup'!$D$2:$K$25,8,FALSE)</f>
        <v>0</v>
      </c>
      <c r="S1253" s="75">
        <f>VLOOKUP(D1253,'FY-Quarter lookup'!$D$2:$G$25,4,FALSE)</f>
        <v>0</v>
      </c>
      <c r="T1253" s="75">
        <f t="shared" ca="1" si="164"/>
        <v>0</v>
      </c>
    </row>
    <row r="1254" spans="1:20">
      <c r="A1254">
        <v>1</v>
      </c>
      <c r="B1254">
        <v>2024</v>
      </c>
      <c r="C1254" s="2">
        <v>45108</v>
      </c>
      <c r="D1254" s="2">
        <v>45199</v>
      </c>
      <c r="J1254">
        <f>VLOOKUP(D1254,'FY-Quarter lookup'!$D$2:$I$25,6,FALSE)</f>
        <v>0</v>
      </c>
      <c r="K1254">
        <f t="shared" si="165"/>
        <v>262</v>
      </c>
      <c r="L1254" s="75" t="str">
        <f t="shared" ca="1" si="159"/>
        <v>3210: Regular In-kind</v>
      </c>
      <c r="M1254" s="75">
        <f t="shared" ca="1" si="162"/>
        <v>0</v>
      </c>
      <c r="N1254" s="75">
        <f t="shared" ca="1" si="163"/>
        <v>0</v>
      </c>
      <c r="O1254" s="75" t="str">
        <f t="shared" ca="1" si="160"/>
        <v>3210: Regular In-kind00PY0</v>
      </c>
      <c r="P1254" s="75">
        <f>VLOOKUP(D1254,'FY-Quarter lookup'!$D$2:$J$25,7,FALSE)</f>
        <v>0</v>
      </c>
      <c r="Q1254" s="75">
        <f ca="1">IFERROR(INDEX('Budget by FY'!$I$2:$I$506,MATCH('Budget by qtr'!O1254,'Budget by FY'!$F$2:$F$506,0)),0)</f>
        <v>0</v>
      </c>
      <c r="R1254" s="75">
        <f>VLOOKUP(D1254,'FY-Quarter lookup'!$D$2:$K$25,8,FALSE)</f>
        <v>0</v>
      </c>
      <c r="S1254" s="75">
        <f>VLOOKUP(D1254,'FY-Quarter lookup'!$D$2:$G$25,4,FALSE)</f>
        <v>0</v>
      </c>
      <c r="T1254" s="75">
        <f t="shared" ca="1" si="164"/>
        <v>0</v>
      </c>
    </row>
    <row r="1255" spans="1:20">
      <c r="A1255">
        <v>2</v>
      </c>
      <c r="B1255">
        <v>2024</v>
      </c>
      <c r="C1255" s="2">
        <v>45200</v>
      </c>
      <c r="D1255" s="2">
        <v>45291</v>
      </c>
      <c r="J1255">
        <f>VLOOKUP(D1255,'FY-Quarter lookup'!$D$2:$I$25,6,FALSE)</f>
        <v>0</v>
      </c>
      <c r="K1255">
        <f t="shared" si="165"/>
        <v>262</v>
      </c>
      <c r="L1255" s="75" t="str">
        <f t="shared" ca="1" si="159"/>
        <v>3210: Regular In-kind</v>
      </c>
      <c r="M1255" s="75">
        <f t="shared" ca="1" si="162"/>
        <v>0</v>
      </c>
      <c r="N1255" s="75">
        <f t="shared" ca="1" si="163"/>
        <v>0</v>
      </c>
      <c r="O1255" s="75" t="str">
        <f t="shared" ca="1" si="160"/>
        <v>3210: Regular In-kind00PY0</v>
      </c>
      <c r="P1255" s="75">
        <f>VLOOKUP(D1255,'FY-Quarter lookup'!$D$2:$J$25,7,FALSE)</f>
        <v>0</v>
      </c>
      <c r="Q1255" s="75">
        <f ca="1">IFERROR(INDEX('Budget by FY'!$I$2:$I$506,MATCH('Budget by qtr'!O1255,'Budget by FY'!$F$2:$F$506,0)),0)</f>
        <v>0</v>
      </c>
      <c r="R1255" s="75">
        <f>VLOOKUP(D1255,'FY-Quarter lookup'!$D$2:$K$25,8,FALSE)</f>
        <v>0</v>
      </c>
      <c r="S1255" s="75">
        <f>VLOOKUP(D1255,'FY-Quarter lookup'!$D$2:$G$25,4,FALSE)</f>
        <v>0</v>
      </c>
      <c r="T1255" s="75">
        <f t="shared" ca="1" si="164"/>
        <v>0</v>
      </c>
    </row>
    <row r="1256" spans="1:20">
      <c r="A1256">
        <v>3</v>
      </c>
      <c r="B1256">
        <v>2024</v>
      </c>
      <c r="C1256" s="2">
        <v>45292</v>
      </c>
      <c r="D1256" s="2">
        <v>45382</v>
      </c>
      <c r="J1256">
        <f>VLOOKUP(D1256,'FY-Quarter lookup'!$D$2:$I$25,6,FALSE)</f>
        <v>0</v>
      </c>
      <c r="K1256">
        <f t="shared" si="165"/>
        <v>262</v>
      </c>
      <c r="L1256" s="75" t="str">
        <f t="shared" ca="1" si="159"/>
        <v>3210: Regular In-kind</v>
      </c>
      <c r="M1256" s="75">
        <f t="shared" ca="1" si="162"/>
        <v>0</v>
      </c>
      <c r="N1256" s="75">
        <f t="shared" ca="1" si="163"/>
        <v>0</v>
      </c>
      <c r="O1256" s="75" t="str">
        <f t="shared" ca="1" si="160"/>
        <v>3210: Regular In-kind00PY0</v>
      </c>
      <c r="P1256" s="75">
        <f>VLOOKUP(D1256,'FY-Quarter lookup'!$D$2:$J$25,7,FALSE)</f>
        <v>0</v>
      </c>
      <c r="Q1256" s="75">
        <f ca="1">IFERROR(INDEX('Budget by FY'!$I$2:$I$506,MATCH('Budget by qtr'!O1256,'Budget by FY'!$F$2:$F$506,0)),0)</f>
        <v>0</v>
      </c>
      <c r="R1256" s="75">
        <f>VLOOKUP(D1256,'FY-Quarter lookup'!$D$2:$K$25,8,FALSE)</f>
        <v>0</v>
      </c>
      <c r="S1256" s="75">
        <f>VLOOKUP(D1256,'FY-Quarter lookup'!$D$2:$G$25,4,FALSE)</f>
        <v>0</v>
      </c>
      <c r="T1256" s="75">
        <f t="shared" ca="1" si="164"/>
        <v>0</v>
      </c>
    </row>
    <row r="1257" spans="1:20">
      <c r="A1257">
        <v>4</v>
      </c>
      <c r="B1257">
        <v>2024</v>
      </c>
      <c r="C1257" s="2">
        <v>45383</v>
      </c>
      <c r="D1257" s="2">
        <v>45473</v>
      </c>
      <c r="J1257">
        <f>VLOOKUP(D1257,'FY-Quarter lookup'!$D$2:$I$25,6,FALSE)</f>
        <v>0</v>
      </c>
      <c r="K1257">
        <f t="shared" si="165"/>
        <v>262</v>
      </c>
      <c r="L1257" s="75" t="str">
        <f t="shared" ca="1" si="159"/>
        <v>3210: Regular In-kind</v>
      </c>
      <c r="M1257" s="75">
        <f t="shared" ca="1" si="162"/>
        <v>0</v>
      </c>
      <c r="N1257" s="75">
        <f t="shared" ca="1" si="163"/>
        <v>0</v>
      </c>
      <c r="O1257" s="75" t="str">
        <f t="shared" ca="1" si="160"/>
        <v>3210: Regular In-kind00PY0</v>
      </c>
      <c r="P1257" s="75">
        <f>VLOOKUP(D1257,'FY-Quarter lookup'!$D$2:$J$25,7,FALSE)</f>
        <v>0</v>
      </c>
      <c r="Q1257" s="75">
        <f ca="1">IFERROR(INDEX('Budget by FY'!$I$2:$I$506,MATCH('Budget by qtr'!O1257,'Budget by FY'!$F$2:$F$506,0)),0)</f>
        <v>0</v>
      </c>
      <c r="R1257" s="75">
        <f>VLOOKUP(D1257,'FY-Quarter lookup'!$D$2:$K$25,8,FALSE)</f>
        <v>0</v>
      </c>
      <c r="S1257" s="75">
        <f>VLOOKUP(D1257,'FY-Quarter lookup'!$D$2:$G$25,4,FALSE)</f>
        <v>0</v>
      </c>
      <c r="T1257" s="75">
        <f t="shared" ca="1" si="164"/>
        <v>0</v>
      </c>
    </row>
    <row r="1258" spans="1:20">
      <c r="A1258">
        <v>1</v>
      </c>
      <c r="B1258">
        <v>2025</v>
      </c>
      <c r="C1258" s="2">
        <v>45474</v>
      </c>
      <c r="D1258" s="2">
        <v>45565</v>
      </c>
      <c r="J1258">
        <f>VLOOKUP(D1258,'FY-Quarter lookup'!$D$2:$I$25,6,FALSE)</f>
        <v>0</v>
      </c>
      <c r="K1258">
        <f t="shared" si="165"/>
        <v>262</v>
      </c>
      <c r="L1258" s="75" t="str">
        <f t="shared" ca="1" si="159"/>
        <v>3210: Regular In-kind</v>
      </c>
      <c r="M1258" s="75">
        <f t="shared" ca="1" si="162"/>
        <v>0</v>
      </c>
      <c r="N1258" s="75">
        <f t="shared" ca="1" si="163"/>
        <v>0</v>
      </c>
      <c r="O1258" s="75" t="str">
        <f t="shared" ca="1" si="160"/>
        <v>3210: Regular In-kind00PY0</v>
      </c>
      <c r="P1258" s="75">
        <f>VLOOKUP(D1258,'FY-Quarter lookup'!$D$2:$J$25,7,FALSE)</f>
        <v>0</v>
      </c>
      <c r="Q1258" s="75">
        <f ca="1">IFERROR(INDEX('Budget by FY'!$I$2:$I$506,MATCH('Budget by qtr'!O1258,'Budget by FY'!$F$2:$F$506,0)),0)</f>
        <v>0</v>
      </c>
      <c r="R1258" s="75">
        <f>VLOOKUP(D1258,'FY-Quarter lookup'!$D$2:$K$25,8,FALSE)</f>
        <v>0</v>
      </c>
      <c r="S1258" s="75">
        <f>VLOOKUP(D1258,'FY-Quarter lookup'!$D$2:$G$25,4,FALSE)</f>
        <v>0</v>
      </c>
      <c r="T1258" s="75">
        <f t="shared" ca="1" si="164"/>
        <v>0</v>
      </c>
    </row>
    <row r="1259" spans="1:20">
      <c r="A1259">
        <v>2</v>
      </c>
      <c r="B1259">
        <v>2025</v>
      </c>
      <c r="C1259" s="2">
        <v>45566</v>
      </c>
      <c r="D1259" s="2">
        <v>45657</v>
      </c>
      <c r="J1259">
        <f>VLOOKUP(D1259,'FY-Quarter lookup'!$D$2:$I$25,6,FALSE)</f>
        <v>0</v>
      </c>
      <c r="K1259">
        <f t="shared" si="165"/>
        <v>262</v>
      </c>
      <c r="L1259" s="75" t="str">
        <f t="shared" ca="1" si="159"/>
        <v>3210: Regular In-kind</v>
      </c>
      <c r="M1259" s="75">
        <f t="shared" ca="1" si="162"/>
        <v>0</v>
      </c>
      <c r="N1259" s="75">
        <f t="shared" ca="1" si="163"/>
        <v>0</v>
      </c>
      <c r="O1259" s="75" t="str">
        <f t="shared" ca="1" si="160"/>
        <v>3210: Regular In-kind00PY0</v>
      </c>
      <c r="P1259" s="75">
        <f>VLOOKUP(D1259,'FY-Quarter lookup'!$D$2:$J$25,7,FALSE)</f>
        <v>0</v>
      </c>
      <c r="Q1259" s="75">
        <f ca="1">IFERROR(INDEX('Budget by FY'!$I$2:$I$506,MATCH('Budget by qtr'!O1259,'Budget by FY'!$F$2:$F$506,0)),0)</f>
        <v>0</v>
      </c>
      <c r="R1259" s="75">
        <f>VLOOKUP(D1259,'FY-Quarter lookup'!$D$2:$K$25,8,FALSE)</f>
        <v>0</v>
      </c>
      <c r="S1259" s="75">
        <f>VLOOKUP(D1259,'FY-Quarter lookup'!$D$2:$G$25,4,FALSE)</f>
        <v>0</v>
      </c>
      <c r="T1259" s="75">
        <f t="shared" ca="1" si="164"/>
        <v>0</v>
      </c>
    </row>
    <row r="1260" spans="1:20">
      <c r="A1260">
        <v>3</v>
      </c>
      <c r="B1260">
        <v>2025</v>
      </c>
      <c r="C1260" s="2">
        <v>45658</v>
      </c>
      <c r="D1260" s="2">
        <v>45747</v>
      </c>
      <c r="J1260">
        <f>VLOOKUP(D1260,'FY-Quarter lookup'!$D$2:$I$25,6,FALSE)</f>
        <v>0</v>
      </c>
      <c r="K1260">
        <f t="shared" si="165"/>
        <v>262</v>
      </c>
      <c r="L1260" s="75" t="str">
        <f t="shared" ca="1" si="159"/>
        <v>3210: Regular In-kind</v>
      </c>
      <c r="M1260" s="75">
        <f t="shared" ca="1" si="162"/>
        <v>0</v>
      </c>
      <c r="N1260" s="75">
        <f t="shared" ca="1" si="163"/>
        <v>0</v>
      </c>
      <c r="O1260" s="75" t="str">
        <f t="shared" ca="1" si="160"/>
        <v>3210: Regular In-kind00PY0</v>
      </c>
      <c r="P1260" s="75">
        <f>VLOOKUP(D1260,'FY-Quarter lookup'!$D$2:$J$25,7,FALSE)</f>
        <v>0</v>
      </c>
      <c r="Q1260" s="75">
        <f ca="1">IFERROR(INDEX('Budget by FY'!$I$2:$I$506,MATCH('Budget by qtr'!O1260,'Budget by FY'!$F$2:$F$506,0)),0)</f>
        <v>0</v>
      </c>
      <c r="R1260" s="75">
        <f>VLOOKUP(D1260,'FY-Quarter lookup'!$D$2:$K$25,8,FALSE)</f>
        <v>0</v>
      </c>
      <c r="S1260" s="75">
        <f>VLOOKUP(D1260,'FY-Quarter lookup'!$D$2:$G$25,4,FALSE)</f>
        <v>0</v>
      </c>
      <c r="T1260" s="75">
        <f t="shared" ca="1" si="164"/>
        <v>0</v>
      </c>
    </row>
    <row r="1261" spans="1:20">
      <c r="A1261">
        <v>4</v>
      </c>
      <c r="B1261">
        <v>2025</v>
      </c>
      <c r="C1261" s="2">
        <v>45748</v>
      </c>
      <c r="D1261" s="2">
        <v>45838</v>
      </c>
      <c r="J1261">
        <f>VLOOKUP(D1261,'FY-Quarter lookup'!$D$2:$I$25,6,FALSE)</f>
        <v>0</v>
      </c>
      <c r="K1261">
        <f t="shared" si="165"/>
        <v>262</v>
      </c>
      <c r="L1261" s="75" t="str">
        <f t="shared" ca="1" si="159"/>
        <v>3210: Regular In-kind</v>
      </c>
      <c r="M1261" s="75">
        <f t="shared" ca="1" si="162"/>
        <v>0</v>
      </c>
      <c r="N1261" s="75">
        <f t="shared" ca="1" si="163"/>
        <v>0</v>
      </c>
      <c r="O1261" s="75" t="str">
        <f t="shared" ca="1" si="160"/>
        <v>3210: Regular In-kind00PY0</v>
      </c>
      <c r="P1261" s="75">
        <f>VLOOKUP(D1261,'FY-Quarter lookup'!$D$2:$J$25,7,FALSE)</f>
        <v>0</v>
      </c>
      <c r="Q1261" s="75">
        <f ca="1">IFERROR(INDEX('Budget by FY'!$I$2:$I$506,MATCH('Budget by qtr'!O1261,'Budget by FY'!$F$2:$F$506,0)),0)</f>
        <v>0</v>
      </c>
      <c r="R1261" s="75">
        <f>VLOOKUP(D1261,'FY-Quarter lookup'!$D$2:$K$25,8,FALSE)</f>
        <v>0</v>
      </c>
      <c r="S1261" s="75">
        <f>VLOOKUP(D1261,'FY-Quarter lookup'!$D$2:$G$25,4,FALSE)</f>
        <v>0</v>
      </c>
      <c r="T1261" s="75">
        <f t="shared" ca="1" si="164"/>
        <v>0</v>
      </c>
    </row>
    <row r="1262" spans="1:20">
      <c r="A1262">
        <v>1</v>
      </c>
      <c r="B1262">
        <v>2026</v>
      </c>
      <c r="C1262" s="2">
        <v>45839</v>
      </c>
      <c r="D1262" s="2">
        <v>45930</v>
      </c>
      <c r="J1262">
        <f>VLOOKUP(D1262,'FY-Quarter lookup'!$D$2:$I$25,6,FALSE)</f>
        <v>0</v>
      </c>
      <c r="K1262">
        <f t="shared" si="165"/>
        <v>262</v>
      </c>
      <c r="L1262" s="75" t="str">
        <f t="shared" ca="1" si="159"/>
        <v>3210: Regular In-kind</v>
      </c>
      <c r="M1262" s="75">
        <f t="shared" ca="1" si="162"/>
        <v>0</v>
      </c>
      <c r="N1262" s="75">
        <f t="shared" ca="1" si="163"/>
        <v>0</v>
      </c>
      <c r="O1262" s="75" t="str">
        <f t="shared" ca="1" si="160"/>
        <v>3210: Regular In-kind00PY0</v>
      </c>
      <c r="P1262" s="75">
        <f>VLOOKUP(D1262,'FY-Quarter lookup'!$D$2:$J$25,7,FALSE)</f>
        <v>0</v>
      </c>
      <c r="Q1262" s="75">
        <f ca="1">IFERROR(INDEX('Budget by FY'!$I$2:$I$506,MATCH('Budget by qtr'!O1262,'Budget by FY'!$F$2:$F$506,0)),0)</f>
        <v>0</v>
      </c>
      <c r="R1262" s="75">
        <f>VLOOKUP(D1262,'FY-Quarter lookup'!$D$2:$K$25,8,FALSE)</f>
        <v>0</v>
      </c>
      <c r="S1262" s="75">
        <f>VLOOKUP(D1262,'FY-Quarter lookup'!$D$2:$G$25,4,FALSE)</f>
        <v>0</v>
      </c>
      <c r="T1262" s="75">
        <f t="shared" ca="1" si="164"/>
        <v>0</v>
      </c>
    </row>
    <row r="1263" spans="1:20">
      <c r="A1263">
        <v>2</v>
      </c>
      <c r="B1263">
        <v>2026</v>
      </c>
      <c r="C1263" s="2">
        <v>45931</v>
      </c>
      <c r="D1263" s="2">
        <v>46022</v>
      </c>
      <c r="J1263">
        <f>VLOOKUP(D1263,'FY-Quarter lookup'!$D$2:$I$25,6,FALSE)</f>
        <v>0</v>
      </c>
      <c r="K1263">
        <f t="shared" si="165"/>
        <v>262</v>
      </c>
      <c r="L1263" s="75" t="str">
        <f t="shared" ca="1" si="159"/>
        <v>3210: Regular In-kind</v>
      </c>
      <c r="M1263" s="75">
        <f t="shared" ca="1" si="162"/>
        <v>0</v>
      </c>
      <c r="N1263" s="75">
        <f t="shared" ca="1" si="163"/>
        <v>0</v>
      </c>
      <c r="O1263" s="75" t="str">
        <f t="shared" ca="1" si="160"/>
        <v>3210: Regular In-kind00PY0</v>
      </c>
      <c r="P1263" s="75">
        <f>VLOOKUP(D1263,'FY-Quarter lookup'!$D$2:$J$25,7,FALSE)</f>
        <v>0</v>
      </c>
      <c r="Q1263" s="75">
        <f ca="1">IFERROR(INDEX('Budget by FY'!$I$2:$I$506,MATCH('Budget by qtr'!O1263,'Budget by FY'!$F$2:$F$506,0)),0)</f>
        <v>0</v>
      </c>
      <c r="R1263" s="75">
        <f>VLOOKUP(D1263,'FY-Quarter lookup'!$D$2:$K$25,8,FALSE)</f>
        <v>0</v>
      </c>
      <c r="S1263" s="75">
        <f>VLOOKUP(D1263,'FY-Quarter lookup'!$D$2:$G$25,4,FALSE)</f>
        <v>0</v>
      </c>
      <c r="T1263" s="75">
        <f t="shared" ca="1" si="164"/>
        <v>0</v>
      </c>
    </row>
    <row r="1264" spans="1:20">
      <c r="A1264">
        <v>3</v>
      </c>
      <c r="B1264">
        <v>2026</v>
      </c>
      <c r="C1264" s="2">
        <v>46023</v>
      </c>
      <c r="D1264" s="2">
        <v>46112</v>
      </c>
      <c r="J1264">
        <f>VLOOKUP(D1264,'FY-Quarter lookup'!$D$2:$I$25,6,FALSE)</f>
        <v>0</v>
      </c>
      <c r="K1264">
        <f t="shared" si="165"/>
        <v>262</v>
      </c>
      <c r="L1264" s="75" t="str">
        <f t="shared" ca="1" si="159"/>
        <v>3210: Regular In-kind</v>
      </c>
      <c r="M1264" s="75">
        <f t="shared" ca="1" si="162"/>
        <v>0</v>
      </c>
      <c r="N1264" s="75">
        <f t="shared" ca="1" si="163"/>
        <v>0</v>
      </c>
      <c r="O1264" s="75" t="str">
        <f t="shared" ca="1" si="160"/>
        <v>3210: Regular In-kind00PY0</v>
      </c>
      <c r="P1264" s="75">
        <f>VLOOKUP(D1264,'FY-Quarter lookup'!$D$2:$J$25,7,FALSE)</f>
        <v>0</v>
      </c>
      <c r="Q1264" s="75">
        <f ca="1">IFERROR(INDEX('Budget by FY'!$I$2:$I$506,MATCH('Budget by qtr'!O1264,'Budget by FY'!$F$2:$F$506,0)),0)</f>
        <v>0</v>
      </c>
      <c r="R1264" s="75">
        <f>VLOOKUP(D1264,'FY-Quarter lookup'!$D$2:$K$25,8,FALSE)</f>
        <v>0</v>
      </c>
      <c r="S1264" s="75">
        <f>VLOOKUP(D1264,'FY-Quarter lookup'!$D$2:$G$25,4,FALSE)</f>
        <v>0</v>
      </c>
      <c r="T1264" s="75">
        <f t="shared" ca="1" si="164"/>
        <v>0</v>
      </c>
    </row>
    <row r="1265" spans="1:20">
      <c r="A1265">
        <v>4</v>
      </c>
      <c r="B1265">
        <v>2026</v>
      </c>
      <c r="C1265" s="2">
        <v>46113</v>
      </c>
      <c r="D1265" s="2">
        <v>46203</v>
      </c>
      <c r="J1265">
        <f>VLOOKUP(D1265,'FY-Quarter lookup'!$D$2:$I$25,6,FALSE)</f>
        <v>0</v>
      </c>
      <c r="K1265">
        <f t="shared" si="165"/>
        <v>262</v>
      </c>
      <c r="L1265" s="75" t="str">
        <f t="shared" ca="1" si="159"/>
        <v>3210: Regular In-kind</v>
      </c>
      <c r="M1265" s="75">
        <f t="shared" ca="1" si="162"/>
        <v>0</v>
      </c>
      <c r="N1265" s="75">
        <f t="shared" ca="1" si="163"/>
        <v>0</v>
      </c>
      <c r="O1265" s="75" t="str">
        <f t="shared" ca="1" si="160"/>
        <v>3210: Regular In-kind00PY0</v>
      </c>
      <c r="P1265" s="75">
        <f>VLOOKUP(D1265,'FY-Quarter lookup'!$D$2:$J$25,7,FALSE)</f>
        <v>0</v>
      </c>
      <c r="Q1265" s="75">
        <f ca="1">IFERROR(INDEX('Budget by FY'!$I$2:$I$506,MATCH('Budget by qtr'!O1265,'Budget by FY'!$F$2:$F$506,0)),0)</f>
        <v>0</v>
      </c>
      <c r="R1265" s="75">
        <f>VLOOKUP(D1265,'FY-Quarter lookup'!$D$2:$K$25,8,FALSE)</f>
        <v>0</v>
      </c>
      <c r="S1265" s="75">
        <f>VLOOKUP(D1265,'FY-Quarter lookup'!$D$2:$G$25,4,FALSE)</f>
        <v>0</v>
      </c>
      <c r="T1265" s="75">
        <f t="shared" ca="1" si="164"/>
        <v>0</v>
      </c>
    </row>
    <row r="1266" spans="1:20">
      <c r="A1266">
        <v>1</v>
      </c>
      <c r="B1266">
        <v>2027</v>
      </c>
      <c r="C1266" s="2">
        <v>46204</v>
      </c>
      <c r="D1266" s="2">
        <v>46295</v>
      </c>
      <c r="J1266">
        <f>VLOOKUP(D1266,'FY-Quarter lookup'!$D$2:$I$25,6,FALSE)</f>
        <v>0</v>
      </c>
      <c r="K1266">
        <f t="shared" si="165"/>
        <v>262</v>
      </c>
      <c r="L1266" s="75" t="str">
        <f t="shared" ca="1" si="159"/>
        <v>3210: Regular In-kind</v>
      </c>
      <c r="M1266" s="75">
        <f t="shared" ca="1" si="162"/>
        <v>0</v>
      </c>
      <c r="N1266" s="75">
        <f t="shared" ca="1" si="163"/>
        <v>0</v>
      </c>
      <c r="O1266" s="75" t="str">
        <f t="shared" ca="1" si="160"/>
        <v>3210: Regular In-kind00PY0</v>
      </c>
      <c r="P1266" s="75">
        <f>VLOOKUP(D1266,'FY-Quarter lookup'!$D$2:$J$25,7,FALSE)</f>
        <v>0</v>
      </c>
      <c r="Q1266" s="75">
        <f ca="1">IFERROR(INDEX('Budget by FY'!$I$2:$I$506,MATCH('Budget by qtr'!O1266,'Budget by FY'!$F$2:$F$506,0)),0)</f>
        <v>0</v>
      </c>
      <c r="R1266" s="75">
        <f>VLOOKUP(D1266,'FY-Quarter lookup'!$D$2:$K$25,8,FALSE)</f>
        <v>0</v>
      </c>
      <c r="S1266" s="75">
        <f>VLOOKUP(D1266,'FY-Quarter lookup'!$D$2:$G$25,4,FALSE)</f>
        <v>0</v>
      </c>
      <c r="T1266" s="75">
        <f t="shared" ca="1" si="164"/>
        <v>0</v>
      </c>
    </row>
    <row r="1267" spans="1:20">
      <c r="A1267">
        <v>2</v>
      </c>
      <c r="B1267">
        <v>2027</v>
      </c>
      <c r="C1267" s="2">
        <v>46296</v>
      </c>
      <c r="D1267" s="2">
        <v>46387</v>
      </c>
      <c r="J1267">
        <f>VLOOKUP(D1267,'FY-Quarter lookup'!$D$2:$I$25,6,FALSE)</f>
        <v>0</v>
      </c>
      <c r="K1267">
        <f t="shared" si="165"/>
        <v>262</v>
      </c>
      <c r="L1267" s="75" t="str">
        <f t="shared" ca="1" si="159"/>
        <v>3210: Regular In-kind</v>
      </c>
      <c r="M1267" s="75">
        <f t="shared" ca="1" si="162"/>
        <v>0</v>
      </c>
      <c r="N1267" s="75">
        <f t="shared" ca="1" si="163"/>
        <v>0</v>
      </c>
      <c r="O1267" s="75" t="str">
        <f t="shared" ca="1" si="160"/>
        <v>3210: Regular In-kind00PY0</v>
      </c>
      <c r="P1267" s="75">
        <f>VLOOKUP(D1267,'FY-Quarter lookup'!$D$2:$J$25,7,FALSE)</f>
        <v>0</v>
      </c>
      <c r="Q1267" s="75">
        <f ca="1">IFERROR(INDEX('Budget by FY'!$I$2:$I$506,MATCH('Budget by qtr'!O1267,'Budget by FY'!$F$2:$F$506,0)),0)</f>
        <v>0</v>
      </c>
      <c r="R1267" s="75">
        <f>VLOOKUP(D1267,'FY-Quarter lookup'!$D$2:$K$25,8,FALSE)</f>
        <v>0</v>
      </c>
      <c r="S1267" s="75">
        <f>VLOOKUP(D1267,'FY-Quarter lookup'!$D$2:$G$25,4,FALSE)</f>
        <v>0</v>
      </c>
      <c r="T1267" s="75">
        <f t="shared" ca="1" si="164"/>
        <v>0</v>
      </c>
    </row>
    <row r="1268" spans="1:20">
      <c r="A1268">
        <v>3</v>
      </c>
      <c r="B1268">
        <v>2027</v>
      </c>
      <c r="C1268" s="2">
        <v>46388</v>
      </c>
      <c r="D1268" s="2">
        <v>46477</v>
      </c>
      <c r="J1268">
        <f>VLOOKUP(D1268,'FY-Quarter lookup'!$D$2:$I$25,6,FALSE)</f>
        <v>0</v>
      </c>
      <c r="K1268">
        <f t="shared" si="165"/>
        <v>262</v>
      </c>
      <c r="L1268" s="75" t="str">
        <f t="shared" ca="1" si="159"/>
        <v>3210: Regular In-kind</v>
      </c>
      <c r="M1268" s="75">
        <f t="shared" ca="1" si="162"/>
        <v>0</v>
      </c>
      <c r="N1268" s="75">
        <f t="shared" ca="1" si="163"/>
        <v>0</v>
      </c>
      <c r="O1268" s="75" t="str">
        <f t="shared" ca="1" si="160"/>
        <v>3210: Regular In-kind00PY0</v>
      </c>
      <c r="P1268" s="75">
        <f>VLOOKUP(D1268,'FY-Quarter lookup'!$D$2:$J$25,7,FALSE)</f>
        <v>0</v>
      </c>
      <c r="Q1268" s="75">
        <f ca="1">IFERROR(INDEX('Budget by FY'!$I$2:$I$506,MATCH('Budget by qtr'!O1268,'Budget by FY'!$F$2:$F$506,0)),0)</f>
        <v>0</v>
      </c>
      <c r="R1268" s="75">
        <f>VLOOKUP(D1268,'FY-Quarter lookup'!$D$2:$K$25,8,FALSE)</f>
        <v>0</v>
      </c>
      <c r="S1268" s="75">
        <f>VLOOKUP(D1268,'FY-Quarter lookup'!$D$2:$G$25,4,FALSE)</f>
        <v>0</v>
      </c>
      <c r="T1268" s="75">
        <f t="shared" ca="1" si="164"/>
        <v>0</v>
      </c>
    </row>
    <row r="1269" spans="1:20">
      <c r="A1269">
        <v>4</v>
      </c>
      <c r="B1269">
        <v>2027</v>
      </c>
      <c r="C1269" s="2">
        <v>46478</v>
      </c>
      <c r="D1269" s="2">
        <v>46568</v>
      </c>
      <c r="J1269">
        <f>VLOOKUP(D1269,'FY-Quarter lookup'!$D$2:$I$25,6,FALSE)</f>
        <v>0</v>
      </c>
      <c r="K1269">
        <f t="shared" si="165"/>
        <v>262</v>
      </c>
      <c r="L1269" s="75" t="str">
        <f t="shared" ca="1" si="159"/>
        <v>3210: Regular In-kind</v>
      </c>
      <c r="M1269" s="75">
        <f t="shared" ca="1" si="162"/>
        <v>0</v>
      </c>
      <c r="N1269" s="75">
        <f t="shared" ca="1" si="163"/>
        <v>0</v>
      </c>
      <c r="O1269" s="75" t="str">
        <f t="shared" ca="1" si="160"/>
        <v>3210: Regular In-kind00PY0</v>
      </c>
      <c r="P1269" s="75">
        <f>VLOOKUP(D1269,'FY-Quarter lookup'!$D$2:$J$25,7,FALSE)</f>
        <v>0</v>
      </c>
      <c r="Q1269" s="75">
        <f ca="1">IFERROR(INDEX('Budget by FY'!$I$2:$I$506,MATCH('Budget by qtr'!O1269,'Budget by FY'!$F$2:$F$506,0)),0)</f>
        <v>0</v>
      </c>
      <c r="R1269" s="75">
        <f>VLOOKUP(D1269,'FY-Quarter lookup'!$D$2:$K$25,8,FALSE)</f>
        <v>0</v>
      </c>
      <c r="S1269" s="75">
        <f>VLOOKUP(D1269,'FY-Quarter lookup'!$D$2:$G$25,4,FALSE)</f>
        <v>0</v>
      </c>
      <c r="T1269" s="75">
        <f t="shared" ca="1" si="164"/>
        <v>0</v>
      </c>
    </row>
    <row r="1270" spans="1:20">
      <c r="A1270">
        <v>1</v>
      </c>
      <c r="B1270">
        <v>2028</v>
      </c>
      <c r="C1270" s="2">
        <v>46569</v>
      </c>
      <c r="D1270" s="2">
        <v>46660</v>
      </c>
      <c r="J1270">
        <f>VLOOKUP(D1270,'FY-Quarter lookup'!$D$2:$I$25,6,FALSE)</f>
        <v>0</v>
      </c>
      <c r="K1270">
        <f t="shared" si="165"/>
        <v>262</v>
      </c>
      <c r="L1270" s="75" t="str">
        <f t="shared" ca="1" si="159"/>
        <v>3210: Regular In-kind</v>
      </c>
      <c r="M1270" s="75">
        <f t="shared" ca="1" si="162"/>
        <v>0</v>
      </c>
      <c r="N1270" s="75">
        <f t="shared" ca="1" si="163"/>
        <v>0</v>
      </c>
      <c r="O1270" s="75" t="str">
        <f t="shared" ca="1" si="160"/>
        <v>3210: Regular In-kind00PY0</v>
      </c>
      <c r="P1270" s="75">
        <f>VLOOKUP(D1270,'FY-Quarter lookup'!$D$2:$J$25,7,FALSE)</f>
        <v>0</v>
      </c>
      <c r="Q1270" s="75">
        <f ca="1">IFERROR(INDEX('Budget by FY'!$I$2:$I$506,MATCH('Budget by qtr'!O1270,'Budget by FY'!$F$2:$F$506,0)),0)</f>
        <v>0</v>
      </c>
      <c r="R1270" s="75">
        <f>VLOOKUP(D1270,'FY-Quarter lookup'!$D$2:$K$25,8,FALSE)</f>
        <v>0</v>
      </c>
      <c r="S1270" s="75">
        <f>VLOOKUP(D1270,'FY-Quarter lookup'!$D$2:$G$25,4,FALSE)</f>
        <v>0</v>
      </c>
      <c r="T1270" s="75">
        <f t="shared" ca="1" si="164"/>
        <v>0</v>
      </c>
    </row>
    <row r="1271" spans="1:20">
      <c r="A1271">
        <v>2</v>
      </c>
      <c r="B1271">
        <v>2028</v>
      </c>
      <c r="C1271" s="2">
        <v>46661</v>
      </c>
      <c r="D1271" s="2">
        <v>46752</v>
      </c>
      <c r="J1271">
        <f>VLOOKUP(D1271,'FY-Quarter lookup'!$D$2:$I$25,6,FALSE)</f>
        <v>0</v>
      </c>
      <c r="K1271">
        <f t="shared" si="165"/>
        <v>262</v>
      </c>
      <c r="L1271" s="75" t="str">
        <f t="shared" ca="1" si="159"/>
        <v>3210: Regular In-kind</v>
      </c>
      <c r="M1271" s="75">
        <f t="shared" ca="1" si="162"/>
        <v>0</v>
      </c>
      <c r="N1271" s="75">
        <f t="shared" ca="1" si="163"/>
        <v>0</v>
      </c>
      <c r="O1271" s="75" t="str">
        <f t="shared" ca="1" si="160"/>
        <v>3210: Regular In-kind00PY0</v>
      </c>
      <c r="P1271" s="75">
        <f>VLOOKUP(D1271,'FY-Quarter lookup'!$D$2:$J$25,7,FALSE)</f>
        <v>0</v>
      </c>
      <c r="Q1271" s="75">
        <f ca="1">IFERROR(INDEX('Budget by FY'!$I$2:$I$506,MATCH('Budget by qtr'!O1271,'Budget by FY'!$F$2:$F$506,0)),0)</f>
        <v>0</v>
      </c>
      <c r="R1271" s="75">
        <f>VLOOKUP(D1271,'FY-Quarter lookup'!$D$2:$K$25,8,FALSE)</f>
        <v>0</v>
      </c>
      <c r="S1271" s="75">
        <f>VLOOKUP(D1271,'FY-Quarter lookup'!$D$2:$G$25,4,FALSE)</f>
        <v>0</v>
      </c>
      <c r="T1271" s="75">
        <f t="shared" ca="1" si="164"/>
        <v>0</v>
      </c>
    </row>
    <row r="1272" spans="1:20">
      <c r="A1272">
        <v>3</v>
      </c>
      <c r="B1272">
        <v>2028</v>
      </c>
      <c r="C1272" s="2">
        <v>46753</v>
      </c>
      <c r="D1272" s="2">
        <v>46843</v>
      </c>
      <c r="J1272">
        <f>VLOOKUP(D1272,'FY-Quarter lookup'!$D$2:$I$25,6,FALSE)</f>
        <v>0</v>
      </c>
      <c r="K1272">
        <f t="shared" si="165"/>
        <v>262</v>
      </c>
      <c r="L1272" s="75" t="str">
        <f t="shared" ca="1" si="159"/>
        <v>3210: Regular In-kind</v>
      </c>
      <c r="M1272" s="75">
        <f t="shared" ca="1" si="162"/>
        <v>0</v>
      </c>
      <c r="N1272" s="75">
        <f t="shared" ca="1" si="163"/>
        <v>0</v>
      </c>
      <c r="O1272" s="75" t="str">
        <f t="shared" ca="1" si="160"/>
        <v>3210: Regular In-kind00PY0</v>
      </c>
      <c r="P1272" s="75">
        <f>VLOOKUP(D1272,'FY-Quarter lookup'!$D$2:$J$25,7,FALSE)</f>
        <v>0</v>
      </c>
      <c r="Q1272" s="75">
        <f ca="1">IFERROR(INDEX('Budget by FY'!$I$2:$I$506,MATCH('Budget by qtr'!O1272,'Budget by FY'!$F$2:$F$506,0)),0)</f>
        <v>0</v>
      </c>
      <c r="R1272" s="75">
        <f>VLOOKUP(D1272,'FY-Quarter lookup'!$D$2:$K$25,8,FALSE)</f>
        <v>0</v>
      </c>
      <c r="S1272" s="75">
        <f>VLOOKUP(D1272,'FY-Quarter lookup'!$D$2:$G$25,4,FALSE)</f>
        <v>0</v>
      </c>
      <c r="T1272" s="75">
        <f t="shared" ca="1" si="164"/>
        <v>0</v>
      </c>
    </row>
    <row r="1273" spans="1:20">
      <c r="A1273">
        <v>4</v>
      </c>
      <c r="B1273">
        <v>2028</v>
      </c>
      <c r="C1273" s="2">
        <v>46844</v>
      </c>
      <c r="D1273" s="2">
        <v>46934</v>
      </c>
      <c r="J1273">
        <f>VLOOKUP(D1273,'FY-Quarter lookup'!$D$2:$I$25,6,FALSE)</f>
        <v>0</v>
      </c>
      <c r="K1273">
        <f t="shared" si="165"/>
        <v>262</v>
      </c>
      <c r="L1273" s="75" t="str">
        <f t="shared" ca="1" si="159"/>
        <v>3210: Regular In-kind</v>
      </c>
      <c r="M1273" s="75">
        <f t="shared" ca="1" si="162"/>
        <v>0</v>
      </c>
      <c r="N1273" s="75">
        <f t="shared" ca="1" si="163"/>
        <v>0</v>
      </c>
      <c r="O1273" s="75" t="str">
        <f t="shared" ca="1" si="160"/>
        <v>3210: Regular In-kind00PY0</v>
      </c>
      <c r="P1273" s="75">
        <f>VLOOKUP(D1273,'FY-Quarter lookup'!$D$2:$J$25,7,FALSE)</f>
        <v>0</v>
      </c>
      <c r="Q1273" s="75">
        <f ca="1">IFERROR(INDEX('Budget by FY'!$I$2:$I$506,MATCH('Budget by qtr'!O1273,'Budget by FY'!$F$2:$F$506,0)),0)</f>
        <v>0</v>
      </c>
      <c r="R1273" s="75">
        <f>VLOOKUP(D1273,'FY-Quarter lookup'!$D$2:$K$25,8,FALSE)</f>
        <v>0</v>
      </c>
      <c r="S1273" s="75">
        <f>VLOOKUP(D1273,'FY-Quarter lookup'!$D$2:$G$25,4,FALSE)</f>
        <v>0</v>
      </c>
      <c r="T1273" s="75">
        <f t="shared" ca="1" si="164"/>
        <v>0</v>
      </c>
    </row>
    <row r="1274" spans="1:20">
      <c r="A1274">
        <v>1</v>
      </c>
      <c r="B1274">
        <v>2023</v>
      </c>
      <c r="C1274" s="2">
        <v>44743</v>
      </c>
      <c r="D1274" s="2">
        <v>44834</v>
      </c>
      <c r="J1274">
        <f>VLOOKUP(D1274,'FY-Quarter lookup'!$D$2:$I$25,6,FALSE)</f>
        <v>0</v>
      </c>
      <c r="K1274">
        <f>K1273+5</f>
        <v>267</v>
      </c>
      <c r="L1274" s="75" t="str">
        <f t="shared" ca="1" si="159"/>
        <v>3210: Regular In-kind</v>
      </c>
      <c r="M1274" s="75">
        <f t="shared" ca="1" si="162"/>
        <v>0</v>
      </c>
      <c r="N1274" s="75">
        <f t="shared" ca="1" si="163"/>
        <v>0</v>
      </c>
      <c r="O1274" s="75" t="str">
        <f t="shared" ca="1" si="160"/>
        <v>3210: Regular In-kind00PY0</v>
      </c>
      <c r="P1274" s="75">
        <f>VLOOKUP(D1274,'FY-Quarter lookup'!$D$2:$J$25,7,FALSE)</f>
        <v>0</v>
      </c>
      <c r="Q1274" s="75">
        <f ca="1">IFERROR(INDEX('Budget by FY'!$I$2:$I$506,MATCH('Budget by qtr'!O1274,'Budget by FY'!$F$2:$F$506,0)),0)</f>
        <v>0</v>
      </c>
      <c r="R1274" s="75">
        <f>VLOOKUP(D1274,'FY-Quarter lookup'!$D$2:$K$25,8,FALSE)</f>
        <v>0</v>
      </c>
      <c r="S1274" s="75">
        <f>VLOOKUP(D1274,'FY-Quarter lookup'!$D$2:$G$25,4,FALSE)</f>
        <v>0</v>
      </c>
      <c r="T1274" s="75">
        <f t="shared" ca="1" si="164"/>
        <v>0</v>
      </c>
    </row>
    <row r="1275" spans="1:20">
      <c r="A1275">
        <v>2</v>
      </c>
      <c r="B1275">
        <v>2023</v>
      </c>
      <c r="C1275" s="2">
        <v>44835</v>
      </c>
      <c r="D1275" s="2">
        <v>44926</v>
      </c>
      <c r="J1275">
        <f>VLOOKUP(D1275,'FY-Quarter lookup'!$D$2:$I$25,6,FALSE)</f>
        <v>0</v>
      </c>
      <c r="K1275">
        <f>K1274</f>
        <v>267</v>
      </c>
      <c r="L1275" s="75" t="str">
        <f t="shared" ca="1" si="159"/>
        <v>3210: Regular In-kind</v>
      </c>
      <c r="M1275" s="75">
        <f t="shared" ca="1" si="162"/>
        <v>0</v>
      </c>
      <c r="N1275" s="75">
        <f t="shared" ca="1" si="163"/>
        <v>0</v>
      </c>
      <c r="O1275" s="75" t="str">
        <f t="shared" ca="1" si="160"/>
        <v>3210: Regular In-kind00PY0</v>
      </c>
      <c r="P1275" s="75">
        <f>VLOOKUP(D1275,'FY-Quarter lookup'!$D$2:$J$25,7,FALSE)</f>
        <v>0</v>
      </c>
      <c r="Q1275" s="75">
        <f ca="1">IFERROR(INDEX('Budget by FY'!$I$2:$I$506,MATCH('Budget by qtr'!O1275,'Budget by FY'!$F$2:$F$506,0)),0)</f>
        <v>0</v>
      </c>
      <c r="R1275" s="75">
        <f>VLOOKUP(D1275,'FY-Quarter lookup'!$D$2:$K$25,8,FALSE)</f>
        <v>0</v>
      </c>
      <c r="S1275" s="75">
        <f>VLOOKUP(D1275,'FY-Quarter lookup'!$D$2:$G$25,4,FALSE)</f>
        <v>0</v>
      </c>
      <c r="T1275" s="75">
        <f t="shared" ca="1" si="164"/>
        <v>0</v>
      </c>
    </row>
    <row r="1276" spans="1:20">
      <c r="A1276">
        <v>3</v>
      </c>
      <c r="B1276">
        <v>2023</v>
      </c>
      <c r="C1276" s="2">
        <v>44927</v>
      </c>
      <c r="D1276" s="2">
        <v>45016</v>
      </c>
      <c r="J1276">
        <f>VLOOKUP(D1276,'FY-Quarter lookup'!$D$2:$I$25,6,FALSE)</f>
        <v>0</v>
      </c>
      <c r="K1276">
        <f t="shared" ref="K1276:K1297" si="166">K1275</f>
        <v>267</v>
      </c>
      <c r="L1276" s="75" t="str">
        <f t="shared" ca="1" si="159"/>
        <v>3210: Regular In-kind</v>
      </c>
      <c r="M1276" s="75">
        <f t="shared" ca="1" si="162"/>
        <v>0</v>
      </c>
      <c r="N1276" s="75">
        <f t="shared" ca="1" si="163"/>
        <v>0</v>
      </c>
      <c r="O1276" s="75" t="str">
        <f t="shared" ca="1" si="160"/>
        <v>3210: Regular In-kind00PY0</v>
      </c>
      <c r="P1276" s="75">
        <f>VLOOKUP(D1276,'FY-Quarter lookup'!$D$2:$J$25,7,FALSE)</f>
        <v>0</v>
      </c>
      <c r="Q1276" s="75">
        <f ca="1">IFERROR(INDEX('Budget by FY'!$I$2:$I$506,MATCH('Budget by qtr'!O1276,'Budget by FY'!$F$2:$F$506,0)),0)</f>
        <v>0</v>
      </c>
      <c r="R1276" s="75">
        <f>VLOOKUP(D1276,'FY-Quarter lookup'!$D$2:$K$25,8,FALSE)</f>
        <v>0</v>
      </c>
      <c r="S1276" s="75">
        <f>VLOOKUP(D1276,'FY-Quarter lookup'!$D$2:$G$25,4,FALSE)</f>
        <v>0</v>
      </c>
      <c r="T1276" s="75">
        <f t="shared" ca="1" si="164"/>
        <v>0</v>
      </c>
    </row>
    <row r="1277" spans="1:20">
      <c r="A1277">
        <v>4</v>
      </c>
      <c r="B1277">
        <v>2023</v>
      </c>
      <c r="C1277" s="2">
        <v>45017</v>
      </c>
      <c r="D1277" s="2">
        <v>45107</v>
      </c>
      <c r="J1277">
        <f>VLOOKUP(D1277,'FY-Quarter lookup'!$D$2:$I$25,6,FALSE)</f>
        <v>0</v>
      </c>
      <c r="K1277">
        <f t="shared" si="166"/>
        <v>267</v>
      </c>
      <c r="L1277" s="75" t="str">
        <f t="shared" ca="1" si="159"/>
        <v>3210: Regular In-kind</v>
      </c>
      <c r="M1277" s="75">
        <f t="shared" ca="1" si="162"/>
        <v>0</v>
      </c>
      <c r="N1277" s="75">
        <f t="shared" ca="1" si="163"/>
        <v>0</v>
      </c>
      <c r="O1277" s="75" t="str">
        <f t="shared" ca="1" si="160"/>
        <v>3210: Regular In-kind00PY0</v>
      </c>
      <c r="P1277" s="75">
        <f>VLOOKUP(D1277,'FY-Quarter lookup'!$D$2:$J$25,7,FALSE)</f>
        <v>0</v>
      </c>
      <c r="Q1277" s="75">
        <f ca="1">IFERROR(INDEX('Budget by FY'!$I$2:$I$506,MATCH('Budget by qtr'!O1277,'Budget by FY'!$F$2:$F$506,0)),0)</f>
        <v>0</v>
      </c>
      <c r="R1277" s="75">
        <f>VLOOKUP(D1277,'FY-Quarter lookup'!$D$2:$K$25,8,FALSE)</f>
        <v>0</v>
      </c>
      <c r="S1277" s="75">
        <f>VLOOKUP(D1277,'FY-Quarter lookup'!$D$2:$G$25,4,FALSE)</f>
        <v>0</v>
      </c>
      <c r="T1277" s="75">
        <f t="shared" ca="1" si="164"/>
        <v>0</v>
      </c>
    </row>
    <row r="1278" spans="1:20">
      <c r="A1278">
        <v>1</v>
      </c>
      <c r="B1278">
        <v>2024</v>
      </c>
      <c r="C1278" s="2">
        <v>45108</v>
      </c>
      <c r="D1278" s="2">
        <v>45199</v>
      </c>
      <c r="J1278">
        <f>VLOOKUP(D1278,'FY-Quarter lookup'!$D$2:$I$25,6,FALSE)</f>
        <v>0</v>
      </c>
      <c r="K1278">
        <f t="shared" si="166"/>
        <v>267</v>
      </c>
      <c r="L1278" s="75" t="str">
        <f t="shared" ca="1" si="159"/>
        <v>3210: Regular In-kind</v>
      </c>
      <c r="M1278" s="75">
        <f t="shared" ca="1" si="162"/>
        <v>0</v>
      </c>
      <c r="N1278" s="75">
        <f t="shared" ca="1" si="163"/>
        <v>0</v>
      </c>
      <c r="O1278" s="75" t="str">
        <f t="shared" ca="1" si="160"/>
        <v>3210: Regular In-kind00PY0</v>
      </c>
      <c r="P1278" s="75">
        <f>VLOOKUP(D1278,'FY-Quarter lookup'!$D$2:$J$25,7,FALSE)</f>
        <v>0</v>
      </c>
      <c r="Q1278" s="75">
        <f ca="1">IFERROR(INDEX('Budget by FY'!$I$2:$I$506,MATCH('Budget by qtr'!O1278,'Budget by FY'!$F$2:$F$506,0)),0)</f>
        <v>0</v>
      </c>
      <c r="R1278" s="75">
        <f>VLOOKUP(D1278,'FY-Quarter lookup'!$D$2:$K$25,8,FALSE)</f>
        <v>0</v>
      </c>
      <c r="S1278" s="75">
        <f>VLOOKUP(D1278,'FY-Quarter lookup'!$D$2:$G$25,4,FALSE)</f>
        <v>0</v>
      </c>
      <c r="T1278" s="75">
        <f t="shared" ca="1" si="164"/>
        <v>0</v>
      </c>
    </row>
    <row r="1279" spans="1:20">
      <c r="A1279">
        <v>2</v>
      </c>
      <c r="B1279">
        <v>2024</v>
      </c>
      <c r="C1279" s="2">
        <v>45200</v>
      </c>
      <c r="D1279" s="2">
        <v>45291</v>
      </c>
      <c r="J1279">
        <f>VLOOKUP(D1279,'FY-Quarter lookup'!$D$2:$I$25,6,FALSE)</f>
        <v>0</v>
      </c>
      <c r="K1279">
        <f t="shared" si="166"/>
        <v>267</v>
      </c>
      <c r="L1279" s="75" t="str">
        <f t="shared" ca="1" si="159"/>
        <v>3210: Regular In-kind</v>
      </c>
      <c r="M1279" s="75">
        <f t="shared" ca="1" si="162"/>
        <v>0</v>
      </c>
      <c r="N1279" s="75">
        <f t="shared" ca="1" si="163"/>
        <v>0</v>
      </c>
      <c r="O1279" s="75" t="str">
        <f t="shared" ca="1" si="160"/>
        <v>3210: Regular In-kind00PY0</v>
      </c>
      <c r="P1279" s="75">
        <f>VLOOKUP(D1279,'FY-Quarter lookup'!$D$2:$J$25,7,FALSE)</f>
        <v>0</v>
      </c>
      <c r="Q1279" s="75">
        <f ca="1">IFERROR(INDEX('Budget by FY'!$I$2:$I$506,MATCH('Budget by qtr'!O1279,'Budget by FY'!$F$2:$F$506,0)),0)</f>
        <v>0</v>
      </c>
      <c r="R1279" s="75">
        <f>VLOOKUP(D1279,'FY-Quarter lookup'!$D$2:$K$25,8,FALSE)</f>
        <v>0</v>
      </c>
      <c r="S1279" s="75">
        <f>VLOOKUP(D1279,'FY-Quarter lookup'!$D$2:$G$25,4,FALSE)</f>
        <v>0</v>
      </c>
      <c r="T1279" s="75">
        <f t="shared" ca="1" si="164"/>
        <v>0</v>
      </c>
    </row>
    <row r="1280" spans="1:20">
      <c r="A1280">
        <v>3</v>
      </c>
      <c r="B1280">
        <v>2024</v>
      </c>
      <c r="C1280" s="2">
        <v>45292</v>
      </c>
      <c r="D1280" s="2">
        <v>45382</v>
      </c>
      <c r="J1280">
        <f>VLOOKUP(D1280,'FY-Quarter lookup'!$D$2:$I$25,6,FALSE)</f>
        <v>0</v>
      </c>
      <c r="K1280">
        <f t="shared" si="166"/>
        <v>267</v>
      </c>
      <c r="L1280" s="75" t="str">
        <f t="shared" ca="1" si="159"/>
        <v>3210: Regular In-kind</v>
      </c>
      <c r="M1280" s="75">
        <f t="shared" ca="1" si="162"/>
        <v>0</v>
      </c>
      <c r="N1280" s="75">
        <f t="shared" ca="1" si="163"/>
        <v>0</v>
      </c>
      <c r="O1280" s="75" t="str">
        <f t="shared" ca="1" si="160"/>
        <v>3210: Regular In-kind00PY0</v>
      </c>
      <c r="P1280" s="75">
        <f>VLOOKUP(D1280,'FY-Quarter lookup'!$D$2:$J$25,7,FALSE)</f>
        <v>0</v>
      </c>
      <c r="Q1280" s="75">
        <f ca="1">IFERROR(INDEX('Budget by FY'!$I$2:$I$506,MATCH('Budget by qtr'!O1280,'Budget by FY'!$F$2:$F$506,0)),0)</f>
        <v>0</v>
      </c>
      <c r="R1280" s="75">
        <f>VLOOKUP(D1280,'FY-Quarter lookup'!$D$2:$K$25,8,FALSE)</f>
        <v>0</v>
      </c>
      <c r="S1280" s="75">
        <f>VLOOKUP(D1280,'FY-Quarter lookup'!$D$2:$G$25,4,FALSE)</f>
        <v>0</v>
      </c>
      <c r="T1280" s="75">
        <f t="shared" ca="1" si="164"/>
        <v>0</v>
      </c>
    </row>
    <row r="1281" spans="1:20">
      <c r="A1281">
        <v>4</v>
      </c>
      <c r="B1281">
        <v>2024</v>
      </c>
      <c r="C1281" s="2">
        <v>45383</v>
      </c>
      <c r="D1281" s="2">
        <v>45473</v>
      </c>
      <c r="J1281">
        <f>VLOOKUP(D1281,'FY-Quarter lookup'!$D$2:$I$25,6,FALSE)</f>
        <v>0</v>
      </c>
      <c r="K1281">
        <f t="shared" si="166"/>
        <v>267</v>
      </c>
      <c r="L1281" s="75" t="str">
        <f t="shared" ca="1" si="159"/>
        <v>3210: Regular In-kind</v>
      </c>
      <c r="M1281" s="75">
        <f t="shared" ca="1" si="162"/>
        <v>0</v>
      </c>
      <c r="N1281" s="75">
        <f t="shared" ca="1" si="163"/>
        <v>0</v>
      </c>
      <c r="O1281" s="75" t="str">
        <f t="shared" ca="1" si="160"/>
        <v>3210: Regular In-kind00PY0</v>
      </c>
      <c r="P1281" s="75">
        <f>VLOOKUP(D1281,'FY-Quarter lookup'!$D$2:$J$25,7,FALSE)</f>
        <v>0</v>
      </c>
      <c r="Q1281" s="75">
        <f ca="1">IFERROR(INDEX('Budget by FY'!$I$2:$I$506,MATCH('Budget by qtr'!O1281,'Budget by FY'!$F$2:$F$506,0)),0)</f>
        <v>0</v>
      </c>
      <c r="R1281" s="75">
        <f>VLOOKUP(D1281,'FY-Quarter lookup'!$D$2:$K$25,8,FALSE)</f>
        <v>0</v>
      </c>
      <c r="S1281" s="75">
        <f>VLOOKUP(D1281,'FY-Quarter lookup'!$D$2:$G$25,4,FALSE)</f>
        <v>0</v>
      </c>
      <c r="T1281" s="75">
        <f t="shared" ca="1" si="164"/>
        <v>0</v>
      </c>
    </row>
    <row r="1282" spans="1:20">
      <c r="A1282">
        <v>1</v>
      </c>
      <c r="B1282">
        <v>2025</v>
      </c>
      <c r="C1282" s="2">
        <v>45474</v>
      </c>
      <c r="D1282" s="2">
        <v>45565</v>
      </c>
      <c r="J1282">
        <f>VLOOKUP(D1282,'FY-Quarter lookup'!$D$2:$I$25,6,FALSE)</f>
        <v>0</v>
      </c>
      <c r="K1282">
        <f t="shared" si="166"/>
        <v>267</v>
      </c>
      <c r="L1282" s="75" t="str">
        <f t="shared" ca="1" si="159"/>
        <v>3210: Regular In-kind</v>
      </c>
      <c r="M1282" s="75">
        <f t="shared" ca="1" si="162"/>
        <v>0</v>
      </c>
      <c r="N1282" s="75">
        <f t="shared" ca="1" si="163"/>
        <v>0</v>
      </c>
      <c r="O1282" s="75" t="str">
        <f t="shared" ca="1" si="160"/>
        <v>3210: Regular In-kind00PY0</v>
      </c>
      <c r="P1282" s="75">
        <f>VLOOKUP(D1282,'FY-Quarter lookup'!$D$2:$J$25,7,FALSE)</f>
        <v>0</v>
      </c>
      <c r="Q1282" s="75">
        <f ca="1">IFERROR(INDEX('Budget by FY'!$I$2:$I$506,MATCH('Budget by qtr'!O1282,'Budget by FY'!$F$2:$F$506,0)),0)</f>
        <v>0</v>
      </c>
      <c r="R1282" s="75">
        <f>VLOOKUP(D1282,'FY-Quarter lookup'!$D$2:$K$25,8,FALSE)</f>
        <v>0</v>
      </c>
      <c r="S1282" s="75">
        <f>VLOOKUP(D1282,'FY-Quarter lookup'!$D$2:$G$25,4,FALSE)</f>
        <v>0</v>
      </c>
      <c r="T1282" s="75">
        <f t="shared" ca="1" si="164"/>
        <v>0</v>
      </c>
    </row>
    <row r="1283" spans="1:20">
      <c r="A1283">
        <v>2</v>
      </c>
      <c r="B1283">
        <v>2025</v>
      </c>
      <c r="C1283" s="2">
        <v>45566</v>
      </c>
      <c r="D1283" s="2">
        <v>45657</v>
      </c>
      <c r="J1283">
        <f>VLOOKUP(D1283,'FY-Quarter lookup'!$D$2:$I$25,6,FALSE)</f>
        <v>0</v>
      </c>
      <c r="K1283">
        <f t="shared" si="166"/>
        <v>267</v>
      </c>
      <c r="L1283" s="75" t="str">
        <f t="shared" ref="L1283:L1346" ca="1" si="167">INDIRECT(_xlfn.CONCAT("'Budget by FY'!C",K1283))</f>
        <v>3210: Regular In-kind</v>
      </c>
      <c r="M1283" s="75">
        <f t="shared" ca="1" si="162"/>
        <v>0</v>
      </c>
      <c r="N1283" s="75">
        <f t="shared" ca="1" si="163"/>
        <v>0</v>
      </c>
      <c r="O1283" s="75" t="str">
        <f t="shared" ref="O1283:O1346" ca="1" si="168">_xlfn.CONCAT(L1283,M1283,N1283,"PY",P1283)</f>
        <v>3210: Regular In-kind00PY0</v>
      </c>
      <c r="P1283" s="75">
        <f>VLOOKUP(D1283,'FY-Quarter lookup'!$D$2:$J$25,7,FALSE)</f>
        <v>0</v>
      </c>
      <c r="Q1283" s="75">
        <f ca="1">IFERROR(INDEX('Budget by FY'!$I$2:$I$506,MATCH('Budget by qtr'!O1283,'Budget by FY'!$F$2:$F$506,0)),0)</f>
        <v>0</v>
      </c>
      <c r="R1283" s="75">
        <f>VLOOKUP(D1283,'FY-Quarter lookup'!$D$2:$K$25,8,FALSE)</f>
        <v>0</v>
      </c>
      <c r="S1283" s="75">
        <f>VLOOKUP(D1283,'FY-Quarter lookup'!$D$2:$G$25,4,FALSE)</f>
        <v>0</v>
      </c>
      <c r="T1283" s="75">
        <f t="shared" ca="1" si="164"/>
        <v>0</v>
      </c>
    </row>
    <row r="1284" spans="1:20">
      <c r="A1284">
        <v>3</v>
      </c>
      <c r="B1284">
        <v>2025</v>
      </c>
      <c r="C1284" s="2">
        <v>45658</v>
      </c>
      <c r="D1284" s="2">
        <v>45747</v>
      </c>
      <c r="J1284">
        <f>VLOOKUP(D1284,'FY-Quarter lookup'!$D$2:$I$25,6,FALSE)</f>
        <v>0</v>
      </c>
      <c r="K1284">
        <f t="shared" si="166"/>
        <v>267</v>
      </c>
      <c r="L1284" s="75" t="str">
        <f t="shared" ca="1" si="167"/>
        <v>3210: Regular In-kind</v>
      </c>
      <c r="M1284" s="75">
        <f t="shared" ca="1" si="162"/>
        <v>0</v>
      </c>
      <c r="N1284" s="75">
        <f t="shared" ca="1" si="163"/>
        <v>0</v>
      </c>
      <c r="O1284" s="75" t="str">
        <f t="shared" ca="1" si="168"/>
        <v>3210: Regular In-kind00PY0</v>
      </c>
      <c r="P1284" s="75">
        <f>VLOOKUP(D1284,'FY-Quarter lookup'!$D$2:$J$25,7,FALSE)</f>
        <v>0</v>
      </c>
      <c r="Q1284" s="75">
        <f ca="1">IFERROR(INDEX('Budget by FY'!$I$2:$I$506,MATCH('Budget by qtr'!O1284,'Budget by FY'!$F$2:$F$506,0)),0)</f>
        <v>0</v>
      </c>
      <c r="R1284" s="75">
        <f>VLOOKUP(D1284,'FY-Quarter lookup'!$D$2:$K$25,8,FALSE)</f>
        <v>0</v>
      </c>
      <c r="S1284" s="75">
        <f>VLOOKUP(D1284,'FY-Quarter lookup'!$D$2:$G$25,4,FALSE)</f>
        <v>0</v>
      </c>
      <c r="T1284" s="75">
        <f t="shared" ca="1" si="164"/>
        <v>0</v>
      </c>
    </row>
    <row r="1285" spans="1:20">
      <c r="A1285">
        <v>4</v>
      </c>
      <c r="B1285">
        <v>2025</v>
      </c>
      <c r="C1285" s="2">
        <v>45748</v>
      </c>
      <c r="D1285" s="2">
        <v>45838</v>
      </c>
      <c r="J1285">
        <f>VLOOKUP(D1285,'FY-Quarter lookup'!$D$2:$I$25,6,FALSE)</f>
        <v>0</v>
      </c>
      <c r="K1285">
        <f t="shared" si="166"/>
        <v>267</v>
      </c>
      <c r="L1285" s="75" t="str">
        <f t="shared" ca="1" si="167"/>
        <v>3210: Regular In-kind</v>
      </c>
      <c r="M1285" s="75">
        <f t="shared" ca="1" si="162"/>
        <v>0</v>
      </c>
      <c r="N1285" s="75">
        <f t="shared" ca="1" si="163"/>
        <v>0</v>
      </c>
      <c r="O1285" s="75" t="str">
        <f t="shared" ca="1" si="168"/>
        <v>3210: Regular In-kind00PY0</v>
      </c>
      <c r="P1285" s="75">
        <f>VLOOKUP(D1285,'FY-Quarter lookup'!$D$2:$J$25,7,FALSE)</f>
        <v>0</v>
      </c>
      <c r="Q1285" s="75">
        <f ca="1">IFERROR(INDEX('Budget by FY'!$I$2:$I$506,MATCH('Budget by qtr'!O1285,'Budget by FY'!$F$2:$F$506,0)),0)</f>
        <v>0</v>
      </c>
      <c r="R1285" s="75">
        <f>VLOOKUP(D1285,'FY-Quarter lookup'!$D$2:$K$25,8,FALSE)</f>
        <v>0</v>
      </c>
      <c r="S1285" s="75">
        <f>VLOOKUP(D1285,'FY-Quarter lookup'!$D$2:$G$25,4,FALSE)</f>
        <v>0</v>
      </c>
      <c r="T1285" s="75">
        <f t="shared" ca="1" si="164"/>
        <v>0</v>
      </c>
    </row>
    <row r="1286" spans="1:20">
      <c r="A1286">
        <v>1</v>
      </c>
      <c r="B1286">
        <v>2026</v>
      </c>
      <c r="C1286" s="2">
        <v>45839</v>
      </c>
      <c r="D1286" s="2">
        <v>45930</v>
      </c>
      <c r="J1286">
        <f>VLOOKUP(D1286,'FY-Quarter lookup'!$D$2:$I$25,6,FALSE)</f>
        <v>0</v>
      </c>
      <c r="K1286">
        <f t="shared" si="166"/>
        <v>267</v>
      </c>
      <c r="L1286" s="75" t="str">
        <f t="shared" ca="1" si="167"/>
        <v>3210: Regular In-kind</v>
      </c>
      <c r="M1286" s="75">
        <f t="shared" ca="1" si="162"/>
        <v>0</v>
      </c>
      <c r="N1286" s="75">
        <f t="shared" ca="1" si="163"/>
        <v>0</v>
      </c>
      <c r="O1286" s="75" t="str">
        <f t="shared" ca="1" si="168"/>
        <v>3210: Regular In-kind00PY0</v>
      </c>
      <c r="P1286" s="75">
        <f>VLOOKUP(D1286,'FY-Quarter lookup'!$D$2:$J$25,7,FALSE)</f>
        <v>0</v>
      </c>
      <c r="Q1286" s="75">
        <f ca="1">IFERROR(INDEX('Budget by FY'!$I$2:$I$506,MATCH('Budget by qtr'!O1286,'Budget by FY'!$F$2:$F$506,0)),0)</f>
        <v>0</v>
      </c>
      <c r="R1286" s="75">
        <f>VLOOKUP(D1286,'FY-Quarter lookup'!$D$2:$K$25,8,FALSE)</f>
        <v>0</v>
      </c>
      <c r="S1286" s="75">
        <f>VLOOKUP(D1286,'FY-Quarter lookup'!$D$2:$G$25,4,FALSE)</f>
        <v>0</v>
      </c>
      <c r="T1286" s="75">
        <f t="shared" ca="1" si="164"/>
        <v>0</v>
      </c>
    </row>
    <row r="1287" spans="1:20">
      <c r="A1287">
        <v>2</v>
      </c>
      <c r="B1287">
        <v>2026</v>
      </c>
      <c r="C1287" s="2">
        <v>45931</v>
      </c>
      <c r="D1287" s="2">
        <v>46022</v>
      </c>
      <c r="J1287">
        <f>VLOOKUP(D1287,'FY-Quarter lookup'!$D$2:$I$25,6,FALSE)</f>
        <v>0</v>
      </c>
      <c r="K1287">
        <f t="shared" si="166"/>
        <v>267</v>
      </c>
      <c r="L1287" s="75" t="str">
        <f t="shared" ca="1" si="167"/>
        <v>3210: Regular In-kind</v>
      </c>
      <c r="M1287" s="75">
        <f t="shared" ca="1" si="162"/>
        <v>0</v>
      </c>
      <c r="N1287" s="75">
        <f t="shared" ca="1" si="163"/>
        <v>0</v>
      </c>
      <c r="O1287" s="75" t="str">
        <f t="shared" ca="1" si="168"/>
        <v>3210: Regular In-kind00PY0</v>
      </c>
      <c r="P1287" s="75">
        <f>VLOOKUP(D1287,'FY-Quarter lookup'!$D$2:$J$25,7,FALSE)</f>
        <v>0</v>
      </c>
      <c r="Q1287" s="75">
        <f ca="1">IFERROR(INDEX('Budget by FY'!$I$2:$I$506,MATCH('Budget by qtr'!O1287,'Budget by FY'!$F$2:$F$506,0)),0)</f>
        <v>0</v>
      </c>
      <c r="R1287" s="75">
        <f>VLOOKUP(D1287,'FY-Quarter lookup'!$D$2:$K$25,8,FALSE)</f>
        <v>0</v>
      </c>
      <c r="S1287" s="75">
        <f>VLOOKUP(D1287,'FY-Quarter lookup'!$D$2:$G$25,4,FALSE)</f>
        <v>0</v>
      </c>
      <c r="T1287" s="75">
        <f t="shared" ca="1" si="164"/>
        <v>0</v>
      </c>
    </row>
    <row r="1288" spans="1:20">
      <c r="A1288">
        <v>3</v>
      </c>
      <c r="B1288">
        <v>2026</v>
      </c>
      <c r="C1288" s="2">
        <v>46023</v>
      </c>
      <c r="D1288" s="2">
        <v>46112</v>
      </c>
      <c r="J1288">
        <f>VLOOKUP(D1288,'FY-Quarter lookup'!$D$2:$I$25,6,FALSE)</f>
        <v>0</v>
      </c>
      <c r="K1288">
        <f t="shared" si="166"/>
        <v>267</v>
      </c>
      <c r="L1288" s="75" t="str">
        <f t="shared" ca="1" si="167"/>
        <v>3210: Regular In-kind</v>
      </c>
      <c r="M1288" s="75">
        <f t="shared" ca="1" si="162"/>
        <v>0</v>
      </c>
      <c r="N1288" s="75">
        <f t="shared" ca="1" si="163"/>
        <v>0</v>
      </c>
      <c r="O1288" s="75" t="str">
        <f t="shared" ca="1" si="168"/>
        <v>3210: Regular In-kind00PY0</v>
      </c>
      <c r="P1288" s="75">
        <f>VLOOKUP(D1288,'FY-Quarter lookup'!$D$2:$J$25,7,FALSE)</f>
        <v>0</v>
      </c>
      <c r="Q1288" s="75">
        <f ca="1">IFERROR(INDEX('Budget by FY'!$I$2:$I$506,MATCH('Budget by qtr'!O1288,'Budget by FY'!$F$2:$F$506,0)),0)</f>
        <v>0</v>
      </c>
      <c r="R1288" s="75">
        <f>VLOOKUP(D1288,'FY-Quarter lookup'!$D$2:$K$25,8,FALSE)</f>
        <v>0</v>
      </c>
      <c r="S1288" s="75">
        <f>VLOOKUP(D1288,'FY-Quarter lookup'!$D$2:$G$25,4,FALSE)</f>
        <v>0</v>
      </c>
      <c r="T1288" s="75">
        <f t="shared" ca="1" si="164"/>
        <v>0</v>
      </c>
    </row>
    <row r="1289" spans="1:20">
      <c r="A1289">
        <v>4</v>
      </c>
      <c r="B1289">
        <v>2026</v>
      </c>
      <c r="C1289" s="2">
        <v>46113</v>
      </c>
      <c r="D1289" s="2">
        <v>46203</v>
      </c>
      <c r="J1289">
        <f>VLOOKUP(D1289,'FY-Quarter lookup'!$D$2:$I$25,6,FALSE)</f>
        <v>0</v>
      </c>
      <c r="K1289">
        <f t="shared" si="166"/>
        <v>267</v>
      </c>
      <c r="L1289" s="75" t="str">
        <f t="shared" ca="1" si="167"/>
        <v>3210: Regular In-kind</v>
      </c>
      <c r="M1289" s="75">
        <f t="shared" ca="1" si="162"/>
        <v>0</v>
      </c>
      <c r="N1289" s="75">
        <f t="shared" ca="1" si="163"/>
        <v>0</v>
      </c>
      <c r="O1289" s="75" t="str">
        <f t="shared" ca="1" si="168"/>
        <v>3210: Regular In-kind00PY0</v>
      </c>
      <c r="P1289" s="75">
        <f>VLOOKUP(D1289,'FY-Quarter lookup'!$D$2:$J$25,7,FALSE)</f>
        <v>0</v>
      </c>
      <c r="Q1289" s="75">
        <f ca="1">IFERROR(INDEX('Budget by FY'!$I$2:$I$506,MATCH('Budget by qtr'!O1289,'Budget by FY'!$F$2:$F$506,0)),0)</f>
        <v>0</v>
      </c>
      <c r="R1289" s="75">
        <f>VLOOKUP(D1289,'FY-Quarter lookup'!$D$2:$K$25,8,FALSE)</f>
        <v>0</v>
      </c>
      <c r="S1289" s="75">
        <f>VLOOKUP(D1289,'FY-Quarter lookup'!$D$2:$G$25,4,FALSE)</f>
        <v>0</v>
      </c>
      <c r="T1289" s="75">
        <f t="shared" ca="1" si="164"/>
        <v>0</v>
      </c>
    </row>
    <row r="1290" spans="1:20">
      <c r="A1290">
        <v>1</v>
      </c>
      <c r="B1290">
        <v>2027</v>
      </c>
      <c r="C1290" s="2">
        <v>46204</v>
      </c>
      <c r="D1290" s="2">
        <v>46295</v>
      </c>
      <c r="J1290">
        <f>VLOOKUP(D1290,'FY-Quarter lookup'!$D$2:$I$25,6,FALSE)</f>
        <v>0</v>
      </c>
      <c r="K1290">
        <f t="shared" si="166"/>
        <v>267</v>
      </c>
      <c r="L1290" s="75" t="str">
        <f t="shared" ca="1" si="167"/>
        <v>3210: Regular In-kind</v>
      </c>
      <c r="M1290" s="75">
        <f t="shared" ca="1" si="162"/>
        <v>0</v>
      </c>
      <c r="N1290" s="75">
        <f t="shared" ca="1" si="163"/>
        <v>0</v>
      </c>
      <c r="O1290" s="75" t="str">
        <f t="shared" ca="1" si="168"/>
        <v>3210: Regular In-kind00PY0</v>
      </c>
      <c r="P1290" s="75">
        <f>VLOOKUP(D1290,'FY-Quarter lookup'!$D$2:$J$25,7,FALSE)</f>
        <v>0</v>
      </c>
      <c r="Q1290" s="75">
        <f ca="1">IFERROR(INDEX('Budget by FY'!$I$2:$I$506,MATCH('Budget by qtr'!O1290,'Budget by FY'!$F$2:$F$506,0)),0)</f>
        <v>0</v>
      </c>
      <c r="R1290" s="75">
        <f>VLOOKUP(D1290,'FY-Quarter lookup'!$D$2:$K$25,8,FALSE)</f>
        <v>0</v>
      </c>
      <c r="S1290" s="75">
        <f>VLOOKUP(D1290,'FY-Quarter lookup'!$D$2:$G$25,4,FALSE)</f>
        <v>0</v>
      </c>
      <c r="T1290" s="75">
        <f t="shared" ca="1" si="164"/>
        <v>0</v>
      </c>
    </row>
    <row r="1291" spans="1:20">
      <c r="A1291">
        <v>2</v>
      </c>
      <c r="B1291">
        <v>2027</v>
      </c>
      <c r="C1291" s="2">
        <v>46296</v>
      </c>
      <c r="D1291" s="2">
        <v>46387</v>
      </c>
      <c r="J1291">
        <f>VLOOKUP(D1291,'FY-Quarter lookup'!$D$2:$I$25,6,FALSE)</f>
        <v>0</v>
      </c>
      <c r="K1291">
        <f t="shared" si="166"/>
        <v>267</v>
      </c>
      <c r="L1291" s="75" t="str">
        <f t="shared" ca="1" si="167"/>
        <v>3210: Regular In-kind</v>
      </c>
      <c r="M1291" s="75">
        <f t="shared" ca="1" si="162"/>
        <v>0</v>
      </c>
      <c r="N1291" s="75">
        <f t="shared" ca="1" si="163"/>
        <v>0</v>
      </c>
      <c r="O1291" s="75" t="str">
        <f t="shared" ca="1" si="168"/>
        <v>3210: Regular In-kind00PY0</v>
      </c>
      <c r="P1291" s="75">
        <f>VLOOKUP(D1291,'FY-Quarter lookup'!$D$2:$J$25,7,FALSE)</f>
        <v>0</v>
      </c>
      <c r="Q1291" s="75">
        <f ca="1">IFERROR(INDEX('Budget by FY'!$I$2:$I$506,MATCH('Budget by qtr'!O1291,'Budget by FY'!$F$2:$F$506,0)),0)</f>
        <v>0</v>
      </c>
      <c r="R1291" s="75">
        <f>VLOOKUP(D1291,'FY-Quarter lookup'!$D$2:$K$25,8,FALSE)</f>
        <v>0</v>
      </c>
      <c r="S1291" s="75">
        <f>VLOOKUP(D1291,'FY-Quarter lookup'!$D$2:$G$25,4,FALSE)</f>
        <v>0</v>
      </c>
      <c r="T1291" s="75">
        <f t="shared" ca="1" si="164"/>
        <v>0</v>
      </c>
    </row>
    <row r="1292" spans="1:20">
      <c r="A1292">
        <v>3</v>
      </c>
      <c r="B1292">
        <v>2027</v>
      </c>
      <c r="C1292" s="2">
        <v>46388</v>
      </c>
      <c r="D1292" s="2">
        <v>46477</v>
      </c>
      <c r="J1292">
        <f>VLOOKUP(D1292,'FY-Quarter lookup'!$D$2:$I$25,6,FALSE)</f>
        <v>0</v>
      </c>
      <c r="K1292">
        <f t="shared" si="166"/>
        <v>267</v>
      </c>
      <c r="L1292" s="75" t="str">
        <f t="shared" ca="1" si="167"/>
        <v>3210: Regular In-kind</v>
      </c>
      <c r="M1292" s="75">
        <f t="shared" ca="1" si="162"/>
        <v>0</v>
      </c>
      <c r="N1292" s="75">
        <f t="shared" ca="1" si="163"/>
        <v>0</v>
      </c>
      <c r="O1292" s="75" t="str">
        <f t="shared" ca="1" si="168"/>
        <v>3210: Regular In-kind00PY0</v>
      </c>
      <c r="P1292" s="75">
        <f>VLOOKUP(D1292,'FY-Quarter lookup'!$D$2:$J$25,7,FALSE)</f>
        <v>0</v>
      </c>
      <c r="Q1292" s="75">
        <f ca="1">IFERROR(INDEX('Budget by FY'!$I$2:$I$506,MATCH('Budget by qtr'!O1292,'Budget by FY'!$F$2:$F$506,0)),0)</f>
        <v>0</v>
      </c>
      <c r="R1292" s="75">
        <f>VLOOKUP(D1292,'FY-Quarter lookup'!$D$2:$K$25,8,FALSE)</f>
        <v>0</v>
      </c>
      <c r="S1292" s="75">
        <f>VLOOKUP(D1292,'FY-Quarter lookup'!$D$2:$G$25,4,FALSE)</f>
        <v>0</v>
      </c>
      <c r="T1292" s="75">
        <f t="shared" ca="1" si="164"/>
        <v>0</v>
      </c>
    </row>
    <row r="1293" spans="1:20">
      <c r="A1293">
        <v>4</v>
      </c>
      <c r="B1293">
        <v>2027</v>
      </c>
      <c r="C1293" s="2">
        <v>46478</v>
      </c>
      <c r="D1293" s="2">
        <v>46568</v>
      </c>
      <c r="J1293">
        <f>VLOOKUP(D1293,'FY-Quarter lookup'!$D$2:$I$25,6,FALSE)</f>
        <v>0</v>
      </c>
      <c r="K1293">
        <f t="shared" si="166"/>
        <v>267</v>
      </c>
      <c r="L1293" s="75" t="str">
        <f t="shared" ca="1" si="167"/>
        <v>3210: Regular In-kind</v>
      </c>
      <c r="M1293" s="75">
        <f t="shared" ca="1" si="162"/>
        <v>0</v>
      </c>
      <c r="N1293" s="75">
        <f t="shared" ca="1" si="163"/>
        <v>0</v>
      </c>
      <c r="O1293" s="75" t="str">
        <f t="shared" ca="1" si="168"/>
        <v>3210: Regular In-kind00PY0</v>
      </c>
      <c r="P1293" s="75">
        <f>VLOOKUP(D1293,'FY-Quarter lookup'!$D$2:$J$25,7,FALSE)</f>
        <v>0</v>
      </c>
      <c r="Q1293" s="75">
        <f ca="1">IFERROR(INDEX('Budget by FY'!$I$2:$I$506,MATCH('Budget by qtr'!O1293,'Budget by FY'!$F$2:$F$506,0)),0)</f>
        <v>0</v>
      </c>
      <c r="R1293" s="75">
        <f>VLOOKUP(D1293,'FY-Quarter lookup'!$D$2:$K$25,8,FALSE)</f>
        <v>0</v>
      </c>
      <c r="S1293" s="75">
        <f>VLOOKUP(D1293,'FY-Quarter lookup'!$D$2:$G$25,4,FALSE)</f>
        <v>0</v>
      </c>
      <c r="T1293" s="75">
        <f t="shared" ca="1" si="164"/>
        <v>0</v>
      </c>
    </row>
    <row r="1294" spans="1:20">
      <c r="A1294">
        <v>1</v>
      </c>
      <c r="B1294">
        <v>2028</v>
      </c>
      <c r="C1294" s="2">
        <v>46569</v>
      </c>
      <c r="D1294" s="2">
        <v>46660</v>
      </c>
      <c r="J1294">
        <f>VLOOKUP(D1294,'FY-Quarter lookup'!$D$2:$I$25,6,FALSE)</f>
        <v>0</v>
      </c>
      <c r="K1294">
        <f t="shared" si="166"/>
        <v>267</v>
      </c>
      <c r="L1294" s="75" t="str">
        <f t="shared" ca="1" si="167"/>
        <v>3210: Regular In-kind</v>
      </c>
      <c r="M1294" s="75">
        <f t="shared" ca="1" si="162"/>
        <v>0</v>
      </c>
      <c r="N1294" s="75">
        <f t="shared" ca="1" si="163"/>
        <v>0</v>
      </c>
      <c r="O1294" s="75" t="str">
        <f t="shared" ca="1" si="168"/>
        <v>3210: Regular In-kind00PY0</v>
      </c>
      <c r="P1294" s="75">
        <f>VLOOKUP(D1294,'FY-Quarter lookup'!$D$2:$J$25,7,FALSE)</f>
        <v>0</v>
      </c>
      <c r="Q1294" s="75">
        <f ca="1">IFERROR(INDEX('Budget by FY'!$I$2:$I$506,MATCH('Budget by qtr'!O1294,'Budget by FY'!$F$2:$F$506,0)),0)</f>
        <v>0</v>
      </c>
      <c r="R1294" s="75">
        <f>VLOOKUP(D1294,'FY-Quarter lookup'!$D$2:$K$25,8,FALSE)</f>
        <v>0</v>
      </c>
      <c r="S1294" s="75">
        <f>VLOOKUP(D1294,'FY-Quarter lookup'!$D$2:$G$25,4,FALSE)</f>
        <v>0</v>
      </c>
      <c r="T1294" s="75">
        <f t="shared" ca="1" si="164"/>
        <v>0</v>
      </c>
    </row>
    <row r="1295" spans="1:20">
      <c r="A1295">
        <v>2</v>
      </c>
      <c r="B1295">
        <v>2028</v>
      </c>
      <c r="C1295" s="2">
        <v>46661</v>
      </c>
      <c r="D1295" s="2">
        <v>46752</v>
      </c>
      <c r="J1295">
        <f>VLOOKUP(D1295,'FY-Quarter lookup'!$D$2:$I$25,6,FALSE)</f>
        <v>0</v>
      </c>
      <c r="K1295">
        <f t="shared" si="166"/>
        <v>267</v>
      </c>
      <c r="L1295" s="75" t="str">
        <f t="shared" ca="1" si="167"/>
        <v>3210: Regular In-kind</v>
      </c>
      <c r="M1295" s="75">
        <f t="shared" ca="1" si="162"/>
        <v>0</v>
      </c>
      <c r="N1295" s="75">
        <f t="shared" ca="1" si="163"/>
        <v>0</v>
      </c>
      <c r="O1295" s="75" t="str">
        <f t="shared" ca="1" si="168"/>
        <v>3210: Regular In-kind00PY0</v>
      </c>
      <c r="P1295" s="75">
        <f>VLOOKUP(D1295,'FY-Quarter lookup'!$D$2:$J$25,7,FALSE)</f>
        <v>0</v>
      </c>
      <c r="Q1295" s="75">
        <f ca="1">IFERROR(INDEX('Budget by FY'!$I$2:$I$506,MATCH('Budget by qtr'!O1295,'Budget by FY'!$F$2:$F$506,0)),0)</f>
        <v>0</v>
      </c>
      <c r="R1295" s="75">
        <f>VLOOKUP(D1295,'FY-Quarter lookup'!$D$2:$K$25,8,FALSE)</f>
        <v>0</v>
      </c>
      <c r="S1295" s="75">
        <f>VLOOKUP(D1295,'FY-Quarter lookup'!$D$2:$G$25,4,FALSE)</f>
        <v>0</v>
      </c>
      <c r="T1295" s="75">
        <f t="shared" ca="1" si="164"/>
        <v>0</v>
      </c>
    </row>
    <row r="1296" spans="1:20">
      <c r="A1296">
        <v>3</v>
      </c>
      <c r="B1296">
        <v>2028</v>
      </c>
      <c r="C1296" s="2">
        <v>46753</v>
      </c>
      <c r="D1296" s="2">
        <v>46843</v>
      </c>
      <c r="J1296">
        <f>VLOOKUP(D1296,'FY-Quarter lookup'!$D$2:$I$25,6,FALSE)</f>
        <v>0</v>
      </c>
      <c r="K1296">
        <f t="shared" si="166"/>
        <v>267</v>
      </c>
      <c r="L1296" s="75" t="str">
        <f t="shared" ca="1" si="167"/>
        <v>3210: Regular In-kind</v>
      </c>
      <c r="M1296" s="75">
        <f t="shared" ca="1" si="162"/>
        <v>0</v>
      </c>
      <c r="N1296" s="75">
        <f t="shared" ca="1" si="163"/>
        <v>0</v>
      </c>
      <c r="O1296" s="75" t="str">
        <f t="shared" ca="1" si="168"/>
        <v>3210: Regular In-kind00PY0</v>
      </c>
      <c r="P1296" s="75">
        <f>VLOOKUP(D1296,'FY-Quarter lookup'!$D$2:$J$25,7,FALSE)</f>
        <v>0</v>
      </c>
      <c r="Q1296" s="75">
        <f ca="1">IFERROR(INDEX('Budget by FY'!$I$2:$I$506,MATCH('Budget by qtr'!O1296,'Budget by FY'!$F$2:$F$506,0)),0)</f>
        <v>0</v>
      </c>
      <c r="R1296" s="75">
        <f>VLOOKUP(D1296,'FY-Quarter lookup'!$D$2:$K$25,8,FALSE)</f>
        <v>0</v>
      </c>
      <c r="S1296" s="75">
        <f>VLOOKUP(D1296,'FY-Quarter lookup'!$D$2:$G$25,4,FALSE)</f>
        <v>0</v>
      </c>
      <c r="T1296" s="75">
        <f t="shared" ca="1" si="164"/>
        <v>0</v>
      </c>
    </row>
    <row r="1297" spans="1:20">
      <c r="A1297">
        <v>4</v>
      </c>
      <c r="B1297">
        <v>2028</v>
      </c>
      <c r="C1297" s="2">
        <v>46844</v>
      </c>
      <c r="D1297" s="2">
        <v>46934</v>
      </c>
      <c r="J1297">
        <f>VLOOKUP(D1297,'FY-Quarter lookup'!$D$2:$I$25,6,FALSE)</f>
        <v>0</v>
      </c>
      <c r="K1297">
        <f t="shared" si="166"/>
        <v>267</v>
      </c>
      <c r="L1297" s="75" t="str">
        <f t="shared" ca="1" si="167"/>
        <v>3210: Regular In-kind</v>
      </c>
      <c r="M1297" s="75">
        <f t="shared" ca="1" si="162"/>
        <v>0</v>
      </c>
      <c r="N1297" s="75">
        <f t="shared" ca="1" si="163"/>
        <v>0</v>
      </c>
      <c r="O1297" s="75" t="str">
        <f t="shared" ca="1" si="168"/>
        <v>3210: Regular In-kind00PY0</v>
      </c>
      <c r="P1297" s="75">
        <f>VLOOKUP(D1297,'FY-Quarter lookup'!$D$2:$J$25,7,FALSE)</f>
        <v>0</v>
      </c>
      <c r="Q1297" s="75">
        <f ca="1">IFERROR(INDEX('Budget by FY'!$I$2:$I$506,MATCH('Budget by qtr'!O1297,'Budget by FY'!$F$2:$F$506,0)),0)</f>
        <v>0</v>
      </c>
      <c r="R1297" s="75">
        <f>VLOOKUP(D1297,'FY-Quarter lookup'!$D$2:$K$25,8,FALSE)</f>
        <v>0</v>
      </c>
      <c r="S1297" s="75">
        <f>VLOOKUP(D1297,'FY-Quarter lookup'!$D$2:$G$25,4,FALSE)</f>
        <v>0</v>
      </c>
      <c r="T1297" s="75">
        <f t="shared" ca="1" si="164"/>
        <v>0</v>
      </c>
    </row>
    <row r="1298" spans="1:20">
      <c r="A1298">
        <v>1</v>
      </c>
      <c r="B1298">
        <v>2023</v>
      </c>
      <c r="C1298" s="2">
        <v>44743</v>
      </c>
      <c r="D1298" s="2">
        <v>44834</v>
      </c>
      <c r="J1298">
        <f>VLOOKUP(D1298,'FY-Quarter lookup'!$D$2:$I$25,6,FALSE)</f>
        <v>0</v>
      </c>
      <c r="K1298">
        <f>K1297+5</f>
        <v>272</v>
      </c>
      <c r="L1298" s="75" t="str">
        <f t="shared" ca="1" si="167"/>
        <v>3210: Regular In-kind</v>
      </c>
      <c r="M1298" s="75">
        <f t="shared" ca="1" si="162"/>
        <v>0</v>
      </c>
      <c r="N1298" s="75">
        <f t="shared" ca="1" si="163"/>
        <v>0</v>
      </c>
      <c r="O1298" s="75" t="str">
        <f t="shared" ca="1" si="168"/>
        <v>3210: Regular In-kind00PY0</v>
      </c>
      <c r="P1298" s="75">
        <f>VLOOKUP(D1298,'FY-Quarter lookup'!$D$2:$J$25,7,FALSE)</f>
        <v>0</v>
      </c>
      <c r="Q1298" s="75">
        <f ca="1">IFERROR(INDEX('Budget by FY'!$I$2:$I$506,MATCH('Budget by qtr'!O1298,'Budget by FY'!$F$2:$F$506,0)),0)</f>
        <v>0</v>
      </c>
      <c r="R1298" s="75">
        <f>VLOOKUP(D1298,'FY-Quarter lookup'!$D$2:$K$25,8,FALSE)</f>
        <v>0</v>
      </c>
      <c r="S1298" s="75">
        <f>VLOOKUP(D1298,'FY-Quarter lookup'!$D$2:$G$25,4,FALSE)</f>
        <v>0</v>
      </c>
      <c r="T1298" s="75">
        <f t="shared" ca="1" si="164"/>
        <v>0</v>
      </c>
    </row>
    <row r="1299" spans="1:20">
      <c r="A1299">
        <v>2</v>
      </c>
      <c r="B1299">
        <v>2023</v>
      </c>
      <c r="C1299" s="2">
        <v>44835</v>
      </c>
      <c r="D1299" s="2">
        <v>44926</v>
      </c>
      <c r="J1299">
        <f>VLOOKUP(D1299,'FY-Quarter lookup'!$D$2:$I$25,6,FALSE)</f>
        <v>0</v>
      </c>
      <c r="K1299">
        <f>K1298</f>
        <v>272</v>
      </c>
      <c r="L1299" s="75" t="str">
        <f t="shared" ca="1" si="167"/>
        <v>3210: Regular In-kind</v>
      </c>
      <c r="M1299" s="75">
        <f t="shared" ca="1" si="162"/>
        <v>0</v>
      </c>
      <c r="N1299" s="75">
        <f t="shared" ca="1" si="163"/>
        <v>0</v>
      </c>
      <c r="O1299" s="75" t="str">
        <f t="shared" ca="1" si="168"/>
        <v>3210: Regular In-kind00PY0</v>
      </c>
      <c r="P1299" s="75">
        <f>VLOOKUP(D1299,'FY-Quarter lookup'!$D$2:$J$25,7,FALSE)</f>
        <v>0</v>
      </c>
      <c r="Q1299" s="75">
        <f ca="1">IFERROR(INDEX('Budget by FY'!$I$2:$I$506,MATCH('Budget by qtr'!O1299,'Budget by FY'!$F$2:$F$506,0)),0)</f>
        <v>0</v>
      </c>
      <c r="R1299" s="75">
        <f>VLOOKUP(D1299,'FY-Quarter lookup'!$D$2:$K$25,8,FALSE)</f>
        <v>0</v>
      </c>
      <c r="S1299" s="75">
        <f>VLOOKUP(D1299,'FY-Quarter lookup'!$D$2:$G$25,4,FALSE)</f>
        <v>0</v>
      </c>
      <c r="T1299" s="75">
        <f t="shared" ca="1" si="164"/>
        <v>0</v>
      </c>
    </row>
    <row r="1300" spans="1:20">
      <c r="A1300">
        <v>3</v>
      </c>
      <c r="B1300">
        <v>2023</v>
      </c>
      <c r="C1300" s="2">
        <v>44927</v>
      </c>
      <c r="D1300" s="2">
        <v>45016</v>
      </c>
      <c r="J1300">
        <f>VLOOKUP(D1300,'FY-Quarter lookup'!$D$2:$I$25,6,FALSE)</f>
        <v>0</v>
      </c>
      <c r="K1300">
        <f t="shared" ref="K1300:K1321" si="169">K1299</f>
        <v>272</v>
      </c>
      <c r="L1300" s="75" t="str">
        <f t="shared" ca="1" si="167"/>
        <v>3210: Regular In-kind</v>
      </c>
      <c r="M1300" s="75">
        <f t="shared" ca="1" si="162"/>
        <v>0</v>
      </c>
      <c r="N1300" s="75">
        <f t="shared" ca="1" si="163"/>
        <v>0</v>
      </c>
      <c r="O1300" s="75" t="str">
        <f t="shared" ca="1" si="168"/>
        <v>3210: Regular In-kind00PY0</v>
      </c>
      <c r="P1300" s="75">
        <f>VLOOKUP(D1300,'FY-Quarter lookup'!$D$2:$J$25,7,FALSE)</f>
        <v>0</v>
      </c>
      <c r="Q1300" s="75">
        <f ca="1">IFERROR(INDEX('Budget by FY'!$I$2:$I$506,MATCH('Budget by qtr'!O1300,'Budget by FY'!$F$2:$F$506,0)),0)</f>
        <v>0</v>
      </c>
      <c r="R1300" s="75">
        <f>VLOOKUP(D1300,'FY-Quarter lookup'!$D$2:$K$25,8,FALSE)</f>
        <v>0</v>
      </c>
      <c r="S1300" s="75">
        <f>VLOOKUP(D1300,'FY-Quarter lookup'!$D$2:$G$25,4,FALSE)</f>
        <v>0</v>
      </c>
      <c r="T1300" s="75">
        <f t="shared" ca="1" si="164"/>
        <v>0</v>
      </c>
    </row>
    <row r="1301" spans="1:20">
      <c r="A1301">
        <v>4</v>
      </c>
      <c r="B1301">
        <v>2023</v>
      </c>
      <c r="C1301" s="2">
        <v>45017</v>
      </c>
      <c r="D1301" s="2">
        <v>45107</v>
      </c>
      <c r="J1301">
        <f>VLOOKUP(D1301,'FY-Quarter lookup'!$D$2:$I$25,6,FALSE)</f>
        <v>0</v>
      </c>
      <c r="K1301">
        <f t="shared" si="169"/>
        <v>272</v>
      </c>
      <c r="L1301" s="75" t="str">
        <f t="shared" ca="1" si="167"/>
        <v>3210: Regular In-kind</v>
      </c>
      <c r="M1301" s="75">
        <f t="shared" ca="1" si="162"/>
        <v>0</v>
      </c>
      <c r="N1301" s="75">
        <f t="shared" ca="1" si="163"/>
        <v>0</v>
      </c>
      <c r="O1301" s="75" t="str">
        <f t="shared" ca="1" si="168"/>
        <v>3210: Regular In-kind00PY0</v>
      </c>
      <c r="P1301" s="75">
        <f>VLOOKUP(D1301,'FY-Quarter lookup'!$D$2:$J$25,7,FALSE)</f>
        <v>0</v>
      </c>
      <c r="Q1301" s="75">
        <f ca="1">IFERROR(INDEX('Budget by FY'!$I$2:$I$506,MATCH('Budget by qtr'!O1301,'Budget by FY'!$F$2:$F$506,0)),0)</f>
        <v>0</v>
      </c>
      <c r="R1301" s="75">
        <f>VLOOKUP(D1301,'FY-Quarter lookup'!$D$2:$K$25,8,FALSE)</f>
        <v>0</v>
      </c>
      <c r="S1301" s="75">
        <f>VLOOKUP(D1301,'FY-Quarter lookup'!$D$2:$G$25,4,FALSE)</f>
        <v>0</v>
      </c>
      <c r="T1301" s="75">
        <f t="shared" ca="1" si="164"/>
        <v>0</v>
      </c>
    </row>
    <row r="1302" spans="1:20">
      <c r="A1302">
        <v>1</v>
      </c>
      <c r="B1302">
        <v>2024</v>
      </c>
      <c r="C1302" s="2">
        <v>45108</v>
      </c>
      <c r="D1302" s="2">
        <v>45199</v>
      </c>
      <c r="J1302">
        <f>VLOOKUP(D1302,'FY-Quarter lookup'!$D$2:$I$25,6,FALSE)</f>
        <v>0</v>
      </c>
      <c r="K1302">
        <f t="shared" si="169"/>
        <v>272</v>
      </c>
      <c r="L1302" s="75" t="str">
        <f t="shared" ca="1" si="167"/>
        <v>3210: Regular In-kind</v>
      </c>
      <c r="M1302" s="75">
        <f t="shared" ca="1" si="162"/>
        <v>0</v>
      </c>
      <c r="N1302" s="75">
        <f t="shared" ca="1" si="163"/>
        <v>0</v>
      </c>
      <c r="O1302" s="75" t="str">
        <f t="shared" ca="1" si="168"/>
        <v>3210: Regular In-kind00PY0</v>
      </c>
      <c r="P1302" s="75">
        <f>VLOOKUP(D1302,'FY-Quarter lookup'!$D$2:$J$25,7,FALSE)</f>
        <v>0</v>
      </c>
      <c r="Q1302" s="75">
        <f ca="1">IFERROR(INDEX('Budget by FY'!$I$2:$I$506,MATCH('Budget by qtr'!O1302,'Budget by FY'!$F$2:$F$506,0)),0)</f>
        <v>0</v>
      </c>
      <c r="R1302" s="75">
        <f>VLOOKUP(D1302,'FY-Quarter lookup'!$D$2:$K$25,8,FALSE)</f>
        <v>0</v>
      </c>
      <c r="S1302" s="75">
        <f>VLOOKUP(D1302,'FY-Quarter lookup'!$D$2:$G$25,4,FALSE)</f>
        <v>0</v>
      </c>
      <c r="T1302" s="75">
        <f t="shared" ca="1" si="164"/>
        <v>0</v>
      </c>
    </row>
    <row r="1303" spans="1:20">
      <c r="A1303">
        <v>2</v>
      </c>
      <c r="B1303">
        <v>2024</v>
      </c>
      <c r="C1303" s="2">
        <v>45200</v>
      </c>
      <c r="D1303" s="2">
        <v>45291</v>
      </c>
      <c r="J1303">
        <f>VLOOKUP(D1303,'FY-Quarter lookup'!$D$2:$I$25,6,FALSE)</f>
        <v>0</v>
      </c>
      <c r="K1303">
        <f t="shared" si="169"/>
        <v>272</v>
      </c>
      <c r="L1303" s="75" t="str">
        <f t="shared" ca="1" si="167"/>
        <v>3210: Regular In-kind</v>
      </c>
      <c r="M1303" s="75">
        <f t="shared" ca="1" si="162"/>
        <v>0</v>
      </c>
      <c r="N1303" s="75">
        <f t="shared" ca="1" si="163"/>
        <v>0</v>
      </c>
      <c r="O1303" s="75" t="str">
        <f t="shared" ca="1" si="168"/>
        <v>3210: Regular In-kind00PY0</v>
      </c>
      <c r="P1303" s="75">
        <f>VLOOKUP(D1303,'FY-Quarter lookup'!$D$2:$J$25,7,FALSE)</f>
        <v>0</v>
      </c>
      <c r="Q1303" s="75">
        <f ca="1">IFERROR(INDEX('Budget by FY'!$I$2:$I$506,MATCH('Budget by qtr'!O1303,'Budget by FY'!$F$2:$F$506,0)),0)</f>
        <v>0</v>
      </c>
      <c r="R1303" s="75">
        <f>VLOOKUP(D1303,'FY-Quarter lookup'!$D$2:$K$25,8,FALSE)</f>
        <v>0</v>
      </c>
      <c r="S1303" s="75">
        <f>VLOOKUP(D1303,'FY-Quarter lookup'!$D$2:$G$25,4,FALSE)</f>
        <v>0</v>
      </c>
      <c r="T1303" s="75">
        <f t="shared" ca="1" si="164"/>
        <v>0</v>
      </c>
    </row>
    <row r="1304" spans="1:20">
      <c r="A1304">
        <v>3</v>
      </c>
      <c r="B1304">
        <v>2024</v>
      </c>
      <c r="C1304" s="2">
        <v>45292</v>
      </c>
      <c r="D1304" s="2">
        <v>45382</v>
      </c>
      <c r="J1304">
        <f>VLOOKUP(D1304,'FY-Quarter lookup'!$D$2:$I$25,6,FALSE)</f>
        <v>0</v>
      </c>
      <c r="K1304">
        <f t="shared" si="169"/>
        <v>272</v>
      </c>
      <c r="L1304" s="75" t="str">
        <f t="shared" ca="1" si="167"/>
        <v>3210: Regular In-kind</v>
      </c>
      <c r="M1304" s="75">
        <f t="shared" ca="1" si="162"/>
        <v>0</v>
      </c>
      <c r="N1304" s="75">
        <f t="shared" ca="1" si="163"/>
        <v>0</v>
      </c>
      <c r="O1304" s="75" t="str">
        <f t="shared" ca="1" si="168"/>
        <v>3210: Regular In-kind00PY0</v>
      </c>
      <c r="P1304" s="75">
        <f>VLOOKUP(D1304,'FY-Quarter lookup'!$D$2:$J$25,7,FALSE)</f>
        <v>0</v>
      </c>
      <c r="Q1304" s="75">
        <f ca="1">IFERROR(INDEX('Budget by FY'!$I$2:$I$506,MATCH('Budget by qtr'!O1304,'Budget by FY'!$F$2:$F$506,0)),0)</f>
        <v>0</v>
      </c>
      <c r="R1304" s="75">
        <f>VLOOKUP(D1304,'FY-Quarter lookup'!$D$2:$K$25,8,FALSE)</f>
        <v>0</v>
      </c>
      <c r="S1304" s="75">
        <f>VLOOKUP(D1304,'FY-Quarter lookup'!$D$2:$G$25,4,FALSE)</f>
        <v>0</v>
      </c>
      <c r="T1304" s="75">
        <f t="shared" ca="1" si="164"/>
        <v>0</v>
      </c>
    </row>
    <row r="1305" spans="1:20">
      <c r="A1305">
        <v>4</v>
      </c>
      <c r="B1305">
        <v>2024</v>
      </c>
      <c r="C1305" s="2">
        <v>45383</v>
      </c>
      <c r="D1305" s="2">
        <v>45473</v>
      </c>
      <c r="J1305">
        <f>VLOOKUP(D1305,'FY-Quarter lookup'!$D$2:$I$25,6,FALSE)</f>
        <v>0</v>
      </c>
      <c r="K1305">
        <f t="shared" si="169"/>
        <v>272</v>
      </c>
      <c r="L1305" s="75" t="str">
        <f t="shared" ca="1" si="167"/>
        <v>3210: Regular In-kind</v>
      </c>
      <c r="M1305" s="75">
        <f t="shared" ca="1" si="162"/>
        <v>0</v>
      </c>
      <c r="N1305" s="75">
        <f t="shared" ca="1" si="163"/>
        <v>0</v>
      </c>
      <c r="O1305" s="75" t="str">
        <f t="shared" ca="1" si="168"/>
        <v>3210: Regular In-kind00PY0</v>
      </c>
      <c r="P1305" s="75">
        <f>VLOOKUP(D1305,'FY-Quarter lookup'!$D$2:$J$25,7,FALSE)</f>
        <v>0</v>
      </c>
      <c r="Q1305" s="75">
        <f ca="1">IFERROR(INDEX('Budget by FY'!$I$2:$I$506,MATCH('Budget by qtr'!O1305,'Budget by FY'!$F$2:$F$506,0)),0)</f>
        <v>0</v>
      </c>
      <c r="R1305" s="75">
        <f>VLOOKUP(D1305,'FY-Quarter lookup'!$D$2:$K$25,8,FALSE)</f>
        <v>0</v>
      </c>
      <c r="S1305" s="75">
        <f>VLOOKUP(D1305,'FY-Quarter lookup'!$D$2:$G$25,4,FALSE)</f>
        <v>0</v>
      </c>
      <c r="T1305" s="75">
        <f t="shared" ca="1" si="164"/>
        <v>0</v>
      </c>
    </row>
    <row r="1306" spans="1:20">
      <c r="A1306">
        <v>1</v>
      </c>
      <c r="B1306">
        <v>2025</v>
      </c>
      <c r="C1306" s="2">
        <v>45474</v>
      </c>
      <c r="D1306" s="2">
        <v>45565</v>
      </c>
      <c r="J1306">
        <f>VLOOKUP(D1306,'FY-Quarter lookup'!$D$2:$I$25,6,FALSE)</f>
        <v>0</v>
      </c>
      <c r="K1306">
        <f t="shared" si="169"/>
        <v>272</v>
      </c>
      <c r="L1306" s="75" t="str">
        <f t="shared" ca="1" si="167"/>
        <v>3210: Regular In-kind</v>
      </c>
      <c r="M1306" s="75">
        <f t="shared" ref="M1306:M1369" ca="1" si="170">INDIRECT(_xlfn.CONCAT("'Budget by FY'!D",K1306))</f>
        <v>0</v>
      </c>
      <c r="N1306" s="75">
        <f t="shared" ref="N1306:N1369" ca="1" si="171">INDIRECT(_xlfn.CONCAT("'Budget by FY'!E",K1306))</f>
        <v>0</v>
      </c>
      <c r="O1306" s="75" t="str">
        <f t="shared" ca="1" si="168"/>
        <v>3210: Regular In-kind00PY0</v>
      </c>
      <c r="P1306" s="75">
        <f>VLOOKUP(D1306,'FY-Quarter lookup'!$D$2:$J$25,7,FALSE)</f>
        <v>0</v>
      </c>
      <c r="Q1306" s="75">
        <f ca="1">IFERROR(INDEX('Budget by FY'!$I$2:$I$506,MATCH('Budget by qtr'!O1306,'Budget by FY'!$F$2:$F$506,0)),0)</f>
        <v>0</v>
      </c>
      <c r="R1306" s="75">
        <f>VLOOKUP(D1306,'FY-Quarter lookup'!$D$2:$K$25,8,FALSE)</f>
        <v>0</v>
      </c>
      <c r="S1306" s="75">
        <f>VLOOKUP(D1306,'FY-Quarter lookup'!$D$2:$G$25,4,FALSE)</f>
        <v>0</v>
      </c>
      <c r="T1306" s="75">
        <f t="shared" ref="T1306:T1369" ca="1" si="172">IFERROR((Q1306/R1306)*S1306,0)</f>
        <v>0</v>
      </c>
    </row>
    <row r="1307" spans="1:20">
      <c r="A1307">
        <v>2</v>
      </c>
      <c r="B1307">
        <v>2025</v>
      </c>
      <c r="C1307" s="2">
        <v>45566</v>
      </c>
      <c r="D1307" s="2">
        <v>45657</v>
      </c>
      <c r="J1307">
        <f>VLOOKUP(D1307,'FY-Quarter lookup'!$D$2:$I$25,6,FALSE)</f>
        <v>0</v>
      </c>
      <c r="K1307">
        <f t="shared" si="169"/>
        <v>272</v>
      </c>
      <c r="L1307" s="75" t="str">
        <f t="shared" ca="1" si="167"/>
        <v>3210: Regular In-kind</v>
      </c>
      <c r="M1307" s="75">
        <f t="shared" ca="1" si="170"/>
        <v>0</v>
      </c>
      <c r="N1307" s="75">
        <f t="shared" ca="1" si="171"/>
        <v>0</v>
      </c>
      <c r="O1307" s="75" t="str">
        <f t="shared" ca="1" si="168"/>
        <v>3210: Regular In-kind00PY0</v>
      </c>
      <c r="P1307" s="75">
        <f>VLOOKUP(D1307,'FY-Quarter lookup'!$D$2:$J$25,7,FALSE)</f>
        <v>0</v>
      </c>
      <c r="Q1307" s="75">
        <f ca="1">IFERROR(INDEX('Budget by FY'!$I$2:$I$506,MATCH('Budget by qtr'!O1307,'Budget by FY'!$F$2:$F$506,0)),0)</f>
        <v>0</v>
      </c>
      <c r="R1307" s="75">
        <f>VLOOKUP(D1307,'FY-Quarter lookup'!$D$2:$K$25,8,FALSE)</f>
        <v>0</v>
      </c>
      <c r="S1307" s="75">
        <f>VLOOKUP(D1307,'FY-Quarter lookup'!$D$2:$G$25,4,FALSE)</f>
        <v>0</v>
      </c>
      <c r="T1307" s="75">
        <f t="shared" ca="1" si="172"/>
        <v>0</v>
      </c>
    </row>
    <row r="1308" spans="1:20">
      <c r="A1308">
        <v>3</v>
      </c>
      <c r="B1308">
        <v>2025</v>
      </c>
      <c r="C1308" s="2">
        <v>45658</v>
      </c>
      <c r="D1308" s="2">
        <v>45747</v>
      </c>
      <c r="J1308">
        <f>VLOOKUP(D1308,'FY-Quarter lookup'!$D$2:$I$25,6,FALSE)</f>
        <v>0</v>
      </c>
      <c r="K1308">
        <f t="shared" si="169"/>
        <v>272</v>
      </c>
      <c r="L1308" s="75" t="str">
        <f t="shared" ca="1" si="167"/>
        <v>3210: Regular In-kind</v>
      </c>
      <c r="M1308" s="75">
        <f t="shared" ca="1" si="170"/>
        <v>0</v>
      </c>
      <c r="N1308" s="75">
        <f t="shared" ca="1" si="171"/>
        <v>0</v>
      </c>
      <c r="O1308" s="75" t="str">
        <f t="shared" ca="1" si="168"/>
        <v>3210: Regular In-kind00PY0</v>
      </c>
      <c r="P1308" s="75">
        <f>VLOOKUP(D1308,'FY-Quarter lookup'!$D$2:$J$25,7,FALSE)</f>
        <v>0</v>
      </c>
      <c r="Q1308" s="75">
        <f ca="1">IFERROR(INDEX('Budget by FY'!$I$2:$I$506,MATCH('Budget by qtr'!O1308,'Budget by FY'!$F$2:$F$506,0)),0)</f>
        <v>0</v>
      </c>
      <c r="R1308" s="75">
        <f>VLOOKUP(D1308,'FY-Quarter lookup'!$D$2:$K$25,8,FALSE)</f>
        <v>0</v>
      </c>
      <c r="S1308" s="75">
        <f>VLOOKUP(D1308,'FY-Quarter lookup'!$D$2:$G$25,4,FALSE)</f>
        <v>0</v>
      </c>
      <c r="T1308" s="75">
        <f t="shared" ca="1" si="172"/>
        <v>0</v>
      </c>
    </row>
    <row r="1309" spans="1:20">
      <c r="A1309">
        <v>4</v>
      </c>
      <c r="B1309">
        <v>2025</v>
      </c>
      <c r="C1309" s="2">
        <v>45748</v>
      </c>
      <c r="D1309" s="2">
        <v>45838</v>
      </c>
      <c r="J1309">
        <f>VLOOKUP(D1309,'FY-Quarter lookup'!$D$2:$I$25,6,FALSE)</f>
        <v>0</v>
      </c>
      <c r="K1309">
        <f t="shared" si="169"/>
        <v>272</v>
      </c>
      <c r="L1309" s="75" t="str">
        <f t="shared" ca="1" si="167"/>
        <v>3210: Regular In-kind</v>
      </c>
      <c r="M1309" s="75">
        <f t="shared" ca="1" si="170"/>
        <v>0</v>
      </c>
      <c r="N1309" s="75">
        <f t="shared" ca="1" si="171"/>
        <v>0</v>
      </c>
      <c r="O1309" s="75" t="str">
        <f t="shared" ca="1" si="168"/>
        <v>3210: Regular In-kind00PY0</v>
      </c>
      <c r="P1309" s="75">
        <f>VLOOKUP(D1309,'FY-Quarter lookup'!$D$2:$J$25,7,FALSE)</f>
        <v>0</v>
      </c>
      <c r="Q1309" s="75">
        <f ca="1">IFERROR(INDEX('Budget by FY'!$I$2:$I$506,MATCH('Budget by qtr'!O1309,'Budget by FY'!$F$2:$F$506,0)),0)</f>
        <v>0</v>
      </c>
      <c r="R1309" s="75">
        <f>VLOOKUP(D1309,'FY-Quarter lookup'!$D$2:$K$25,8,FALSE)</f>
        <v>0</v>
      </c>
      <c r="S1309" s="75">
        <f>VLOOKUP(D1309,'FY-Quarter lookup'!$D$2:$G$25,4,FALSE)</f>
        <v>0</v>
      </c>
      <c r="T1309" s="75">
        <f t="shared" ca="1" si="172"/>
        <v>0</v>
      </c>
    </row>
    <row r="1310" spans="1:20">
      <c r="A1310">
        <v>1</v>
      </c>
      <c r="B1310">
        <v>2026</v>
      </c>
      <c r="C1310" s="2">
        <v>45839</v>
      </c>
      <c r="D1310" s="2">
        <v>45930</v>
      </c>
      <c r="J1310">
        <f>VLOOKUP(D1310,'FY-Quarter lookup'!$D$2:$I$25,6,FALSE)</f>
        <v>0</v>
      </c>
      <c r="K1310">
        <f t="shared" si="169"/>
        <v>272</v>
      </c>
      <c r="L1310" s="75" t="str">
        <f t="shared" ca="1" si="167"/>
        <v>3210: Regular In-kind</v>
      </c>
      <c r="M1310" s="75">
        <f t="shared" ca="1" si="170"/>
        <v>0</v>
      </c>
      <c r="N1310" s="75">
        <f t="shared" ca="1" si="171"/>
        <v>0</v>
      </c>
      <c r="O1310" s="75" t="str">
        <f t="shared" ca="1" si="168"/>
        <v>3210: Regular In-kind00PY0</v>
      </c>
      <c r="P1310" s="75">
        <f>VLOOKUP(D1310,'FY-Quarter lookup'!$D$2:$J$25,7,FALSE)</f>
        <v>0</v>
      </c>
      <c r="Q1310" s="75">
        <f ca="1">IFERROR(INDEX('Budget by FY'!$I$2:$I$506,MATCH('Budget by qtr'!O1310,'Budget by FY'!$F$2:$F$506,0)),0)</f>
        <v>0</v>
      </c>
      <c r="R1310" s="75">
        <f>VLOOKUP(D1310,'FY-Quarter lookup'!$D$2:$K$25,8,FALSE)</f>
        <v>0</v>
      </c>
      <c r="S1310" s="75">
        <f>VLOOKUP(D1310,'FY-Quarter lookup'!$D$2:$G$25,4,FALSE)</f>
        <v>0</v>
      </c>
      <c r="T1310" s="75">
        <f t="shared" ca="1" si="172"/>
        <v>0</v>
      </c>
    </row>
    <row r="1311" spans="1:20">
      <c r="A1311">
        <v>2</v>
      </c>
      <c r="B1311">
        <v>2026</v>
      </c>
      <c r="C1311" s="2">
        <v>45931</v>
      </c>
      <c r="D1311" s="2">
        <v>46022</v>
      </c>
      <c r="J1311">
        <f>VLOOKUP(D1311,'FY-Quarter lookup'!$D$2:$I$25,6,FALSE)</f>
        <v>0</v>
      </c>
      <c r="K1311">
        <f t="shared" si="169"/>
        <v>272</v>
      </c>
      <c r="L1311" s="75" t="str">
        <f t="shared" ca="1" si="167"/>
        <v>3210: Regular In-kind</v>
      </c>
      <c r="M1311" s="75">
        <f t="shared" ca="1" si="170"/>
        <v>0</v>
      </c>
      <c r="N1311" s="75">
        <f t="shared" ca="1" si="171"/>
        <v>0</v>
      </c>
      <c r="O1311" s="75" t="str">
        <f t="shared" ca="1" si="168"/>
        <v>3210: Regular In-kind00PY0</v>
      </c>
      <c r="P1311" s="75">
        <f>VLOOKUP(D1311,'FY-Quarter lookup'!$D$2:$J$25,7,FALSE)</f>
        <v>0</v>
      </c>
      <c r="Q1311" s="75">
        <f ca="1">IFERROR(INDEX('Budget by FY'!$I$2:$I$506,MATCH('Budget by qtr'!O1311,'Budget by FY'!$F$2:$F$506,0)),0)</f>
        <v>0</v>
      </c>
      <c r="R1311" s="75">
        <f>VLOOKUP(D1311,'FY-Quarter lookup'!$D$2:$K$25,8,FALSE)</f>
        <v>0</v>
      </c>
      <c r="S1311" s="75">
        <f>VLOOKUP(D1311,'FY-Quarter lookup'!$D$2:$G$25,4,FALSE)</f>
        <v>0</v>
      </c>
      <c r="T1311" s="75">
        <f t="shared" ca="1" si="172"/>
        <v>0</v>
      </c>
    </row>
    <row r="1312" spans="1:20">
      <c r="A1312">
        <v>3</v>
      </c>
      <c r="B1312">
        <v>2026</v>
      </c>
      <c r="C1312" s="2">
        <v>46023</v>
      </c>
      <c r="D1312" s="2">
        <v>46112</v>
      </c>
      <c r="J1312">
        <f>VLOOKUP(D1312,'FY-Quarter lookup'!$D$2:$I$25,6,FALSE)</f>
        <v>0</v>
      </c>
      <c r="K1312">
        <f t="shared" si="169"/>
        <v>272</v>
      </c>
      <c r="L1312" s="75" t="str">
        <f t="shared" ca="1" si="167"/>
        <v>3210: Regular In-kind</v>
      </c>
      <c r="M1312" s="75">
        <f t="shared" ca="1" si="170"/>
        <v>0</v>
      </c>
      <c r="N1312" s="75">
        <f t="shared" ca="1" si="171"/>
        <v>0</v>
      </c>
      <c r="O1312" s="75" t="str">
        <f t="shared" ca="1" si="168"/>
        <v>3210: Regular In-kind00PY0</v>
      </c>
      <c r="P1312" s="75">
        <f>VLOOKUP(D1312,'FY-Quarter lookup'!$D$2:$J$25,7,FALSE)</f>
        <v>0</v>
      </c>
      <c r="Q1312" s="75">
        <f ca="1">IFERROR(INDEX('Budget by FY'!$I$2:$I$506,MATCH('Budget by qtr'!O1312,'Budget by FY'!$F$2:$F$506,0)),0)</f>
        <v>0</v>
      </c>
      <c r="R1312" s="75">
        <f>VLOOKUP(D1312,'FY-Quarter lookup'!$D$2:$K$25,8,FALSE)</f>
        <v>0</v>
      </c>
      <c r="S1312" s="75">
        <f>VLOOKUP(D1312,'FY-Quarter lookup'!$D$2:$G$25,4,FALSE)</f>
        <v>0</v>
      </c>
      <c r="T1312" s="75">
        <f t="shared" ca="1" si="172"/>
        <v>0</v>
      </c>
    </row>
    <row r="1313" spans="1:20">
      <c r="A1313">
        <v>4</v>
      </c>
      <c r="B1313">
        <v>2026</v>
      </c>
      <c r="C1313" s="2">
        <v>46113</v>
      </c>
      <c r="D1313" s="2">
        <v>46203</v>
      </c>
      <c r="J1313">
        <f>VLOOKUP(D1313,'FY-Quarter lookup'!$D$2:$I$25,6,FALSE)</f>
        <v>0</v>
      </c>
      <c r="K1313">
        <f t="shared" si="169"/>
        <v>272</v>
      </c>
      <c r="L1313" s="75" t="str">
        <f t="shared" ca="1" si="167"/>
        <v>3210: Regular In-kind</v>
      </c>
      <c r="M1313" s="75">
        <f t="shared" ca="1" si="170"/>
        <v>0</v>
      </c>
      <c r="N1313" s="75">
        <f t="shared" ca="1" si="171"/>
        <v>0</v>
      </c>
      <c r="O1313" s="75" t="str">
        <f t="shared" ca="1" si="168"/>
        <v>3210: Regular In-kind00PY0</v>
      </c>
      <c r="P1313" s="75">
        <f>VLOOKUP(D1313,'FY-Quarter lookup'!$D$2:$J$25,7,FALSE)</f>
        <v>0</v>
      </c>
      <c r="Q1313" s="75">
        <f ca="1">IFERROR(INDEX('Budget by FY'!$I$2:$I$506,MATCH('Budget by qtr'!O1313,'Budget by FY'!$F$2:$F$506,0)),0)</f>
        <v>0</v>
      </c>
      <c r="R1313" s="75">
        <f>VLOOKUP(D1313,'FY-Quarter lookup'!$D$2:$K$25,8,FALSE)</f>
        <v>0</v>
      </c>
      <c r="S1313" s="75">
        <f>VLOOKUP(D1313,'FY-Quarter lookup'!$D$2:$G$25,4,FALSE)</f>
        <v>0</v>
      </c>
      <c r="T1313" s="75">
        <f t="shared" ca="1" si="172"/>
        <v>0</v>
      </c>
    </row>
    <row r="1314" spans="1:20">
      <c r="A1314">
        <v>1</v>
      </c>
      <c r="B1314">
        <v>2027</v>
      </c>
      <c r="C1314" s="2">
        <v>46204</v>
      </c>
      <c r="D1314" s="2">
        <v>46295</v>
      </c>
      <c r="J1314">
        <f>VLOOKUP(D1314,'FY-Quarter lookup'!$D$2:$I$25,6,FALSE)</f>
        <v>0</v>
      </c>
      <c r="K1314">
        <f t="shared" si="169"/>
        <v>272</v>
      </c>
      <c r="L1314" s="75" t="str">
        <f t="shared" ca="1" si="167"/>
        <v>3210: Regular In-kind</v>
      </c>
      <c r="M1314" s="75">
        <f t="shared" ca="1" si="170"/>
        <v>0</v>
      </c>
      <c r="N1314" s="75">
        <f t="shared" ca="1" si="171"/>
        <v>0</v>
      </c>
      <c r="O1314" s="75" t="str">
        <f t="shared" ca="1" si="168"/>
        <v>3210: Regular In-kind00PY0</v>
      </c>
      <c r="P1314" s="75">
        <f>VLOOKUP(D1314,'FY-Quarter lookup'!$D$2:$J$25,7,FALSE)</f>
        <v>0</v>
      </c>
      <c r="Q1314" s="75">
        <f ca="1">IFERROR(INDEX('Budget by FY'!$I$2:$I$506,MATCH('Budget by qtr'!O1314,'Budget by FY'!$F$2:$F$506,0)),0)</f>
        <v>0</v>
      </c>
      <c r="R1314" s="75">
        <f>VLOOKUP(D1314,'FY-Quarter lookup'!$D$2:$K$25,8,FALSE)</f>
        <v>0</v>
      </c>
      <c r="S1314" s="75">
        <f>VLOOKUP(D1314,'FY-Quarter lookup'!$D$2:$G$25,4,FALSE)</f>
        <v>0</v>
      </c>
      <c r="T1314" s="75">
        <f t="shared" ca="1" si="172"/>
        <v>0</v>
      </c>
    </row>
    <row r="1315" spans="1:20">
      <c r="A1315">
        <v>2</v>
      </c>
      <c r="B1315">
        <v>2027</v>
      </c>
      <c r="C1315" s="2">
        <v>46296</v>
      </c>
      <c r="D1315" s="2">
        <v>46387</v>
      </c>
      <c r="J1315">
        <f>VLOOKUP(D1315,'FY-Quarter lookup'!$D$2:$I$25,6,FALSE)</f>
        <v>0</v>
      </c>
      <c r="K1315">
        <f t="shared" si="169"/>
        <v>272</v>
      </c>
      <c r="L1315" s="75" t="str">
        <f t="shared" ca="1" si="167"/>
        <v>3210: Regular In-kind</v>
      </c>
      <c r="M1315" s="75">
        <f t="shared" ca="1" si="170"/>
        <v>0</v>
      </c>
      <c r="N1315" s="75">
        <f t="shared" ca="1" si="171"/>
        <v>0</v>
      </c>
      <c r="O1315" s="75" t="str">
        <f t="shared" ca="1" si="168"/>
        <v>3210: Regular In-kind00PY0</v>
      </c>
      <c r="P1315" s="75">
        <f>VLOOKUP(D1315,'FY-Quarter lookup'!$D$2:$J$25,7,FALSE)</f>
        <v>0</v>
      </c>
      <c r="Q1315" s="75">
        <f ca="1">IFERROR(INDEX('Budget by FY'!$I$2:$I$506,MATCH('Budget by qtr'!O1315,'Budget by FY'!$F$2:$F$506,0)),0)</f>
        <v>0</v>
      </c>
      <c r="R1315" s="75">
        <f>VLOOKUP(D1315,'FY-Quarter lookup'!$D$2:$K$25,8,FALSE)</f>
        <v>0</v>
      </c>
      <c r="S1315" s="75">
        <f>VLOOKUP(D1315,'FY-Quarter lookup'!$D$2:$G$25,4,FALSE)</f>
        <v>0</v>
      </c>
      <c r="T1315" s="75">
        <f t="shared" ca="1" si="172"/>
        <v>0</v>
      </c>
    </row>
    <row r="1316" spans="1:20">
      <c r="A1316">
        <v>3</v>
      </c>
      <c r="B1316">
        <v>2027</v>
      </c>
      <c r="C1316" s="2">
        <v>46388</v>
      </c>
      <c r="D1316" s="2">
        <v>46477</v>
      </c>
      <c r="J1316">
        <f>VLOOKUP(D1316,'FY-Quarter lookup'!$D$2:$I$25,6,FALSE)</f>
        <v>0</v>
      </c>
      <c r="K1316">
        <f t="shared" si="169"/>
        <v>272</v>
      </c>
      <c r="L1316" s="75" t="str">
        <f t="shared" ca="1" si="167"/>
        <v>3210: Regular In-kind</v>
      </c>
      <c r="M1316" s="75">
        <f t="shared" ca="1" si="170"/>
        <v>0</v>
      </c>
      <c r="N1316" s="75">
        <f t="shared" ca="1" si="171"/>
        <v>0</v>
      </c>
      <c r="O1316" s="75" t="str">
        <f t="shared" ca="1" si="168"/>
        <v>3210: Regular In-kind00PY0</v>
      </c>
      <c r="P1316" s="75">
        <f>VLOOKUP(D1316,'FY-Quarter lookup'!$D$2:$J$25,7,FALSE)</f>
        <v>0</v>
      </c>
      <c r="Q1316" s="75">
        <f ca="1">IFERROR(INDEX('Budget by FY'!$I$2:$I$506,MATCH('Budget by qtr'!O1316,'Budget by FY'!$F$2:$F$506,0)),0)</f>
        <v>0</v>
      </c>
      <c r="R1316" s="75">
        <f>VLOOKUP(D1316,'FY-Quarter lookup'!$D$2:$K$25,8,FALSE)</f>
        <v>0</v>
      </c>
      <c r="S1316" s="75">
        <f>VLOOKUP(D1316,'FY-Quarter lookup'!$D$2:$G$25,4,FALSE)</f>
        <v>0</v>
      </c>
      <c r="T1316" s="75">
        <f t="shared" ca="1" si="172"/>
        <v>0</v>
      </c>
    </row>
    <row r="1317" spans="1:20">
      <c r="A1317">
        <v>4</v>
      </c>
      <c r="B1317">
        <v>2027</v>
      </c>
      <c r="C1317" s="2">
        <v>46478</v>
      </c>
      <c r="D1317" s="2">
        <v>46568</v>
      </c>
      <c r="J1317">
        <f>VLOOKUP(D1317,'FY-Quarter lookup'!$D$2:$I$25,6,FALSE)</f>
        <v>0</v>
      </c>
      <c r="K1317">
        <f t="shared" si="169"/>
        <v>272</v>
      </c>
      <c r="L1317" s="75" t="str">
        <f t="shared" ca="1" si="167"/>
        <v>3210: Regular In-kind</v>
      </c>
      <c r="M1317" s="75">
        <f t="shared" ca="1" si="170"/>
        <v>0</v>
      </c>
      <c r="N1317" s="75">
        <f t="shared" ca="1" si="171"/>
        <v>0</v>
      </c>
      <c r="O1317" s="75" t="str">
        <f t="shared" ca="1" si="168"/>
        <v>3210: Regular In-kind00PY0</v>
      </c>
      <c r="P1317" s="75">
        <f>VLOOKUP(D1317,'FY-Quarter lookup'!$D$2:$J$25,7,FALSE)</f>
        <v>0</v>
      </c>
      <c r="Q1317" s="75">
        <f ca="1">IFERROR(INDEX('Budget by FY'!$I$2:$I$506,MATCH('Budget by qtr'!O1317,'Budget by FY'!$F$2:$F$506,0)),0)</f>
        <v>0</v>
      </c>
      <c r="R1317" s="75">
        <f>VLOOKUP(D1317,'FY-Quarter lookup'!$D$2:$K$25,8,FALSE)</f>
        <v>0</v>
      </c>
      <c r="S1317" s="75">
        <f>VLOOKUP(D1317,'FY-Quarter lookup'!$D$2:$G$25,4,FALSE)</f>
        <v>0</v>
      </c>
      <c r="T1317" s="75">
        <f t="shared" ca="1" si="172"/>
        <v>0</v>
      </c>
    </row>
    <row r="1318" spans="1:20">
      <c r="A1318">
        <v>1</v>
      </c>
      <c r="B1318">
        <v>2028</v>
      </c>
      <c r="C1318" s="2">
        <v>46569</v>
      </c>
      <c r="D1318" s="2">
        <v>46660</v>
      </c>
      <c r="J1318">
        <f>VLOOKUP(D1318,'FY-Quarter lookup'!$D$2:$I$25,6,FALSE)</f>
        <v>0</v>
      </c>
      <c r="K1318">
        <f t="shared" si="169"/>
        <v>272</v>
      </c>
      <c r="L1318" s="75" t="str">
        <f t="shared" ca="1" si="167"/>
        <v>3210: Regular In-kind</v>
      </c>
      <c r="M1318" s="75">
        <f t="shared" ca="1" si="170"/>
        <v>0</v>
      </c>
      <c r="N1318" s="75">
        <f t="shared" ca="1" si="171"/>
        <v>0</v>
      </c>
      <c r="O1318" s="75" t="str">
        <f t="shared" ca="1" si="168"/>
        <v>3210: Regular In-kind00PY0</v>
      </c>
      <c r="P1318" s="75">
        <f>VLOOKUP(D1318,'FY-Quarter lookup'!$D$2:$J$25,7,FALSE)</f>
        <v>0</v>
      </c>
      <c r="Q1318" s="75">
        <f ca="1">IFERROR(INDEX('Budget by FY'!$I$2:$I$506,MATCH('Budget by qtr'!O1318,'Budget by FY'!$F$2:$F$506,0)),0)</f>
        <v>0</v>
      </c>
      <c r="R1318" s="75">
        <f>VLOOKUP(D1318,'FY-Quarter lookup'!$D$2:$K$25,8,FALSE)</f>
        <v>0</v>
      </c>
      <c r="S1318" s="75">
        <f>VLOOKUP(D1318,'FY-Quarter lookup'!$D$2:$G$25,4,FALSE)</f>
        <v>0</v>
      </c>
      <c r="T1318" s="75">
        <f t="shared" ca="1" si="172"/>
        <v>0</v>
      </c>
    </row>
    <row r="1319" spans="1:20">
      <c r="A1319">
        <v>2</v>
      </c>
      <c r="B1319">
        <v>2028</v>
      </c>
      <c r="C1319" s="2">
        <v>46661</v>
      </c>
      <c r="D1319" s="2">
        <v>46752</v>
      </c>
      <c r="J1319">
        <f>VLOOKUP(D1319,'FY-Quarter lookup'!$D$2:$I$25,6,FALSE)</f>
        <v>0</v>
      </c>
      <c r="K1319">
        <f t="shared" si="169"/>
        <v>272</v>
      </c>
      <c r="L1319" s="75" t="str">
        <f t="shared" ca="1" si="167"/>
        <v>3210: Regular In-kind</v>
      </c>
      <c r="M1319" s="75">
        <f t="shared" ca="1" si="170"/>
        <v>0</v>
      </c>
      <c r="N1319" s="75">
        <f t="shared" ca="1" si="171"/>
        <v>0</v>
      </c>
      <c r="O1319" s="75" t="str">
        <f t="shared" ca="1" si="168"/>
        <v>3210: Regular In-kind00PY0</v>
      </c>
      <c r="P1319" s="75">
        <f>VLOOKUP(D1319,'FY-Quarter lookup'!$D$2:$J$25,7,FALSE)</f>
        <v>0</v>
      </c>
      <c r="Q1319" s="75">
        <f ca="1">IFERROR(INDEX('Budget by FY'!$I$2:$I$506,MATCH('Budget by qtr'!O1319,'Budget by FY'!$F$2:$F$506,0)),0)</f>
        <v>0</v>
      </c>
      <c r="R1319" s="75">
        <f>VLOOKUP(D1319,'FY-Quarter lookup'!$D$2:$K$25,8,FALSE)</f>
        <v>0</v>
      </c>
      <c r="S1319" s="75">
        <f>VLOOKUP(D1319,'FY-Quarter lookup'!$D$2:$G$25,4,FALSE)</f>
        <v>0</v>
      </c>
      <c r="T1319" s="75">
        <f t="shared" ca="1" si="172"/>
        <v>0</v>
      </c>
    </row>
    <row r="1320" spans="1:20">
      <c r="A1320">
        <v>3</v>
      </c>
      <c r="B1320">
        <v>2028</v>
      </c>
      <c r="C1320" s="2">
        <v>46753</v>
      </c>
      <c r="D1320" s="2">
        <v>46843</v>
      </c>
      <c r="J1320">
        <f>VLOOKUP(D1320,'FY-Quarter lookup'!$D$2:$I$25,6,FALSE)</f>
        <v>0</v>
      </c>
      <c r="K1320">
        <f t="shared" si="169"/>
        <v>272</v>
      </c>
      <c r="L1320" s="75" t="str">
        <f t="shared" ca="1" si="167"/>
        <v>3210: Regular In-kind</v>
      </c>
      <c r="M1320" s="75">
        <f t="shared" ca="1" si="170"/>
        <v>0</v>
      </c>
      <c r="N1320" s="75">
        <f t="shared" ca="1" si="171"/>
        <v>0</v>
      </c>
      <c r="O1320" s="75" t="str">
        <f t="shared" ca="1" si="168"/>
        <v>3210: Regular In-kind00PY0</v>
      </c>
      <c r="P1320" s="75">
        <f>VLOOKUP(D1320,'FY-Quarter lookup'!$D$2:$J$25,7,FALSE)</f>
        <v>0</v>
      </c>
      <c r="Q1320" s="75">
        <f ca="1">IFERROR(INDEX('Budget by FY'!$I$2:$I$506,MATCH('Budget by qtr'!O1320,'Budget by FY'!$F$2:$F$506,0)),0)</f>
        <v>0</v>
      </c>
      <c r="R1320" s="75">
        <f>VLOOKUP(D1320,'FY-Quarter lookup'!$D$2:$K$25,8,FALSE)</f>
        <v>0</v>
      </c>
      <c r="S1320" s="75">
        <f>VLOOKUP(D1320,'FY-Quarter lookup'!$D$2:$G$25,4,FALSE)</f>
        <v>0</v>
      </c>
      <c r="T1320" s="75">
        <f t="shared" ca="1" si="172"/>
        <v>0</v>
      </c>
    </row>
    <row r="1321" spans="1:20">
      <c r="A1321">
        <v>4</v>
      </c>
      <c r="B1321">
        <v>2028</v>
      </c>
      <c r="C1321" s="2">
        <v>46844</v>
      </c>
      <c r="D1321" s="2">
        <v>46934</v>
      </c>
      <c r="J1321">
        <f>VLOOKUP(D1321,'FY-Quarter lookup'!$D$2:$I$25,6,FALSE)</f>
        <v>0</v>
      </c>
      <c r="K1321">
        <f t="shared" si="169"/>
        <v>272</v>
      </c>
      <c r="L1321" s="75" t="str">
        <f t="shared" ca="1" si="167"/>
        <v>3210: Regular In-kind</v>
      </c>
      <c r="M1321" s="75">
        <f t="shared" ca="1" si="170"/>
        <v>0</v>
      </c>
      <c r="N1321" s="75">
        <f t="shared" ca="1" si="171"/>
        <v>0</v>
      </c>
      <c r="O1321" s="75" t="str">
        <f t="shared" ca="1" si="168"/>
        <v>3210: Regular In-kind00PY0</v>
      </c>
      <c r="P1321" s="75">
        <f>VLOOKUP(D1321,'FY-Quarter lookup'!$D$2:$J$25,7,FALSE)</f>
        <v>0</v>
      </c>
      <c r="Q1321" s="75">
        <f ca="1">IFERROR(INDEX('Budget by FY'!$I$2:$I$506,MATCH('Budget by qtr'!O1321,'Budget by FY'!$F$2:$F$506,0)),0)</f>
        <v>0</v>
      </c>
      <c r="R1321" s="75">
        <f>VLOOKUP(D1321,'FY-Quarter lookup'!$D$2:$K$25,8,FALSE)</f>
        <v>0</v>
      </c>
      <c r="S1321" s="75">
        <f>VLOOKUP(D1321,'FY-Quarter lookup'!$D$2:$G$25,4,FALSE)</f>
        <v>0</v>
      </c>
      <c r="T1321" s="75">
        <f t="shared" ca="1" si="172"/>
        <v>0</v>
      </c>
    </row>
    <row r="1322" spans="1:20">
      <c r="A1322">
        <v>1</v>
      </c>
      <c r="B1322">
        <v>2023</v>
      </c>
      <c r="C1322" s="2">
        <v>44743</v>
      </c>
      <c r="D1322" s="2">
        <v>44834</v>
      </c>
      <c r="J1322">
        <f>VLOOKUP(D1322,'FY-Quarter lookup'!$D$2:$I$25,6,FALSE)</f>
        <v>0</v>
      </c>
      <c r="K1322">
        <f>K1321+5</f>
        <v>277</v>
      </c>
      <c r="L1322" s="75" t="str">
        <f t="shared" ca="1" si="167"/>
        <v>3210: Regular In-kind</v>
      </c>
      <c r="M1322" s="75">
        <f t="shared" ca="1" si="170"/>
        <v>0</v>
      </c>
      <c r="N1322" s="75">
        <f t="shared" ca="1" si="171"/>
        <v>0</v>
      </c>
      <c r="O1322" s="75" t="str">
        <f t="shared" ca="1" si="168"/>
        <v>3210: Regular In-kind00PY0</v>
      </c>
      <c r="P1322" s="75">
        <f>VLOOKUP(D1322,'FY-Quarter lookup'!$D$2:$J$25,7,FALSE)</f>
        <v>0</v>
      </c>
      <c r="Q1322" s="75">
        <f ca="1">IFERROR(INDEX('Budget by FY'!$I$2:$I$506,MATCH('Budget by qtr'!O1322,'Budget by FY'!$F$2:$F$506,0)),0)</f>
        <v>0</v>
      </c>
      <c r="R1322" s="75">
        <f>VLOOKUP(D1322,'FY-Quarter lookup'!$D$2:$K$25,8,FALSE)</f>
        <v>0</v>
      </c>
      <c r="S1322" s="75">
        <f>VLOOKUP(D1322,'FY-Quarter lookup'!$D$2:$G$25,4,FALSE)</f>
        <v>0</v>
      </c>
      <c r="T1322" s="75">
        <f t="shared" ca="1" si="172"/>
        <v>0</v>
      </c>
    </row>
    <row r="1323" spans="1:20">
      <c r="A1323">
        <v>2</v>
      </c>
      <c r="B1323">
        <v>2023</v>
      </c>
      <c r="C1323" s="2">
        <v>44835</v>
      </c>
      <c r="D1323" s="2">
        <v>44926</v>
      </c>
      <c r="J1323">
        <f>VLOOKUP(D1323,'FY-Quarter lookup'!$D$2:$I$25,6,FALSE)</f>
        <v>0</v>
      </c>
      <c r="K1323">
        <f>K1322</f>
        <v>277</v>
      </c>
      <c r="L1323" s="75" t="str">
        <f t="shared" ca="1" si="167"/>
        <v>3210: Regular In-kind</v>
      </c>
      <c r="M1323" s="75">
        <f t="shared" ca="1" si="170"/>
        <v>0</v>
      </c>
      <c r="N1323" s="75">
        <f t="shared" ca="1" si="171"/>
        <v>0</v>
      </c>
      <c r="O1323" s="75" t="str">
        <f t="shared" ca="1" si="168"/>
        <v>3210: Regular In-kind00PY0</v>
      </c>
      <c r="P1323" s="75">
        <f>VLOOKUP(D1323,'FY-Quarter lookup'!$D$2:$J$25,7,FALSE)</f>
        <v>0</v>
      </c>
      <c r="Q1323" s="75">
        <f ca="1">IFERROR(INDEX('Budget by FY'!$I$2:$I$506,MATCH('Budget by qtr'!O1323,'Budget by FY'!$F$2:$F$506,0)),0)</f>
        <v>0</v>
      </c>
      <c r="R1323" s="75">
        <f>VLOOKUP(D1323,'FY-Quarter lookup'!$D$2:$K$25,8,FALSE)</f>
        <v>0</v>
      </c>
      <c r="S1323" s="75">
        <f>VLOOKUP(D1323,'FY-Quarter lookup'!$D$2:$G$25,4,FALSE)</f>
        <v>0</v>
      </c>
      <c r="T1323" s="75">
        <f t="shared" ca="1" si="172"/>
        <v>0</v>
      </c>
    </row>
    <row r="1324" spans="1:20">
      <c r="A1324">
        <v>3</v>
      </c>
      <c r="B1324">
        <v>2023</v>
      </c>
      <c r="C1324" s="2">
        <v>44927</v>
      </c>
      <c r="D1324" s="2">
        <v>45016</v>
      </c>
      <c r="J1324">
        <f>VLOOKUP(D1324,'FY-Quarter lookup'!$D$2:$I$25,6,FALSE)</f>
        <v>0</v>
      </c>
      <c r="K1324">
        <f t="shared" ref="K1324:K1345" si="173">K1323</f>
        <v>277</v>
      </c>
      <c r="L1324" s="75" t="str">
        <f t="shared" ca="1" si="167"/>
        <v>3210: Regular In-kind</v>
      </c>
      <c r="M1324" s="75">
        <f t="shared" ca="1" si="170"/>
        <v>0</v>
      </c>
      <c r="N1324" s="75">
        <f t="shared" ca="1" si="171"/>
        <v>0</v>
      </c>
      <c r="O1324" s="75" t="str">
        <f t="shared" ca="1" si="168"/>
        <v>3210: Regular In-kind00PY0</v>
      </c>
      <c r="P1324" s="75">
        <f>VLOOKUP(D1324,'FY-Quarter lookup'!$D$2:$J$25,7,FALSE)</f>
        <v>0</v>
      </c>
      <c r="Q1324" s="75">
        <f ca="1">IFERROR(INDEX('Budget by FY'!$I$2:$I$506,MATCH('Budget by qtr'!O1324,'Budget by FY'!$F$2:$F$506,0)),0)</f>
        <v>0</v>
      </c>
      <c r="R1324" s="75">
        <f>VLOOKUP(D1324,'FY-Quarter lookup'!$D$2:$K$25,8,FALSE)</f>
        <v>0</v>
      </c>
      <c r="S1324" s="75">
        <f>VLOOKUP(D1324,'FY-Quarter lookup'!$D$2:$G$25,4,FALSE)</f>
        <v>0</v>
      </c>
      <c r="T1324" s="75">
        <f t="shared" ca="1" si="172"/>
        <v>0</v>
      </c>
    </row>
    <row r="1325" spans="1:20">
      <c r="A1325">
        <v>4</v>
      </c>
      <c r="B1325">
        <v>2023</v>
      </c>
      <c r="C1325" s="2">
        <v>45017</v>
      </c>
      <c r="D1325" s="2">
        <v>45107</v>
      </c>
      <c r="J1325">
        <f>VLOOKUP(D1325,'FY-Quarter lookup'!$D$2:$I$25,6,FALSE)</f>
        <v>0</v>
      </c>
      <c r="K1325">
        <f t="shared" si="173"/>
        <v>277</v>
      </c>
      <c r="L1325" s="75" t="str">
        <f t="shared" ca="1" si="167"/>
        <v>3210: Regular In-kind</v>
      </c>
      <c r="M1325" s="75">
        <f t="shared" ca="1" si="170"/>
        <v>0</v>
      </c>
      <c r="N1325" s="75">
        <f t="shared" ca="1" si="171"/>
        <v>0</v>
      </c>
      <c r="O1325" s="75" t="str">
        <f t="shared" ca="1" si="168"/>
        <v>3210: Regular In-kind00PY0</v>
      </c>
      <c r="P1325" s="75">
        <f>VLOOKUP(D1325,'FY-Quarter lookup'!$D$2:$J$25,7,FALSE)</f>
        <v>0</v>
      </c>
      <c r="Q1325" s="75">
        <f ca="1">IFERROR(INDEX('Budget by FY'!$I$2:$I$506,MATCH('Budget by qtr'!O1325,'Budget by FY'!$F$2:$F$506,0)),0)</f>
        <v>0</v>
      </c>
      <c r="R1325" s="75">
        <f>VLOOKUP(D1325,'FY-Quarter lookup'!$D$2:$K$25,8,FALSE)</f>
        <v>0</v>
      </c>
      <c r="S1325" s="75">
        <f>VLOOKUP(D1325,'FY-Quarter lookup'!$D$2:$G$25,4,FALSE)</f>
        <v>0</v>
      </c>
      <c r="T1325" s="75">
        <f t="shared" ca="1" si="172"/>
        <v>0</v>
      </c>
    </row>
    <row r="1326" spans="1:20">
      <c r="A1326">
        <v>1</v>
      </c>
      <c r="B1326">
        <v>2024</v>
      </c>
      <c r="C1326" s="2">
        <v>45108</v>
      </c>
      <c r="D1326" s="2">
        <v>45199</v>
      </c>
      <c r="J1326">
        <f>VLOOKUP(D1326,'FY-Quarter lookup'!$D$2:$I$25,6,FALSE)</f>
        <v>0</v>
      </c>
      <c r="K1326">
        <f t="shared" si="173"/>
        <v>277</v>
      </c>
      <c r="L1326" s="75" t="str">
        <f t="shared" ca="1" si="167"/>
        <v>3210: Regular In-kind</v>
      </c>
      <c r="M1326" s="75">
        <f t="shared" ca="1" si="170"/>
        <v>0</v>
      </c>
      <c r="N1326" s="75">
        <f t="shared" ca="1" si="171"/>
        <v>0</v>
      </c>
      <c r="O1326" s="75" t="str">
        <f t="shared" ca="1" si="168"/>
        <v>3210: Regular In-kind00PY0</v>
      </c>
      <c r="P1326" s="75">
        <f>VLOOKUP(D1326,'FY-Quarter lookup'!$D$2:$J$25,7,FALSE)</f>
        <v>0</v>
      </c>
      <c r="Q1326" s="75">
        <f ca="1">IFERROR(INDEX('Budget by FY'!$I$2:$I$506,MATCH('Budget by qtr'!O1326,'Budget by FY'!$F$2:$F$506,0)),0)</f>
        <v>0</v>
      </c>
      <c r="R1326" s="75">
        <f>VLOOKUP(D1326,'FY-Quarter lookup'!$D$2:$K$25,8,FALSE)</f>
        <v>0</v>
      </c>
      <c r="S1326" s="75">
        <f>VLOOKUP(D1326,'FY-Quarter lookup'!$D$2:$G$25,4,FALSE)</f>
        <v>0</v>
      </c>
      <c r="T1326" s="75">
        <f t="shared" ca="1" si="172"/>
        <v>0</v>
      </c>
    </row>
    <row r="1327" spans="1:20">
      <c r="A1327">
        <v>2</v>
      </c>
      <c r="B1327">
        <v>2024</v>
      </c>
      <c r="C1327" s="2">
        <v>45200</v>
      </c>
      <c r="D1327" s="2">
        <v>45291</v>
      </c>
      <c r="J1327">
        <f>VLOOKUP(D1327,'FY-Quarter lookup'!$D$2:$I$25,6,FALSE)</f>
        <v>0</v>
      </c>
      <c r="K1327">
        <f t="shared" si="173"/>
        <v>277</v>
      </c>
      <c r="L1327" s="75" t="str">
        <f t="shared" ca="1" si="167"/>
        <v>3210: Regular In-kind</v>
      </c>
      <c r="M1327" s="75">
        <f t="shared" ca="1" si="170"/>
        <v>0</v>
      </c>
      <c r="N1327" s="75">
        <f t="shared" ca="1" si="171"/>
        <v>0</v>
      </c>
      <c r="O1327" s="75" t="str">
        <f t="shared" ca="1" si="168"/>
        <v>3210: Regular In-kind00PY0</v>
      </c>
      <c r="P1327" s="75">
        <f>VLOOKUP(D1327,'FY-Quarter lookup'!$D$2:$J$25,7,FALSE)</f>
        <v>0</v>
      </c>
      <c r="Q1327" s="75">
        <f ca="1">IFERROR(INDEX('Budget by FY'!$I$2:$I$506,MATCH('Budget by qtr'!O1327,'Budget by FY'!$F$2:$F$506,0)),0)</f>
        <v>0</v>
      </c>
      <c r="R1327" s="75">
        <f>VLOOKUP(D1327,'FY-Quarter lookup'!$D$2:$K$25,8,FALSE)</f>
        <v>0</v>
      </c>
      <c r="S1327" s="75">
        <f>VLOOKUP(D1327,'FY-Quarter lookup'!$D$2:$G$25,4,FALSE)</f>
        <v>0</v>
      </c>
      <c r="T1327" s="75">
        <f t="shared" ca="1" si="172"/>
        <v>0</v>
      </c>
    </row>
    <row r="1328" spans="1:20">
      <c r="A1328">
        <v>3</v>
      </c>
      <c r="B1328">
        <v>2024</v>
      </c>
      <c r="C1328" s="2">
        <v>45292</v>
      </c>
      <c r="D1328" s="2">
        <v>45382</v>
      </c>
      <c r="J1328">
        <f>VLOOKUP(D1328,'FY-Quarter lookup'!$D$2:$I$25,6,FALSE)</f>
        <v>0</v>
      </c>
      <c r="K1328">
        <f t="shared" si="173"/>
        <v>277</v>
      </c>
      <c r="L1328" s="75" t="str">
        <f t="shared" ca="1" si="167"/>
        <v>3210: Regular In-kind</v>
      </c>
      <c r="M1328" s="75">
        <f t="shared" ca="1" si="170"/>
        <v>0</v>
      </c>
      <c r="N1328" s="75">
        <f t="shared" ca="1" si="171"/>
        <v>0</v>
      </c>
      <c r="O1328" s="75" t="str">
        <f t="shared" ca="1" si="168"/>
        <v>3210: Regular In-kind00PY0</v>
      </c>
      <c r="P1328" s="75">
        <f>VLOOKUP(D1328,'FY-Quarter lookup'!$D$2:$J$25,7,FALSE)</f>
        <v>0</v>
      </c>
      <c r="Q1328" s="75">
        <f ca="1">IFERROR(INDEX('Budget by FY'!$I$2:$I$506,MATCH('Budget by qtr'!O1328,'Budget by FY'!$F$2:$F$506,0)),0)</f>
        <v>0</v>
      </c>
      <c r="R1328" s="75">
        <f>VLOOKUP(D1328,'FY-Quarter lookup'!$D$2:$K$25,8,FALSE)</f>
        <v>0</v>
      </c>
      <c r="S1328" s="75">
        <f>VLOOKUP(D1328,'FY-Quarter lookup'!$D$2:$G$25,4,FALSE)</f>
        <v>0</v>
      </c>
      <c r="T1328" s="75">
        <f t="shared" ca="1" si="172"/>
        <v>0</v>
      </c>
    </row>
    <row r="1329" spans="1:20">
      <c r="A1329">
        <v>4</v>
      </c>
      <c r="B1329">
        <v>2024</v>
      </c>
      <c r="C1329" s="2">
        <v>45383</v>
      </c>
      <c r="D1329" s="2">
        <v>45473</v>
      </c>
      <c r="J1329">
        <f>VLOOKUP(D1329,'FY-Quarter lookup'!$D$2:$I$25,6,FALSE)</f>
        <v>0</v>
      </c>
      <c r="K1329">
        <f t="shared" si="173"/>
        <v>277</v>
      </c>
      <c r="L1329" s="75" t="str">
        <f t="shared" ca="1" si="167"/>
        <v>3210: Regular In-kind</v>
      </c>
      <c r="M1329" s="75">
        <f t="shared" ca="1" si="170"/>
        <v>0</v>
      </c>
      <c r="N1329" s="75">
        <f t="shared" ca="1" si="171"/>
        <v>0</v>
      </c>
      <c r="O1329" s="75" t="str">
        <f t="shared" ca="1" si="168"/>
        <v>3210: Regular In-kind00PY0</v>
      </c>
      <c r="P1329" s="75">
        <f>VLOOKUP(D1329,'FY-Quarter lookup'!$D$2:$J$25,7,FALSE)</f>
        <v>0</v>
      </c>
      <c r="Q1329" s="75">
        <f ca="1">IFERROR(INDEX('Budget by FY'!$I$2:$I$506,MATCH('Budget by qtr'!O1329,'Budget by FY'!$F$2:$F$506,0)),0)</f>
        <v>0</v>
      </c>
      <c r="R1329" s="75">
        <f>VLOOKUP(D1329,'FY-Quarter lookup'!$D$2:$K$25,8,FALSE)</f>
        <v>0</v>
      </c>
      <c r="S1329" s="75">
        <f>VLOOKUP(D1329,'FY-Quarter lookup'!$D$2:$G$25,4,FALSE)</f>
        <v>0</v>
      </c>
      <c r="T1329" s="75">
        <f t="shared" ca="1" si="172"/>
        <v>0</v>
      </c>
    </row>
    <row r="1330" spans="1:20">
      <c r="A1330">
        <v>1</v>
      </c>
      <c r="B1330">
        <v>2025</v>
      </c>
      <c r="C1330" s="2">
        <v>45474</v>
      </c>
      <c r="D1330" s="2">
        <v>45565</v>
      </c>
      <c r="J1330">
        <f>VLOOKUP(D1330,'FY-Quarter lookup'!$D$2:$I$25,6,FALSE)</f>
        <v>0</v>
      </c>
      <c r="K1330">
        <f t="shared" si="173"/>
        <v>277</v>
      </c>
      <c r="L1330" s="75" t="str">
        <f t="shared" ca="1" si="167"/>
        <v>3210: Regular In-kind</v>
      </c>
      <c r="M1330" s="75">
        <f t="shared" ca="1" si="170"/>
        <v>0</v>
      </c>
      <c r="N1330" s="75">
        <f t="shared" ca="1" si="171"/>
        <v>0</v>
      </c>
      <c r="O1330" s="75" t="str">
        <f t="shared" ca="1" si="168"/>
        <v>3210: Regular In-kind00PY0</v>
      </c>
      <c r="P1330" s="75">
        <f>VLOOKUP(D1330,'FY-Quarter lookup'!$D$2:$J$25,7,FALSE)</f>
        <v>0</v>
      </c>
      <c r="Q1330" s="75">
        <f ca="1">IFERROR(INDEX('Budget by FY'!$I$2:$I$506,MATCH('Budget by qtr'!O1330,'Budget by FY'!$F$2:$F$506,0)),0)</f>
        <v>0</v>
      </c>
      <c r="R1330" s="75">
        <f>VLOOKUP(D1330,'FY-Quarter lookup'!$D$2:$K$25,8,FALSE)</f>
        <v>0</v>
      </c>
      <c r="S1330" s="75">
        <f>VLOOKUP(D1330,'FY-Quarter lookup'!$D$2:$G$25,4,FALSE)</f>
        <v>0</v>
      </c>
      <c r="T1330" s="75">
        <f t="shared" ca="1" si="172"/>
        <v>0</v>
      </c>
    </row>
    <row r="1331" spans="1:20">
      <c r="A1331">
        <v>2</v>
      </c>
      <c r="B1331">
        <v>2025</v>
      </c>
      <c r="C1331" s="2">
        <v>45566</v>
      </c>
      <c r="D1331" s="2">
        <v>45657</v>
      </c>
      <c r="J1331">
        <f>VLOOKUP(D1331,'FY-Quarter lookup'!$D$2:$I$25,6,FALSE)</f>
        <v>0</v>
      </c>
      <c r="K1331">
        <f t="shared" si="173"/>
        <v>277</v>
      </c>
      <c r="L1331" s="75" t="str">
        <f t="shared" ca="1" si="167"/>
        <v>3210: Regular In-kind</v>
      </c>
      <c r="M1331" s="75">
        <f t="shared" ca="1" si="170"/>
        <v>0</v>
      </c>
      <c r="N1331" s="75">
        <f t="shared" ca="1" si="171"/>
        <v>0</v>
      </c>
      <c r="O1331" s="75" t="str">
        <f t="shared" ca="1" si="168"/>
        <v>3210: Regular In-kind00PY0</v>
      </c>
      <c r="P1331" s="75">
        <f>VLOOKUP(D1331,'FY-Quarter lookup'!$D$2:$J$25,7,FALSE)</f>
        <v>0</v>
      </c>
      <c r="Q1331" s="75">
        <f ca="1">IFERROR(INDEX('Budget by FY'!$I$2:$I$506,MATCH('Budget by qtr'!O1331,'Budget by FY'!$F$2:$F$506,0)),0)</f>
        <v>0</v>
      </c>
      <c r="R1331" s="75">
        <f>VLOOKUP(D1331,'FY-Quarter lookup'!$D$2:$K$25,8,FALSE)</f>
        <v>0</v>
      </c>
      <c r="S1331" s="75">
        <f>VLOOKUP(D1331,'FY-Quarter lookup'!$D$2:$G$25,4,FALSE)</f>
        <v>0</v>
      </c>
      <c r="T1331" s="75">
        <f t="shared" ca="1" si="172"/>
        <v>0</v>
      </c>
    </row>
    <row r="1332" spans="1:20">
      <c r="A1332">
        <v>3</v>
      </c>
      <c r="B1332">
        <v>2025</v>
      </c>
      <c r="C1332" s="2">
        <v>45658</v>
      </c>
      <c r="D1332" s="2">
        <v>45747</v>
      </c>
      <c r="J1332">
        <f>VLOOKUP(D1332,'FY-Quarter lookup'!$D$2:$I$25,6,FALSE)</f>
        <v>0</v>
      </c>
      <c r="K1332">
        <f t="shared" si="173"/>
        <v>277</v>
      </c>
      <c r="L1332" s="75" t="str">
        <f t="shared" ca="1" si="167"/>
        <v>3210: Regular In-kind</v>
      </c>
      <c r="M1332" s="75">
        <f t="shared" ca="1" si="170"/>
        <v>0</v>
      </c>
      <c r="N1332" s="75">
        <f t="shared" ca="1" si="171"/>
        <v>0</v>
      </c>
      <c r="O1332" s="75" t="str">
        <f t="shared" ca="1" si="168"/>
        <v>3210: Regular In-kind00PY0</v>
      </c>
      <c r="P1332" s="75">
        <f>VLOOKUP(D1332,'FY-Quarter lookup'!$D$2:$J$25,7,FALSE)</f>
        <v>0</v>
      </c>
      <c r="Q1332" s="75">
        <f ca="1">IFERROR(INDEX('Budget by FY'!$I$2:$I$506,MATCH('Budget by qtr'!O1332,'Budget by FY'!$F$2:$F$506,0)),0)</f>
        <v>0</v>
      </c>
      <c r="R1332" s="75">
        <f>VLOOKUP(D1332,'FY-Quarter lookup'!$D$2:$K$25,8,FALSE)</f>
        <v>0</v>
      </c>
      <c r="S1332" s="75">
        <f>VLOOKUP(D1332,'FY-Quarter lookup'!$D$2:$G$25,4,FALSE)</f>
        <v>0</v>
      </c>
      <c r="T1332" s="75">
        <f t="shared" ca="1" si="172"/>
        <v>0</v>
      </c>
    </row>
    <row r="1333" spans="1:20">
      <c r="A1333">
        <v>4</v>
      </c>
      <c r="B1333">
        <v>2025</v>
      </c>
      <c r="C1333" s="2">
        <v>45748</v>
      </c>
      <c r="D1333" s="2">
        <v>45838</v>
      </c>
      <c r="J1333">
        <f>VLOOKUP(D1333,'FY-Quarter lookup'!$D$2:$I$25,6,FALSE)</f>
        <v>0</v>
      </c>
      <c r="K1333">
        <f t="shared" si="173"/>
        <v>277</v>
      </c>
      <c r="L1333" s="75" t="str">
        <f t="shared" ca="1" si="167"/>
        <v>3210: Regular In-kind</v>
      </c>
      <c r="M1333" s="75">
        <f t="shared" ca="1" si="170"/>
        <v>0</v>
      </c>
      <c r="N1333" s="75">
        <f t="shared" ca="1" si="171"/>
        <v>0</v>
      </c>
      <c r="O1333" s="75" t="str">
        <f t="shared" ca="1" si="168"/>
        <v>3210: Regular In-kind00PY0</v>
      </c>
      <c r="P1333" s="75">
        <f>VLOOKUP(D1333,'FY-Quarter lookup'!$D$2:$J$25,7,FALSE)</f>
        <v>0</v>
      </c>
      <c r="Q1333" s="75">
        <f ca="1">IFERROR(INDEX('Budget by FY'!$I$2:$I$506,MATCH('Budget by qtr'!O1333,'Budget by FY'!$F$2:$F$506,0)),0)</f>
        <v>0</v>
      </c>
      <c r="R1333" s="75">
        <f>VLOOKUP(D1333,'FY-Quarter lookup'!$D$2:$K$25,8,FALSE)</f>
        <v>0</v>
      </c>
      <c r="S1333" s="75">
        <f>VLOOKUP(D1333,'FY-Quarter lookup'!$D$2:$G$25,4,FALSE)</f>
        <v>0</v>
      </c>
      <c r="T1333" s="75">
        <f t="shared" ca="1" si="172"/>
        <v>0</v>
      </c>
    </row>
    <row r="1334" spans="1:20">
      <c r="A1334">
        <v>1</v>
      </c>
      <c r="B1334">
        <v>2026</v>
      </c>
      <c r="C1334" s="2">
        <v>45839</v>
      </c>
      <c r="D1334" s="2">
        <v>45930</v>
      </c>
      <c r="J1334">
        <f>VLOOKUP(D1334,'FY-Quarter lookup'!$D$2:$I$25,6,FALSE)</f>
        <v>0</v>
      </c>
      <c r="K1334">
        <f t="shared" si="173"/>
        <v>277</v>
      </c>
      <c r="L1334" s="75" t="str">
        <f t="shared" ca="1" si="167"/>
        <v>3210: Regular In-kind</v>
      </c>
      <c r="M1334" s="75">
        <f t="shared" ca="1" si="170"/>
        <v>0</v>
      </c>
      <c r="N1334" s="75">
        <f t="shared" ca="1" si="171"/>
        <v>0</v>
      </c>
      <c r="O1334" s="75" t="str">
        <f t="shared" ca="1" si="168"/>
        <v>3210: Regular In-kind00PY0</v>
      </c>
      <c r="P1334" s="75">
        <f>VLOOKUP(D1334,'FY-Quarter lookup'!$D$2:$J$25,7,FALSE)</f>
        <v>0</v>
      </c>
      <c r="Q1334" s="75">
        <f ca="1">IFERROR(INDEX('Budget by FY'!$I$2:$I$506,MATCH('Budget by qtr'!O1334,'Budget by FY'!$F$2:$F$506,0)),0)</f>
        <v>0</v>
      </c>
      <c r="R1334" s="75">
        <f>VLOOKUP(D1334,'FY-Quarter lookup'!$D$2:$K$25,8,FALSE)</f>
        <v>0</v>
      </c>
      <c r="S1334" s="75">
        <f>VLOOKUP(D1334,'FY-Quarter lookup'!$D$2:$G$25,4,FALSE)</f>
        <v>0</v>
      </c>
      <c r="T1334" s="75">
        <f t="shared" ca="1" si="172"/>
        <v>0</v>
      </c>
    </row>
    <row r="1335" spans="1:20">
      <c r="A1335">
        <v>2</v>
      </c>
      <c r="B1335">
        <v>2026</v>
      </c>
      <c r="C1335" s="2">
        <v>45931</v>
      </c>
      <c r="D1335" s="2">
        <v>46022</v>
      </c>
      <c r="J1335">
        <f>VLOOKUP(D1335,'FY-Quarter lookup'!$D$2:$I$25,6,FALSE)</f>
        <v>0</v>
      </c>
      <c r="K1335">
        <f t="shared" si="173"/>
        <v>277</v>
      </c>
      <c r="L1335" s="75" t="str">
        <f t="shared" ca="1" si="167"/>
        <v>3210: Regular In-kind</v>
      </c>
      <c r="M1335" s="75">
        <f t="shared" ca="1" si="170"/>
        <v>0</v>
      </c>
      <c r="N1335" s="75">
        <f t="shared" ca="1" si="171"/>
        <v>0</v>
      </c>
      <c r="O1335" s="75" t="str">
        <f t="shared" ca="1" si="168"/>
        <v>3210: Regular In-kind00PY0</v>
      </c>
      <c r="P1335" s="75">
        <f>VLOOKUP(D1335,'FY-Quarter lookup'!$D$2:$J$25,7,FALSE)</f>
        <v>0</v>
      </c>
      <c r="Q1335" s="75">
        <f ca="1">IFERROR(INDEX('Budget by FY'!$I$2:$I$506,MATCH('Budget by qtr'!O1335,'Budget by FY'!$F$2:$F$506,0)),0)</f>
        <v>0</v>
      </c>
      <c r="R1335" s="75">
        <f>VLOOKUP(D1335,'FY-Quarter lookup'!$D$2:$K$25,8,FALSE)</f>
        <v>0</v>
      </c>
      <c r="S1335" s="75">
        <f>VLOOKUP(D1335,'FY-Quarter lookup'!$D$2:$G$25,4,FALSE)</f>
        <v>0</v>
      </c>
      <c r="T1335" s="75">
        <f t="shared" ca="1" si="172"/>
        <v>0</v>
      </c>
    </row>
    <row r="1336" spans="1:20">
      <c r="A1336">
        <v>3</v>
      </c>
      <c r="B1336">
        <v>2026</v>
      </c>
      <c r="C1336" s="2">
        <v>46023</v>
      </c>
      <c r="D1336" s="2">
        <v>46112</v>
      </c>
      <c r="J1336">
        <f>VLOOKUP(D1336,'FY-Quarter lookup'!$D$2:$I$25,6,FALSE)</f>
        <v>0</v>
      </c>
      <c r="K1336">
        <f t="shared" si="173"/>
        <v>277</v>
      </c>
      <c r="L1336" s="75" t="str">
        <f t="shared" ca="1" si="167"/>
        <v>3210: Regular In-kind</v>
      </c>
      <c r="M1336" s="75">
        <f t="shared" ca="1" si="170"/>
        <v>0</v>
      </c>
      <c r="N1336" s="75">
        <f t="shared" ca="1" si="171"/>
        <v>0</v>
      </c>
      <c r="O1336" s="75" t="str">
        <f t="shared" ca="1" si="168"/>
        <v>3210: Regular In-kind00PY0</v>
      </c>
      <c r="P1336" s="75">
        <f>VLOOKUP(D1336,'FY-Quarter lookup'!$D$2:$J$25,7,FALSE)</f>
        <v>0</v>
      </c>
      <c r="Q1336" s="75">
        <f ca="1">IFERROR(INDEX('Budget by FY'!$I$2:$I$506,MATCH('Budget by qtr'!O1336,'Budget by FY'!$F$2:$F$506,0)),0)</f>
        <v>0</v>
      </c>
      <c r="R1336" s="75">
        <f>VLOOKUP(D1336,'FY-Quarter lookup'!$D$2:$K$25,8,FALSE)</f>
        <v>0</v>
      </c>
      <c r="S1336" s="75">
        <f>VLOOKUP(D1336,'FY-Quarter lookup'!$D$2:$G$25,4,FALSE)</f>
        <v>0</v>
      </c>
      <c r="T1336" s="75">
        <f t="shared" ca="1" si="172"/>
        <v>0</v>
      </c>
    </row>
    <row r="1337" spans="1:20">
      <c r="A1337">
        <v>4</v>
      </c>
      <c r="B1337">
        <v>2026</v>
      </c>
      <c r="C1337" s="2">
        <v>46113</v>
      </c>
      <c r="D1337" s="2">
        <v>46203</v>
      </c>
      <c r="J1337">
        <f>VLOOKUP(D1337,'FY-Quarter lookup'!$D$2:$I$25,6,FALSE)</f>
        <v>0</v>
      </c>
      <c r="K1337">
        <f t="shared" si="173"/>
        <v>277</v>
      </c>
      <c r="L1337" s="75" t="str">
        <f t="shared" ca="1" si="167"/>
        <v>3210: Regular In-kind</v>
      </c>
      <c r="M1337" s="75">
        <f t="shared" ca="1" si="170"/>
        <v>0</v>
      </c>
      <c r="N1337" s="75">
        <f t="shared" ca="1" si="171"/>
        <v>0</v>
      </c>
      <c r="O1337" s="75" t="str">
        <f t="shared" ca="1" si="168"/>
        <v>3210: Regular In-kind00PY0</v>
      </c>
      <c r="P1337" s="75">
        <f>VLOOKUP(D1337,'FY-Quarter lookup'!$D$2:$J$25,7,FALSE)</f>
        <v>0</v>
      </c>
      <c r="Q1337" s="75">
        <f ca="1">IFERROR(INDEX('Budget by FY'!$I$2:$I$506,MATCH('Budget by qtr'!O1337,'Budget by FY'!$F$2:$F$506,0)),0)</f>
        <v>0</v>
      </c>
      <c r="R1337" s="75">
        <f>VLOOKUP(D1337,'FY-Quarter lookup'!$D$2:$K$25,8,FALSE)</f>
        <v>0</v>
      </c>
      <c r="S1337" s="75">
        <f>VLOOKUP(D1337,'FY-Quarter lookup'!$D$2:$G$25,4,FALSE)</f>
        <v>0</v>
      </c>
      <c r="T1337" s="75">
        <f t="shared" ca="1" si="172"/>
        <v>0</v>
      </c>
    </row>
    <row r="1338" spans="1:20">
      <c r="A1338">
        <v>1</v>
      </c>
      <c r="B1338">
        <v>2027</v>
      </c>
      <c r="C1338" s="2">
        <v>46204</v>
      </c>
      <c r="D1338" s="2">
        <v>46295</v>
      </c>
      <c r="J1338">
        <f>VLOOKUP(D1338,'FY-Quarter lookup'!$D$2:$I$25,6,FALSE)</f>
        <v>0</v>
      </c>
      <c r="K1338">
        <f t="shared" si="173"/>
        <v>277</v>
      </c>
      <c r="L1338" s="75" t="str">
        <f t="shared" ca="1" si="167"/>
        <v>3210: Regular In-kind</v>
      </c>
      <c r="M1338" s="75">
        <f t="shared" ca="1" si="170"/>
        <v>0</v>
      </c>
      <c r="N1338" s="75">
        <f t="shared" ca="1" si="171"/>
        <v>0</v>
      </c>
      <c r="O1338" s="75" t="str">
        <f t="shared" ca="1" si="168"/>
        <v>3210: Regular In-kind00PY0</v>
      </c>
      <c r="P1338" s="75">
        <f>VLOOKUP(D1338,'FY-Quarter lookup'!$D$2:$J$25,7,FALSE)</f>
        <v>0</v>
      </c>
      <c r="Q1338" s="75">
        <f ca="1">IFERROR(INDEX('Budget by FY'!$I$2:$I$506,MATCH('Budget by qtr'!O1338,'Budget by FY'!$F$2:$F$506,0)),0)</f>
        <v>0</v>
      </c>
      <c r="R1338" s="75">
        <f>VLOOKUP(D1338,'FY-Quarter lookup'!$D$2:$K$25,8,FALSE)</f>
        <v>0</v>
      </c>
      <c r="S1338" s="75">
        <f>VLOOKUP(D1338,'FY-Quarter lookup'!$D$2:$G$25,4,FALSE)</f>
        <v>0</v>
      </c>
      <c r="T1338" s="75">
        <f t="shared" ca="1" si="172"/>
        <v>0</v>
      </c>
    </row>
    <row r="1339" spans="1:20">
      <c r="A1339">
        <v>2</v>
      </c>
      <c r="B1339">
        <v>2027</v>
      </c>
      <c r="C1339" s="2">
        <v>46296</v>
      </c>
      <c r="D1339" s="2">
        <v>46387</v>
      </c>
      <c r="J1339">
        <f>VLOOKUP(D1339,'FY-Quarter lookup'!$D$2:$I$25,6,FALSE)</f>
        <v>0</v>
      </c>
      <c r="K1339">
        <f t="shared" si="173"/>
        <v>277</v>
      </c>
      <c r="L1339" s="75" t="str">
        <f t="shared" ca="1" si="167"/>
        <v>3210: Regular In-kind</v>
      </c>
      <c r="M1339" s="75">
        <f t="shared" ca="1" si="170"/>
        <v>0</v>
      </c>
      <c r="N1339" s="75">
        <f t="shared" ca="1" si="171"/>
        <v>0</v>
      </c>
      <c r="O1339" s="75" t="str">
        <f t="shared" ca="1" si="168"/>
        <v>3210: Regular In-kind00PY0</v>
      </c>
      <c r="P1339" s="75">
        <f>VLOOKUP(D1339,'FY-Quarter lookup'!$D$2:$J$25,7,FALSE)</f>
        <v>0</v>
      </c>
      <c r="Q1339" s="75">
        <f ca="1">IFERROR(INDEX('Budget by FY'!$I$2:$I$506,MATCH('Budget by qtr'!O1339,'Budget by FY'!$F$2:$F$506,0)),0)</f>
        <v>0</v>
      </c>
      <c r="R1339" s="75">
        <f>VLOOKUP(D1339,'FY-Quarter lookup'!$D$2:$K$25,8,FALSE)</f>
        <v>0</v>
      </c>
      <c r="S1339" s="75">
        <f>VLOOKUP(D1339,'FY-Quarter lookup'!$D$2:$G$25,4,FALSE)</f>
        <v>0</v>
      </c>
      <c r="T1339" s="75">
        <f t="shared" ca="1" si="172"/>
        <v>0</v>
      </c>
    </row>
    <row r="1340" spans="1:20">
      <c r="A1340">
        <v>3</v>
      </c>
      <c r="B1340">
        <v>2027</v>
      </c>
      <c r="C1340" s="2">
        <v>46388</v>
      </c>
      <c r="D1340" s="2">
        <v>46477</v>
      </c>
      <c r="J1340">
        <f>VLOOKUP(D1340,'FY-Quarter lookup'!$D$2:$I$25,6,FALSE)</f>
        <v>0</v>
      </c>
      <c r="K1340">
        <f t="shared" si="173"/>
        <v>277</v>
      </c>
      <c r="L1340" s="75" t="str">
        <f t="shared" ca="1" si="167"/>
        <v>3210: Regular In-kind</v>
      </c>
      <c r="M1340" s="75">
        <f t="shared" ca="1" si="170"/>
        <v>0</v>
      </c>
      <c r="N1340" s="75">
        <f t="shared" ca="1" si="171"/>
        <v>0</v>
      </c>
      <c r="O1340" s="75" t="str">
        <f t="shared" ca="1" si="168"/>
        <v>3210: Regular In-kind00PY0</v>
      </c>
      <c r="P1340" s="75">
        <f>VLOOKUP(D1340,'FY-Quarter lookup'!$D$2:$J$25,7,FALSE)</f>
        <v>0</v>
      </c>
      <c r="Q1340" s="75">
        <f ca="1">IFERROR(INDEX('Budget by FY'!$I$2:$I$506,MATCH('Budget by qtr'!O1340,'Budget by FY'!$F$2:$F$506,0)),0)</f>
        <v>0</v>
      </c>
      <c r="R1340" s="75">
        <f>VLOOKUP(D1340,'FY-Quarter lookup'!$D$2:$K$25,8,FALSE)</f>
        <v>0</v>
      </c>
      <c r="S1340" s="75">
        <f>VLOOKUP(D1340,'FY-Quarter lookup'!$D$2:$G$25,4,FALSE)</f>
        <v>0</v>
      </c>
      <c r="T1340" s="75">
        <f t="shared" ca="1" si="172"/>
        <v>0</v>
      </c>
    </row>
    <row r="1341" spans="1:20">
      <c r="A1341">
        <v>4</v>
      </c>
      <c r="B1341">
        <v>2027</v>
      </c>
      <c r="C1341" s="2">
        <v>46478</v>
      </c>
      <c r="D1341" s="2">
        <v>46568</v>
      </c>
      <c r="J1341">
        <f>VLOOKUP(D1341,'FY-Quarter lookup'!$D$2:$I$25,6,FALSE)</f>
        <v>0</v>
      </c>
      <c r="K1341">
        <f t="shared" si="173"/>
        <v>277</v>
      </c>
      <c r="L1341" s="75" t="str">
        <f t="shared" ca="1" si="167"/>
        <v>3210: Regular In-kind</v>
      </c>
      <c r="M1341" s="75">
        <f t="shared" ca="1" si="170"/>
        <v>0</v>
      </c>
      <c r="N1341" s="75">
        <f t="shared" ca="1" si="171"/>
        <v>0</v>
      </c>
      <c r="O1341" s="75" t="str">
        <f t="shared" ca="1" si="168"/>
        <v>3210: Regular In-kind00PY0</v>
      </c>
      <c r="P1341" s="75">
        <f>VLOOKUP(D1341,'FY-Quarter lookup'!$D$2:$J$25,7,FALSE)</f>
        <v>0</v>
      </c>
      <c r="Q1341" s="75">
        <f ca="1">IFERROR(INDEX('Budget by FY'!$I$2:$I$506,MATCH('Budget by qtr'!O1341,'Budget by FY'!$F$2:$F$506,0)),0)</f>
        <v>0</v>
      </c>
      <c r="R1341" s="75">
        <f>VLOOKUP(D1341,'FY-Quarter lookup'!$D$2:$K$25,8,FALSE)</f>
        <v>0</v>
      </c>
      <c r="S1341" s="75">
        <f>VLOOKUP(D1341,'FY-Quarter lookup'!$D$2:$G$25,4,FALSE)</f>
        <v>0</v>
      </c>
      <c r="T1341" s="75">
        <f t="shared" ca="1" si="172"/>
        <v>0</v>
      </c>
    </row>
    <row r="1342" spans="1:20">
      <c r="A1342">
        <v>1</v>
      </c>
      <c r="B1342">
        <v>2028</v>
      </c>
      <c r="C1342" s="2">
        <v>46569</v>
      </c>
      <c r="D1342" s="2">
        <v>46660</v>
      </c>
      <c r="J1342">
        <f>VLOOKUP(D1342,'FY-Quarter lookup'!$D$2:$I$25,6,FALSE)</f>
        <v>0</v>
      </c>
      <c r="K1342">
        <f t="shared" si="173"/>
        <v>277</v>
      </c>
      <c r="L1342" s="75" t="str">
        <f t="shared" ca="1" si="167"/>
        <v>3210: Regular In-kind</v>
      </c>
      <c r="M1342" s="75">
        <f t="shared" ca="1" si="170"/>
        <v>0</v>
      </c>
      <c r="N1342" s="75">
        <f t="shared" ca="1" si="171"/>
        <v>0</v>
      </c>
      <c r="O1342" s="75" t="str">
        <f t="shared" ca="1" si="168"/>
        <v>3210: Regular In-kind00PY0</v>
      </c>
      <c r="P1342" s="75">
        <f>VLOOKUP(D1342,'FY-Quarter lookup'!$D$2:$J$25,7,FALSE)</f>
        <v>0</v>
      </c>
      <c r="Q1342" s="75">
        <f ca="1">IFERROR(INDEX('Budget by FY'!$I$2:$I$506,MATCH('Budget by qtr'!O1342,'Budget by FY'!$F$2:$F$506,0)),0)</f>
        <v>0</v>
      </c>
      <c r="R1342" s="75">
        <f>VLOOKUP(D1342,'FY-Quarter lookup'!$D$2:$K$25,8,FALSE)</f>
        <v>0</v>
      </c>
      <c r="S1342" s="75">
        <f>VLOOKUP(D1342,'FY-Quarter lookup'!$D$2:$G$25,4,FALSE)</f>
        <v>0</v>
      </c>
      <c r="T1342" s="75">
        <f t="shared" ca="1" si="172"/>
        <v>0</v>
      </c>
    </row>
    <row r="1343" spans="1:20">
      <c r="A1343">
        <v>2</v>
      </c>
      <c r="B1343">
        <v>2028</v>
      </c>
      <c r="C1343" s="2">
        <v>46661</v>
      </c>
      <c r="D1343" s="2">
        <v>46752</v>
      </c>
      <c r="J1343">
        <f>VLOOKUP(D1343,'FY-Quarter lookup'!$D$2:$I$25,6,FALSE)</f>
        <v>0</v>
      </c>
      <c r="K1343">
        <f t="shared" si="173"/>
        <v>277</v>
      </c>
      <c r="L1343" s="75" t="str">
        <f t="shared" ca="1" si="167"/>
        <v>3210: Regular In-kind</v>
      </c>
      <c r="M1343" s="75">
        <f t="shared" ca="1" si="170"/>
        <v>0</v>
      </c>
      <c r="N1343" s="75">
        <f t="shared" ca="1" si="171"/>
        <v>0</v>
      </c>
      <c r="O1343" s="75" t="str">
        <f t="shared" ca="1" si="168"/>
        <v>3210: Regular In-kind00PY0</v>
      </c>
      <c r="P1343" s="75">
        <f>VLOOKUP(D1343,'FY-Quarter lookup'!$D$2:$J$25,7,FALSE)</f>
        <v>0</v>
      </c>
      <c r="Q1343" s="75">
        <f ca="1">IFERROR(INDEX('Budget by FY'!$I$2:$I$506,MATCH('Budget by qtr'!O1343,'Budget by FY'!$F$2:$F$506,0)),0)</f>
        <v>0</v>
      </c>
      <c r="R1343" s="75">
        <f>VLOOKUP(D1343,'FY-Quarter lookup'!$D$2:$K$25,8,FALSE)</f>
        <v>0</v>
      </c>
      <c r="S1343" s="75">
        <f>VLOOKUP(D1343,'FY-Quarter lookup'!$D$2:$G$25,4,FALSE)</f>
        <v>0</v>
      </c>
      <c r="T1343" s="75">
        <f t="shared" ca="1" si="172"/>
        <v>0</v>
      </c>
    </row>
    <row r="1344" spans="1:20">
      <c r="A1344">
        <v>3</v>
      </c>
      <c r="B1344">
        <v>2028</v>
      </c>
      <c r="C1344" s="2">
        <v>46753</v>
      </c>
      <c r="D1344" s="2">
        <v>46843</v>
      </c>
      <c r="J1344">
        <f>VLOOKUP(D1344,'FY-Quarter lookup'!$D$2:$I$25,6,FALSE)</f>
        <v>0</v>
      </c>
      <c r="K1344">
        <f t="shared" si="173"/>
        <v>277</v>
      </c>
      <c r="L1344" s="75" t="str">
        <f t="shared" ca="1" si="167"/>
        <v>3210: Regular In-kind</v>
      </c>
      <c r="M1344" s="75">
        <f t="shared" ca="1" si="170"/>
        <v>0</v>
      </c>
      <c r="N1344" s="75">
        <f t="shared" ca="1" si="171"/>
        <v>0</v>
      </c>
      <c r="O1344" s="75" t="str">
        <f t="shared" ca="1" si="168"/>
        <v>3210: Regular In-kind00PY0</v>
      </c>
      <c r="P1344" s="75">
        <f>VLOOKUP(D1344,'FY-Quarter lookup'!$D$2:$J$25,7,FALSE)</f>
        <v>0</v>
      </c>
      <c r="Q1344" s="75">
        <f ca="1">IFERROR(INDEX('Budget by FY'!$I$2:$I$506,MATCH('Budget by qtr'!O1344,'Budget by FY'!$F$2:$F$506,0)),0)</f>
        <v>0</v>
      </c>
      <c r="R1344" s="75">
        <f>VLOOKUP(D1344,'FY-Quarter lookup'!$D$2:$K$25,8,FALSE)</f>
        <v>0</v>
      </c>
      <c r="S1344" s="75">
        <f>VLOOKUP(D1344,'FY-Quarter lookup'!$D$2:$G$25,4,FALSE)</f>
        <v>0</v>
      </c>
      <c r="T1344" s="75">
        <f t="shared" ca="1" si="172"/>
        <v>0</v>
      </c>
    </row>
    <row r="1345" spans="1:20">
      <c r="A1345">
        <v>4</v>
      </c>
      <c r="B1345">
        <v>2028</v>
      </c>
      <c r="C1345" s="2">
        <v>46844</v>
      </c>
      <c r="D1345" s="2">
        <v>46934</v>
      </c>
      <c r="J1345">
        <f>VLOOKUP(D1345,'FY-Quarter lookup'!$D$2:$I$25,6,FALSE)</f>
        <v>0</v>
      </c>
      <c r="K1345">
        <f t="shared" si="173"/>
        <v>277</v>
      </c>
      <c r="L1345" s="75" t="str">
        <f t="shared" ca="1" si="167"/>
        <v>3210: Regular In-kind</v>
      </c>
      <c r="M1345" s="75">
        <f t="shared" ca="1" si="170"/>
        <v>0</v>
      </c>
      <c r="N1345" s="75">
        <f t="shared" ca="1" si="171"/>
        <v>0</v>
      </c>
      <c r="O1345" s="75" t="str">
        <f t="shared" ca="1" si="168"/>
        <v>3210: Regular In-kind00PY0</v>
      </c>
      <c r="P1345" s="75">
        <f>VLOOKUP(D1345,'FY-Quarter lookup'!$D$2:$J$25,7,FALSE)</f>
        <v>0</v>
      </c>
      <c r="Q1345" s="75">
        <f ca="1">IFERROR(INDEX('Budget by FY'!$I$2:$I$506,MATCH('Budget by qtr'!O1345,'Budget by FY'!$F$2:$F$506,0)),0)</f>
        <v>0</v>
      </c>
      <c r="R1345" s="75">
        <f>VLOOKUP(D1345,'FY-Quarter lookup'!$D$2:$K$25,8,FALSE)</f>
        <v>0</v>
      </c>
      <c r="S1345" s="75">
        <f>VLOOKUP(D1345,'FY-Quarter lookup'!$D$2:$G$25,4,FALSE)</f>
        <v>0</v>
      </c>
      <c r="T1345" s="75">
        <f t="shared" ca="1" si="172"/>
        <v>0</v>
      </c>
    </row>
    <row r="1346" spans="1:20">
      <c r="A1346">
        <v>1</v>
      </c>
      <c r="B1346">
        <v>2023</v>
      </c>
      <c r="C1346" s="2">
        <v>44743</v>
      </c>
      <c r="D1346" s="2">
        <v>44834</v>
      </c>
      <c r="J1346">
        <f>VLOOKUP(D1346,'FY-Quarter lookup'!$D$2:$I$25,6,FALSE)</f>
        <v>0</v>
      </c>
      <c r="K1346">
        <f>K1345+5</f>
        <v>282</v>
      </c>
      <c r="L1346" s="75" t="str">
        <f t="shared" ca="1" si="167"/>
        <v>3210: Regular In-kind</v>
      </c>
      <c r="M1346" s="75">
        <f t="shared" ca="1" si="170"/>
        <v>0</v>
      </c>
      <c r="N1346" s="75">
        <f t="shared" ca="1" si="171"/>
        <v>0</v>
      </c>
      <c r="O1346" s="75" t="str">
        <f t="shared" ca="1" si="168"/>
        <v>3210: Regular In-kind00PY0</v>
      </c>
      <c r="P1346" s="75">
        <f>VLOOKUP(D1346,'FY-Quarter lookup'!$D$2:$J$25,7,FALSE)</f>
        <v>0</v>
      </c>
      <c r="Q1346" s="75">
        <f ca="1">IFERROR(INDEX('Budget by FY'!$I$2:$I$506,MATCH('Budget by qtr'!O1346,'Budget by FY'!$F$2:$F$506,0)),0)</f>
        <v>0</v>
      </c>
      <c r="R1346" s="75">
        <f>VLOOKUP(D1346,'FY-Quarter lookup'!$D$2:$K$25,8,FALSE)</f>
        <v>0</v>
      </c>
      <c r="S1346" s="75">
        <f>VLOOKUP(D1346,'FY-Quarter lookup'!$D$2:$G$25,4,FALSE)</f>
        <v>0</v>
      </c>
      <c r="T1346" s="75">
        <f t="shared" ca="1" si="172"/>
        <v>0</v>
      </c>
    </row>
    <row r="1347" spans="1:20">
      <c r="A1347">
        <v>2</v>
      </c>
      <c r="B1347">
        <v>2023</v>
      </c>
      <c r="C1347" s="2">
        <v>44835</v>
      </c>
      <c r="D1347" s="2">
        <v>44926</v>
      </c>
      <c r="J1347">
        <f>VLOOKUP(D1347,'FY-Quarter lookup'!$D$2:$I$25,6,FALSE)</f>
        <v>0</v>
      </c>
      <c r="K1347">
        <f>K1346</f>
        <v>282</v>
      </c>
      <c r="L1347" s="75" t="str">
        <f t="shared" ref="L1347:L1410" ca="1" si="174">INDIRECT(_xlfn.CONCAT("'Budget by FY'!C",K1347))</f>
        <v>3210: Regular In-kind</v>
      </c>
      <c r="M1347" s="75">
        <f t="shared" ca="1" si="170"/>
        <v>0</v>
      </c>
      <c r="N1347" s="75">
        <f t="shared" ca="1" si="171"/>
        <v>0</v>
      </c>
      <c r="O1347" s="75" t="str">
        <f t="shared" ref="O1347:O1410" ca="1" si="175">_xlfn.CONCAT(L1347,M1347,N1347,"PY",P1347)</f>
        <v>3210: Regular In-kind00PY0</v>
      </c>
      <c r="P1347" s="75">
        <f>VLOOKUP(D1347,'FY-Quarter lookup'!$D$2:$J$25,7,FALSE)</f>
        <v>0</v>
      </c>
      <c r="Q1347" s="75">
        <f ca="1">IFERROR(INDEX('Budget by FY'!$I$2:$I$506,MATCH('Budget by qtr'!O1347,'Budget by FY'!$F$2:$F$506,0)),0)</f>
        <v>0</v>
      </c>
      <c r="R1347" s="75">
        <f>VLOOKUP(D1347,'FY-Quarter lookup'!$D$2:$K$25,8,FALSE)</f>
        <v>0</v>
      </c>
      <c r="S1347" s="75">
        <f>VLOOKUP(D1347,'FY-Quarter lookup'!$D$2:$G$25,4,FALSE)</f>
        <v>0</v>
      </c>
      <c r="T1347" s="75">
        <f t="shared" ca="1" si="172"/>
        <v>0</v>
      </c>
    </row>
    <row r="1348" spans="1:20">
      <c r="A1348">
        <v>3</v>
      </c>
      <c r="B1348">
        <v>2023</v>
      </c>
      <c r="C1348" s="2">
        <v>44927</v>
      </c>
      <c r="D1348" s="2">
        <v>45016</v>
      </c>
      <c r="J1348">
        <f>VLOOKUP(D1348,'FY-Quarter lookup'!$D$2:$I$25,6,FALSE)</f>
        <v>0</v>
      </c>
      <c r="K1348">
        <f t="shared" ref="K1348:K1369" si="176">K1347</f>
        <v>282</v>
      </c>
      <c r="L1348" s="75" t="str">
        <f t="shared" ca="1" si="174"/>
        <v>3210: Regular In-kind</v>
      </c>
      <c r="M1348" s="75">
        <f t="shared" ca="1" si="170"/>
        <v>0</v>
      </c>
      <c r="N1348" s="75">
        <f t="shared" ca="1" si="171"/>
        <v>0</v>
      </c>
      <c r="O1348" s="75" t="str">
        <f t="shared" ca="1" si="175"/>
        <v>3210: Regular In-kind00PY0</v>
      </c>
      <c r="P1348" s="75">
        <f>VLOOKUP(D1348,'FY-Quarter lookup'!$D$2:$J$25,7,FALSE)</f>
        <v>0</v>
      </c>
      <c r="Q1348" s="75">
        <f ca="1">IFERROR(INDEX('Budget by FY'!$I$2:$I$506,MATCH('Budget by qtr'!O1348,'Budget by FY'!$F$2:$F$506,0)),0)</f>
        <v>0</v>
      </c>
      <c r="R1348" s="75">
        <f>VLOOKUP(D1348,'FY-Quarter lookup'!$D$2:$K$25,8,FALSE)</f>
        <v>0</v>
      </c>
      <c r="S1348" s="75">
        <f>VLOOKUP(D1348,'FY-Quarter lookup'!$D$2:$G$25,4,FALSE)</f>
        <v>0</v>
      </c>
      <c r="T1348" s="75">
        <f t="shared" ca="1" si="172"/>
        <v>0</v>
      </c>
    </row>
    <row r="1349" spans="1:20">
      <c r="A1349">
        <v>4</v>
      </c>
      <c r="B1349">
        <v>2023</v>
      </c>
      <c r="C1349" s="2">
        <v>45017</v>
      </c>
      <c r="D1349" s="2">
        <v>45107</v>
      </c>
      <c r="J1349">
        <f>VLOOKUP(D1349,'FY-Quarter lookup'!$D$2:$I$25,6,FALSE)</f>
        <v>0</v>
      </c>
      <c r="K1349">
        <f t="shared" si="176"/>
        <v>282</v>
      </c>
      <c r="L1349" s="75" t="str">
        <f t="shared" ca="1" si="174"/>
        <v>3210: Regular In-kind</v>
      </c>
      <c r="M1349" s="75">
        <f t="shared" ca="1" si="170"/>
        <v>0</v>
      </c>
      <c r="N1349" s="75">
        <f t="shared" ca="1" si="171"/>
        <v>0</v>
      </c>
      <c r="O1349" s="75" t="str">
        <f t="shared" ca="1" si="175"/>
        <v>3210: Regular In-kind00PY0</v>
      </c>
      <c r="P1349" s="75">
        <f>VLOOKUP(D1349,'FY-Quarter lookup'!$D$2:$J$25,7,FALSE)</f>
        <v>0</v>
      </c>
      <c r="Q1349" s="75">
        <f ca="1">IFERROR(INDEX('Budget by FY'!$I$2:$I$506,MATCH('Budget by qtr'!O1349,'Budget by FY'!$F$2:$F$506,0)),0)</f>
        <v>0</v>
      </c>
      <c r="R1349" s="75">
        <f>VLOOKUP(D1349,'FY-Quarter lookup'!$D$2:$K$25,8,FALSE)</f>
        <v>0</v>
      </c>
      <c r="S1349" s="75">
        <f>VLOOKUP(D1349,'FY-Quarter lookup'!$D$2:$G$25,4,FALSE)</f>
        <v>0</v>
      </c>
      <c r="T1349" s="75">
        <f t="shared" ca="1" si="172"/>
        <v>0</v>
      </c>
    </row>
    <row r="1350" spans="1:20">
      <c r="A1350">
        <v>1</v>
      </c>
      <c r="B1350">
        <v>2024</v>
      </c>
      <c r="C1350" s="2">
        <v>45108</v>
      </c>
      <c r="D1350" s="2">
        <v>45199</v>
      </c>
      <c r="J1350">
        <f>VLOOKUP(D1350,'FY-Quarter lookup'!$D$2:$I$25,6,FALSE)</f>
        <v>0</v>
      </c>
      <c r="K1350">
        <f t="shared" si="176"/>
        <v>282</v>
      </c>
      <c r="L1350" s="75" t="str">
        <f t="shared" ca="1" si="174"/>
        <v>3210: Regular In-kind</v>
      </c>
      <c r="M1350" s="75">
        <f t="shared" ca="1" si="170"/>
        <v>0</v>
      </c>
      <c r="N1350" s="75">
        <f t="shared" ca="1" si="171"/>
        <v>0</v>
      </c>
      <c r="O1350" s="75" t="str">
        <f t="shared" ca="1" si="175"/>
        <v>3210: Regular In-kind00PY0</v>
      </c>
      <c r="P1350" s="75">
        <f>VLOOKUP(D1350,'FY-Quarter lookup'!$D$2:$J$25,7,FALSE)</f>
        <v>0</v>
      </c>
      <c r="Q1350" s="75">
        <f ca="1">IFERROR(INDEX('Budget by FY'!$I$2:$I$506,MATCH('Budget by qtr'!O1350,'Budget by FY'!$F$2:$F$506,0)),0)</f>
        <v>0</v>
      </c>
      <c r="R1350" s="75">
        <f>VLOOKUP(D1350,'FY-Quarter lookup'!$D$2:$K$25,8,FALSE)</f>
        <v>0</v>
      </c>
      <c r="S1350" s="75">
        <f>VLOOKUP(D1350,'FY-Quarter lookup'!$D$2:$G$25,4,FALSE)</f>
        <v>0</v>
      </c>
      <c r="T1350" s="75">
        <f t="shared" ca="1" si="172"/>
        <v>0</v>
      </c>
    </row>
    <row r="1351" spans="1:20">
      <c r="A1351">
        <v>2</v>
      </c>
      <c r="B1351">
        <v>2024</v>
      </c>
      <c r="C1351" s="2">
        <v>45200</v>
      </c>
      <c r="D1351" s="2">
        <v>45291</v>
      </c>
      <c r="J1351">
        <f>VLOOKUP(D1351,'FY-Quarter lookup'!$D$2:$I$25,6,FALSE)</f>
        <v>0</v>
      </c>
      <c r="K1351">
        <f t="shared" si="176"/>
        <v>282</v>
      </c>
      <c r="L1351" s="75" t="str">
        <f t="shared" ca="1" si="174"/>
        <v>3210: Regular In-kind</v>
      </c>
      <c r="M1351" s="75">
        <f t="shared" ca="1" si="170"/>
        <v>0</v>
      </c>
      <c r="N1351" s="75">
        <f t="shared" ca="1" si="171"/>
        <v>0</v>
      </c>
      <c r="O1351" s="75" t="str">
        <f t="shared" ca="1" si="175"/>
        <v>3210: Regular In-kind00PY0</v>
      </c>
      <c r="P1351" s="75">
        <f>VLOOKUP(D1351,'FY-Quarter lookup'!$D$2:$J$25,7,FALSE)</f>
        <v>0</v>
      </c>
      <c r="Q1351" s="75">
        <f ca="1">IFERROR(INDEX('Budget by FY'!$I$2:$I$506,MATCH('Budget by qtr'!O1351,'Budget by FY'!$F$2:$F$506,0)),0)</f>
        <v>0</v>
      </c>
      <c r="R1351" s="75">
        <f>VLOOKUP(D1351,'FY-Quarter lookup'!$D$2:$K$25,8,FALSE)</f>
        <v>0</v>
      </c>
      <c r="S1351" s="75">
        <f>VLOOKUP(D1351,'FY-Quarter lookup'!$D$2:$G$25,4,FALSE)</f>
        <v>0</v>
      </c>
      <c r="T1351" s="75">
        <f t="shared" ca="1" si="172"/>
        <v>0</v>
      </c>
    </row>
    <row r="1352" spans="1:20">
      <c r="A1352">
        <v>3</v>
      </c>
      <c r="B1352">
        <v>2024</v>
      </c>
      <c r="C1352" s="2">
        <v>45292</v>
      </c>
      <c r="D1352" s="2">
        <v>45382</v>
      </c>
      <c r="J1352">
        <f>VLOOKUP(D1352,'FY-Quarter lookup'!$D$2:$I$25,6,FALSE)</f>
        <v>0</v>
      </c>
      <c r="K1352">
        <f t="shared" si="176"/>
        <v>282</v>
      </c>
      <c r="L1352" s="75" t="str">
        <f t="shared" ca="1" si="174"/>
        <v>3210: Regular In-kind</v>
      </c>
      <c r="M1352" s="75">
        <f t="shared" ca="1" si="170"/>
        <v>0</v>
      </c>
      <c r="N1352" s="75">
        <f t="shared" ca="1" si="171"/>
        <v>0</v>
      </c>
      <c r="O1352" s="75" t="str">
        <f t="shared" ca="1" si="175"/>
        <v>3210: Regular In-kind00PY0</v>
      </c>
      <c r="P1352" s="75">
        <f>VLOOKUP(D1352,'FY-Quarter lookup'!$D$2:$J$25,7,FALSE)</f>
        <v>0</v>
      </c>
      <c r="Q1352" s="75">
        <f ca="1">IFERROR(INDEX('Budget by FY'!$I$2:$I$506,MATCH('Budget by qtr'!O1352,'Budget by FY'!$F$2:$F$506,0)),0)</f>
        <v>0</v>
      </c>
      <c r="R1352" s="75">
        <f>VLOOKUP(D1352,'FY-Quarter lookup'!$D$2:$K$25,8,FALSE)</f>
        <v>0</v>
      </c>
      <c r="S1352" s="75">
        <f>VLOOKUP(D1352,'FY-Quarter lookup'!$D$2:$G$25,4,FALSE)</f>
        <v>0</v>
      </c>
      <c r="T1352" s="75">
        <f t="shared" ca="1" si="172"/>
        <v>0</v>
      </c>
    </row>
    <row r="1353" spans="1:20">
      <c r="A1353">
        <v>4</v>
      </c>
      <c r="B1353">
        <v>2024</v>
      </c>
      <c r="C1353" s="2">
        <v>45383</v>
      </c>
      <c r="D1353" s="2">
        <v>45473</v>
      </c>
      <c r="J1353">
        <f>VLOOKUP(D1353,'FY-Quarter lookup'!$D$2:$I$25,6,FALSE)</f>
        <v>0</v>
      </c>
      <c r="K1353">
        <f t="shared" si="176"/>
        <v>282</v>
      </c>
      <c r="L1353" s="75" t="str">
        <f t="shared" ca="1" si="174"/>
        <v>3210: Regular In-kind</v>
      </c>
      <c r="M1353" s="75">
        <f t="shared" ca="1" si="170"/>
        <v>0</v>
      </c>
      <c r="N1353" s="75">
        <f t="shared" ca="1" si="171"/>
        <v>0</v>
      </c>
      <c r="O1353" s="75" t="str">
        <f t="shared" ca="1" si="175"/>
        <v>3210: Regular In-kind00PY0</v>
      </c>
      <c r="P1353" s="75">
        <f>VLOOKUP(D1353,'FY-Quarter lookup'!$D$2:$J$25,7,FALSE)</f>
        <v>0</v>
      </c>
      <c r="Q1353" s="75">
        <f ca="1">IFERROR(INDEX('Budget by FY'!$I$2:$I$506,MATCH('Budget by qtr'!O1353,'Budget by FY'!$F$2:$F$506,0)),0)</f>
        <v>0</v>
      </c>
      <c r="R1353" s="75">
        <f>VLOOKUP(D1353,'FY-Quarter lookup'!$D$2:$K$25,8,FALSE)</f>
        <v>0</v>
      </c>
      <c r="S1353" s="75">
        <f>VLOOKUP(D1353,'FY-Quarter lookup'!$D$2:$G$25,4,FALSE)</f>
        <v>0</v>
      </c>
      <c r="T1353" s="75">
        <f t="shared" ca="1" si="172"/>
        <v>0</v>
      </c>
    </row>
    <row r="1354" spans="1:20">
      <c r="A1354">
        <v>1</v>
      </c>
      <c r="B1354">
        <v>2025</v>
      </c>
      <c r="C1354" s="2">
        <v>45474</v>
      </c>
      <c r="D1354" s="2">
        <v>45565</v>
      </c>
      <c r="J1354">
        <f>VLOOKUP(D1354,'FY-Quarter lookup'!$D$2:$I$25,6,FALSE)</f>
        <v>0</v>
      </c>
      <c r="K1354">
        <f t="shared" si="176"/>
        <v>282</v>
      </c>
      <c r="L1354" s="75" t="str">
        <f t="shared" ca="1" si="174"/>
        <v>3210: Regular In-kind</v>
      </c>
      <c r="M1354" s="75">
        <f t="shared" ca="1" si="170"/>
        <v>0</v>
      </c>
      <c r="N1354" s="75">
        <f t="shared" ca="1" si="171"/>
        <v>0</v>
      </c>
      <c r="O1354" s="75" t="str">
        <f t="shared" ca="1" si="175"/>
        <v>3210: Regular In-kind00PY0</v>
      </c>
      <c r="P1354" s="75">
        <f>VLOOKUP(D1354,'FY-Quarter lookup'!$D$2:$J$25,7,FALSE)</f>
        <v>0</v>
      </c>
      <c r="Q1354" s="75">
        <f ca="1">IFERROR(INDEX('Budget by FY'!$I$2:$I$506,MATCH('Budget by qtr'!O1354,'Budget by FY'!$F$2:$F$506,0)),0)</f>
        <v>0</v>
      </c>
      <c r="R1354" s="75">
        <f>VLOOKUP(D1354,'FY-Quarter lookup'!$D$2:$K$25,8,FALSE)</f>
        <v>0</v>
      </c>
      <c r="S1354" s="75">
        <f>VLOOKUP(D1354,'FY-Quarter lookup'!$D$2:$G$25,4,FALSE)</f>
        <v>0</v>
      </c>
      <c r="T1354" s="75">
        <f t="shared" ca="1" si="172"/>
        <v>0</v>
      </c>
    </row>
    <row r="1355" spans="1:20">
      <c r="A1355">
        <v>2</v>
      </c>
      <c r="B1355">
        <v>2025</v>
      </c>
      <c r="C1355" s="2">
        <v>45566</v>
      </c>
      <c r="D1355" s="2">
        <v>45657</v>
      </c>
      <c r="J1355">
        <f>VLOOKUP(D1355,'FY-Quarter lookup'!$D$2:$I$25,6,FALSE)</f>
        <v>0</v>
      </c>
      <c r="K1355">
        <f t="shared" si="176"/>
        <v>282</v>
      </c>
      <c r="L1355" s="75" t="str">
        <f t="shared" ca="1" si="174"/>
        <v>3210: Regular In-kind</v>
      </c>
      <c r="M1355" s="75">
        <f t="shared" ca="1" si="170"/>
        <v>0</v>
      </c>
      <c r="N1355" s="75">
        <f t="shared" ca="1" si="171"/>
        <v>0</v>
      </c>
      <c r="O1355" s="75" t="str">
        <f t="shared" ca="1" si="175"/>
        <v>3210: Regular In-kind00PY0</v>
      </c>
      <c r="P1355" s="75">
        <f>VLOOKUP(D1355,'FY-Quarter lookup'!$D$2:$J$25,7,FALSE)</f>
        <v>0</v>
      </c>
      <c r="Q1355" s="75">
        <f ca="1">IFERROR(INDEX('Budget by FY'!$I$2:$I$506,MATCH('Budget by qtr'!O1355,'Budget by FY'!$F$2:$F$506,0)),0)</f>
        <v>0</v>
      </c>
      <c r="R1355" s="75">
        <f>VLOOKUP(D1355,'FY-Quarter lookup'!$D$2:$K$25,8,FALSE)</f>
        <v>0</v>
      </c>
      <c r="S1355" s="75">
        <f>VLOOKUP(D1355,'FY-Quarter lookup'!$D$2:$G$25,4,FALSE)</f>
        <v>0</v>
      </c>
      <c r="T1355" s="75">
        <f t="shared" ca="1" si="172"/>
        <v>0</v>
      </c>
    </row>
    <row r="1356" spans="1:20">
      <c r="A1356">
        <v>3</v>
      </c>
      <c r="B1356">
        <v>2025</v>
      </c>
      <c r="C1356" s="2">
        <v>45658</v>
      </c>
      <c r="D1356" s="2">
        <v>45747</v>
      </c>
      <c r="J1356">
        <f>VLOOKUP(D1356,'FY-Quarter lookup'!$D$2:$I$25,6,FALSE)</f>
        <v>0</v>
      </c>
      <c r="K1356">
        <f t="shared" si="176"/>
        <v>282</v>
      </c>
      <c r="L1356" s="75" t="str">
        <f t="shared" ca="1" si="174"/>
        <v>3210: Regular In-kind</v>
      </c>
      <c r="M1356" s="75">
        <f t="shared" ca="1" si="170"/>
        <v>0</v>
      </c>
      <c r="N1356" s="75">
        <f t="shared" ca="1" si="171"/>
        <v>0</v>
      </c>
      <c r="O1356" s="75" t="str">
        <f t="shared" ca="1" si="175"/>
        <v>3210: Regular In-kind00PY0</v>
      </c>
      <c r="P1356" s="75">
        <f>VLOOKUP(D1356,'FY-Quarter lookup'!$D$2:$J$25,7,FALSE)</f>
        <v>0</v>
      </c>
      <c r="Q1356" s="75">
        <f ca="1">IFERROR(INDEX('Budget by FY'!$I$2:$I$506,MATCH('Budget by qtr'!O1356,'Budget by FY'!$F$2:$F$506,0)),0)</f>
        <v>0</v>
      </c>
      <c r="R1356" s="75">
        <f>VLOOKUP(D1356,'FY-Quarter lookup'!$D$2:$K$25,8,FALSE)</f>
        <v>0</v>
      </c>
      <c r="S1356" s="75">
        <f>VLOOKUP(D1356,'FY-Quarter lookup'!$D$2:$G$25,4,FALSE)</f>
        <v>0</v>
      </c>
      <c r="T1356" s="75">
        <f t="shared" ca="1" si="172"/>
        <v>0</v>
      </c>
    </row>
    <row r="1357" spans="1:20">
      <c r="A1357">
        <v>4</v>
      </c>
      <c r="B1357">
        <v>2025</v>
      </c>
      <c r="C1357" s="2">
        <v>45748</v>
      </c>
      <c r="D1357" s="2">
        <v>45838</v>
      </c>
      <c r="J1357">
        <f>VLOOKUP(D1357,'FY-Quarter lookup'!$D$2:$I$25,6,FALSE)</f>
        <v>0</v>
      </c>
      <c r="K1357">
        <f t="shared" si="176"/>
        <v>282</v>
      </c>
      <c r="L1357" s="75" t="str">
        <f t="shared" ca="1" si="174"/>
        <v>3210: Regular In-kind</v>
      </c>
      <c r="M1357" s="75">
        <f t="shared" ca="1" si="170"/>
        <v>0</v>
      </c>
      <c r="N1357" s="75">
        <f t="shared" ca="1" si="171"/>
        <v>0</v>
      </c>
      <c r="O1357" s="75" t="str">
        <f t="shared" ca="1" si="175"/>
        <v>3210: Regular In-kind00PY0</v>
      </c>
      <c r="P1357" s="75">
        <f>VLOOKUP(D1357,'FY-Quarter lookup'!$D$2:$J$25,7,FALSE)</f>
        <v>0</v>
      </c>
      <c r="Q1357" s="75">
        <f ca="1">IFERROR(INDEX('Budget by FY'!$I$2:$I$506,MATCH('Budget by qtr'!O1357,'Budget by FY'!$F$2:$F$506,0)),0)</f>
        <v>0</v>
      </c>
      <c r="R1357" s="75">
        <f>VLOOKUP(D1357,'FY-Quarter lookup'!$D$2:$K$25,8,FALSE)</f>
        <v>0</v>
      </c>
      <c r="S1357" s="75">
        <f>VLOOKUP(D1357,'FY-Quarter lookup'!$D$2:$G$25,4,FALSE)</f>
        <v>0</v>
      </c>
      <c r="T1357" s="75">
        <f t="shared" ca="1" si="172"/>
        <v>0</v>
      </c>
    </row>
    <row r="1358" spans="1:20">
      <c r="A1358">
        <v>1</v>
      </c>
      <c r="B1358">
        <v>2026</v>
      </c>
      <c r="C1358" s="2">
        <v>45839</v>
      </c>
      <c r="D1358" s="2">
        <v>45930</v>
      </c>
      <c r="J1358">
        <f>VLOOKUP(D1358,'FY-Quarter lookup'!$D$2:$I$25,6,FALSE)</f>
        <v>0</v>
      </c>
      <c r="K1358">
        <f t="shared" si="176"/>
        <v>282</v>
      </c>
      <c r="L1358" s="75" t="str">
        <f t="shared" ca="1" si="174"/>
        <v>3210: Regular In-kind</v>
      </c>
      <c r="M1358" s="75">
        <f t="shared" ca="1" si="170"/>
        <v>0</v>
      </c>
      <c r="N1358" s="75">
        <f t="shared" ca="1" si="171"/>
        <v>0</v>
      </c>
      <c r="O1358" s="75" t="str">
        <f t="shared" ca="1" si="175"/>
        <v>3210: Regular In-kind00PY0</v>
      </c>
      <c r="P1358" s="75">
        <f>VLOOKUP(D1358,'FY-Quarter lookup'!$D$2:$J$25,7,FALSE)</f>
        <v>0</v>
      </c>
      <c r="Q1358" s="75">
        <f ca="1">IFERROR(INDEX('Budget by FY'!$I$2:$I$506,MATCH('Budget by qtr'!O1358,'Budget by FY'!$F$2:$F$506,0)),0)</f>
        <v>0</v>
      </c>
      <c r="R1358" s="75">
        <f>VLOOKUP(D1358,'FY-Quarter lookup'!$D$2:$K$25,8,FALSE)</f>
        <v>0</v>
      </c>
      <c r="S1358" s="75">
        <f>VLOOKUP(D1358,'FY-Quarter lookup'!$D$2:$G$25,4,FALSE)</f>
        <v>0</v>
      </c>
      <c r="T1358" s="75">
        <f t="shared" ca="1" si="172"/>
        <v>0</v>
      </c>
    </row>
    <row r="1359" spans="1:20">
      <c r="A1359">
        <v>2</v>
      </c>
      <c r="B1359">
        <v>2026</v>
      </c>
      <c r="C1359" s="2">
        <v>45931</v>
      </c>
      <c r="D1359" s="2">
        <v>46022</v>
      </c>
      <c r="J1359">
        <f>VLOOKUP(D1359,'FY-Quarter lookup'!$D$2:$I$25,6,FALSE)</f>
        <v>0</v>
      </c>
      <c r="K1359">
        <f t="shared" si="176"/>
        <v>282</v>
      </c>
      <c r="L1359" s="75" t="str">
        <f t="shared" ca="1" si="174"/>
        <v>3210: Regular In-kind</v>
      </c>
      <c r="M1359" s="75">
        <f t="shared" ca="1" si="170"/>
        <v>0</v>
      </c>
      <c r="N1359" s="75">
        <f t="shared" ca="1" si="171"/>
        <v>0</v>
      </c>
      <c r="O1359" s="75" t="str">
        <f t="shared" ca="1" si="175"/>
        <v>3210: Regular In-kind00PY0</v>
      </c>
      <c r="P1359" s="75">
        <f>VLOOKUP(D1359,'FY-Quarter lookup'!$D$2:$J$25,7,FALSE)</f>
        <v>0</v>
      </c>
      <c r="Q1359" s="75">
        <f ca="1">IFERROR(INDEX('Budget by FY'!$I$2:$I$506,MATCH('Budget by qtr'!O1359,'Budget by FY'!$F$2:$F$506,0)),0)</f>
        <v>0</v>
      </c>
      <c r="R1359" s="75">
        <f>VLOOKUP(D1359,'FY-Quarter lookup'!$D$2:$K$25,8,FALSE)</f>
        <v>0</v>
      </c>
      <c r="S1359" s="75">
        <f>VLOOKUP(D1359,'FY-Quarter lookup'!$D$2:$G$25,4,FALSE)</f>
        <v>0</v>
      </c>
      <c r="T1359" s="75">
        <f t="shared" ca="1" si="172"/>
        <v>0</v>
      </c>
    </row>
    <row r="1360" spans="1:20">
      <c r="A1360">
        <v>3</v>
      </c>
      <c r="B1360">
        <v>2026</v>
      </c>
      <c r="C1360" s="2">
        <v>46023</v>
      </c>
      <c r="D1360" s="2">
        <v>46112</v>
      </c>
      <c r="J1360">
        <f>VLOOKUP(D1360,'FY-Quarter lookup'!$D$2:$I$25,6,FALSE)</f>
        <v>0</v>
      </c>
      <c r="K1360">
        <f t="shared" si="176"/>
        <v>282</v>
      </c>
      <c r="L1360" s="75" t="str">
        <f t="shared" ca="1" si="174"/>
        <v>3210: Regular In-kind</v>
      </c>
      <c r="M1360" s="75">
        <f t="shared" ca="1" si="170"/>
        <v>0</v>
      </c>
      <c r="N1360" s="75">
        <f t="shared" ca="1" si="171"/>
        <v>0</v>
      </c>
      <c r="O1360" s="75" t="str">
        <f t="shared" ca="1" si="175"/>
        <v>3210: Regular In-kind00PY0</v>
      </c>
      <c r="P1360" s="75">
        <f>VLOOKUP(D1360,'FY-Quarter lookup'!$D$2:$J$25,7,FALSE)</f>
        <v>0</v>
      </c>
      <c r="Q1360" s="75">
        <f ca="1">IFERROR(INDEX('Budget by FY'!$I$2:$I$506,MATCH('Budget by qtr'!O1360,'Budget by FY'!$F$2:$F$506,0)),0)</f>
        <v>0</v>
      </c>
      <c r="R1360" s="75">
        <f>VLOOKUP(D1360,'FY-Quarter lookup'!$D$2:$K$25,8,FALSE)</f>
        <v>0</v>
      </c>
      <c r="S1360" s="75">
        <f>VLOOKUP(D1360,'FY-Quarter lookup'!$D$2:$G$25,4,FALSE)</f>
        <v>0</v>
      </c>
      <c r="T1360" s="75">
        <f t="shared" ca="1" si="172"/>
        <v>0</v>
      </c>
    </row>
    <row r="1361" spans="1:20">
      <c r="A1361">
        <v>4</v>
      </c>
      <c r="B1361">
        <v>2026</v>
      </c>
      <c r="C1361" s="2">
        <v>46113</v>
      </c>
      <c r="D1361" s="2">
        <v>46203</v>
      </c>
      <c r="J1361">
        <f>VLOOKUP(D1361,'FY-Quarter lookup'!$D$2:$I$25,6,FALSE)</f>
        <v>0</v>
      </c>
      <c r="K1361">
        <f t="shared" si="176"/>
        <v>282</v>
      </c>
      <c r="L1361" s="75" t="str">
        <f t="shared" ca="1" si="174"/>
        <v>3210: Regular In-kind</v>
      </c>
      <c r="M1361" s="75">
        <f t="shared" ca="1" si="170"/>
        <v>0</v>
      </c>
      <c r="N1361" s="75">
        <f t="shared" ca="1" si="171"/>
        <v>0</v>
      </c>
      <c r="O1361" s="75" t="str">
        <f t="shared" ca="1" si="175"/>
        <v>3210: Regular In-kind00PY0</v>
      </c>
      <c r="P1361" s="75">
        <f>VLOOKUP(D1361,'FY-Quarter lookup'!$D$2:$J$25,7,FALSE)</f>
        <v>0</v>
      </c>
      <c r="Q1361" s="75">
        <f ca="1">IFERROR(INDEX('Budget by FY'!$I$2:$I$506,MATCH('Budget by qtr'!O1361,'Budget by FY'!$F$2:$F$506,0)),0)</f>
        <v>0</v>
      </c>
      <c r="R1361" s="75">
        <f>VLOOKUP(D1361,'FY-Quarter lookup'!$D$2:$K$25,8,FALSE)</f>
        <v>0</v>
      </c>
      <c r="S1361" s="75">
        <f>VLOOKUP(D1361,'FY-Quarter lookup'!$D$2:$G$25,4,FALSE)</f>
        <v>0</v>
      </c>
      <c r="T1361" s="75">
        <f t="shared" ca="1" si="172"/>
        <v>0</v>
      </c>
    </row>
    <row r="1362" spans="1:20">
      <c r="A1362">
        <v>1</v>
      </c>
      <c r="B1362">
        <v>2027</v>
      </c>
      <c r="C1362" s="2">
        <v>46204</v>
      </c>
      <c r="D1362" s="2">
        <v>46295</v>
      </c>
      <c r="J1362">
        <f>VLOOKUP(D1362,'FY-Quarter lookup'!$D$2:$I$25,6,FALSE)</f>
        <v>0</v>
      </c>
      <c r="K1362">
        <f t="shared" si="176"/>
        <v>282</v>
      </c>
      <c r="L1362" s="75" t="str">
        <f t="shared" ca="1" si="174"/>
        <v>3210: Regular In-kind</v>
      </c>
      <c r="M1362" s="75">
        <f t="shared" ca="1" si="170"/>
        <v>0</v>
      </c>
      <c r="N1362" s="75">
        <f t="shared" ca="1" si="171"/>
        <v>0</v>
      </c>
      <c r="O1362" s="75" t="str">
        <f t="shared" ca="1" si="175"/>
        <v>3210: Regular In-kind00PY0</v>
      </c>
      <c r="P1362" s="75">
        <f>VLOOKUP(D1362,'FY-Quarter lookup'!$D$2:$J$25,7,FALSE)</f>
        <v>0</v>
      </c>
      <c r="Q1362" s="75">
        <f ca="1">IFERROR(INDEX('Budget by FY'!$I$2:$I$506,MATCH('Budget by qtr'!O1362,'Budget by FY'!$F$2:$F$506,0)),0)</f>
        <v>0</v>
      </c>
      <c r="R1362" s="75">
        <f>VLOOKUP(D1362,'FY-Quarter lookup'!$D$2:$K$25,8,FALSE)</f>
        <v>0</v>
      </c>
      <c r="S1362" s="75">
        <f>VLOOKUP(D1362,'FY-Quarter lookup'!$D$2:$G$25,4,FALSE)</f>
        <v>0</v>
      </c>
      <c r="T1362" s="75">
        <f t="shared" ca="1" si="172"/>
        <v>0</v>
      </c>
    </row>
    <row r="1363" spans="1:20">
      <c r="A1363">
        <v>2</v>
      </c>
      <c r="B1363">
        <v>2027</v>
      </c>
      <c r="C1363" s="2">
        <v>46296</v>
      </c>
      <c r="D1363" s="2">
        <v>46387</v>
      </c>
      <c r="J1363">
        <f>VLOOKUP(D1363,'FY-Quarter lookup'!$D$2:$I$25,6,FALSE)</f>
        <v>0</v>
      </c>
      <c r="K1363">
        <f t="shared" si="176"/>
        <v>282</v>
      </c>
      <c r="L1363" s="75" t="str">
        <f t="shared" ca="1" si="174"/>
        <v>3210: Regular In-kind</v>
      </c>
      <c r="M1363" s="75">
        <f t="shared" ca="1" si="170"/>
        <v>0</v>
      </c>
      <c r="N1363" s="75">
        <f t="shared" ca="1" si="171"/>
        <v>0</v>
      </c>
      <c r="O1363" s="75" t="str">
        <f t="shared" ca="1" si="175"/>
        <v>3210: Regular In-kind00PY0</v>
      </c>
      <c r="P1363" s="75">
        <f>VLOOKUP(D1363,'FY-Quarter lookup'!$D$2:$J$25,7,FALSE)</f>
        <v>0</v>
      </c>
      <c r="Q1363" s="75">
        <f ca="1">IFERROR(INDEX('Budget by FY'!$I$2:$I$506,MATCH('Budget by qtr'!O1363,'Budget by FY'!$F$2:$F$506,0)),0)</f>
        <v>0</v>
      </c>
      <c r="R1363" s="75">
        <f>VLOOKUP(D1363,'FY-Quarter lookup'!$D$2:$K$25,8,FALSE)</f>
        <v>0</v>
      </c>
      <c r="S1363" s="75">
        <f>VLOOKUP(D1363,'FY-Quarter lookup'!$D$2:$G$25,4,FALSE)</f>
        <v>0</v>
      </c>
      <c r="T1363" s="75">
        <f t="shared" ca="1" si="172"/>
        <v>0</v>
      </c>
    </row>
    <row r="1364" spans="1:20">
      <c r="A1364">
        <v>3</v>
      </c>
      <c r="B1364">
        <v>2027</v>
      </c>
      <c r="C1364" s="2">
        <v>46388</v>
      </c>
      <c r="D1364" s="2">
        <v>46477</v>
      </c>
      <c r="J1364">
        <f>VLOOKUP(D1364,'FY-Quarter lookup'!$D$2:$I$25,6,FALSE)</f>
        <v>0</v>
      </c>
      <c r="K1364">
        <f t="shared" si="176"/>
        <v>282</v>
      </c>
      <c r="L1364" s="75" t="str">
        <f t="shared" ca="1" si="174"/>
        <v>3210: Regular In-kind</v>
      </c>
      <c r="M1364" s="75">
        <f t="shared" ca="1" si="170"/>
        <v>0</v>
      </c>
      <c r="N1364" s="75">
        <f t="shared" ca="1" si="171"/>
        <v>0</v>
      </c>
      <c r="O1364" s="75" t="str">
        <f t="shared" ca="1" si="175"/>
        <v>3210: Regular In-kind00PY0</v>
      </c>
      <c r="P1364" s="75">
        <f>VLOOKUP(D1364,'FY-Quarter lookup'!$D$2:$J$25,7,FALSE)</f>
        <v>0</v>
      </c>
      <c r="Q1364" s="75">
        <f ca="1">IFERROR(INDEX('Budget by FY'!$I$2:$I$506,MATCH('Budget by qtr'!O1364,'Budget by FY'!$F$2:$F$506,0)),0)</f>
        <v>0</v>
      </c>
      <c r="R1364" s="75">
        <f>VLOOKUP(D1364,'FY-Quarter lookup'!$D$2:$K$25,8,FALSE)</f>
        <v>0</v>
      </c>
      <c r="S1364" s="75">
        <f>VLOOKUP(D1364,'FY-Quarter lookup'!$D$2:$G$25,4,FALSE)</f>
        <v>0</v>
      </c>
      <c r="T1364" s="75">
        <f t="shared" ca="1" si="172"/>
        <v>0</v>
      </c>
    </row>
    <row r="1365" spans="1:20">
      <c r="A1365">
        <v>4</v>
      </c>
      <c r="B1365">
        <v>2027</v>
      </c>
      <c r="C1365" s="2">
        <v>46478</v>
      </c>
      <c r="D1365" s="2">
        <v>46568</v>
      </c>
      <c r="J1365">
        <f>VLOOKUP(D1365,'FY-Quarter lookup'!$D$2:$I$25,6,FALSE)</f>
        <v>0</v>
      </c>
      <c r="K1365">
        <f t="shared" si="176"/>
        <v>282</v>
      </c>
      <c r="L1365" s="75" t="str">
        <f t="shared" ca="1" si="174"/>
        <v>3210: Regular In-kind</v>
      </c>
      <c r="M1365" s="75">
        <f t="shared" ca="1" si="170"/>
        <v>0</v>
      </c>
      <c r="N1365" s="75">
        <f t="shared" ca="1" si="171"/>
        <v>0</v>
      </c>
      <c r="O1365" s="75" t="str">
        <f t="shared" ca="1" si="175"/>
        <v>3210: Regular In-kind00PY0</v>
      </c>
      <c r="P1365" s="75">
        <f>VLOOKUP(D1365,'FY-Quarter lookup'!$D$2:$J$25,7,FALSE)</f>
        <v>0</v>
      </c>
      <c r="Q1365" s="75">
        <f ca="1">IFERROR(INDEX('Budget by FY'!$I$2:$I$506,MATCH('Budget by qtr'!O1365,'Budget by FY'!$F$2:$F$506,0)),0)</f>
        <v>0</v>
      </c>
      <c r="R1365" s="75">
        <f>VLOOKUP(D1365,'FY-Quarter lookup'!$D$2:$K$25,8,FALSE)</f>
        <v>0</v>
      </c>
      <c r="S1365" s="75">
        <f>VLOOKUP(D1365,'FY-Quarter lookup'!$D$2:$G$25,4,FALSE)</f>
        <v>0</v>
      </c>
      <c r="T1365" s="75">
        <f t="shared" ca="1" si="172"/>
        <v>0</v>
      </c>
    </row>
    <row r="1366" spans="1:20">
      <c r="A1366">
        <v>1</v>
      </c>
      <c r="B1366">
        <v>2028</v>
      </c>
      <c r="C1366" s="2">
        <v>46569</v>
      </c>
      <c r="D1366" s="2">
        <v>46660</v>
      </c>
      <c r="J1366">
        <f>VLOOKUP(D1366,'FY-Quarter lookup'!$D$2:$I$25,6,FALSE)</f>
        <v>0</v>
      </c>
      <c r="K1366">
        <f t="shared" si="176"/>
        <v>282</v>
      </c>
      <c r="L1366" s="75" t="str">
        <f t="shared" ca="1" si="174"/>
        <v>3210: Regular In-kind</v>
      </c>
      <c r="M1366" s="75">
        <f t="shared" ca="1" si="170"/>
        <v>0</v>
      </c>
      <c r="N1366" s="75">
        <f t="shared" ca="1" si="171"/>
        <v>0</v>
      </c>
      <c r="O1366" s="75" t="str">
        <f t="shared" ca="1" si="175"/>
        <v>3210: Regular In-kind00PY0</v>
      </c>
      <c r="P1366" s="75">
        <f>VLOOKUP(D1366,'FY-Quarter lookup'!$D$2:$J$25,7,FALSE)</f>
        <v>0</v>
      </c>
      <c r="Q1366" s="75">
        <f ca="1">IFERROR(INDEX('Budget by FY'!$I$2:$I$506,MATCH('Budget by qtr'!O1366,'Budget by FY'!$F$2:$F$506,0)),0)</f>
        <v>0</v>
      </c>
      <c r="R1366" s="75">
        <f>VLOOKUP(D1366,'FY-Quarter lookup'!$D$2:$K$25,8,FALSE)</f>
        <v>0</v>
      </c>
      <c r="S1366" s="75">
        <f>VLOOKUP(D1366,'FY-Quarter lookup'!$D$2:$G$25,4,FALSE)</f>
        <v>0</v>
      </c>
      <c r="T1366" s="75">
        <f t="shared" ca="1" si="172"/>
        <v>0</v>
      </c>
    </row>
    <row r="1367" spans="1:20">
      <c r="A1367">
        <v>2</v>
      </c>
      <c r="B1367">
        <v>2028</v>
      </c>
      <c r="C1367" s="2">
        <v>46661</v>
      </c>
      <c r="D1367" s="2">
        <v>46752</v>
      </c>
      <c r="J1367">
        <f>VLOOKUP(D1367,'FY-Quarter lookup'!$D$2:$I$25,6,FALSE)</f>
        <v>0</v>
      </c>
      <c r="K1367">
        <f t="shared" si="176"/>
        <v>282</v>
      </c>
      <c r="L1367" s="75" t="str">
        <f t="shared" ca="1" si="174"/>
        <v>3210: Regular In-kind</v>
      </c>
      <c r="M1367" s="75">
        <f t="shared" ca="1" si="170"/>
        <v>0</v>
      </c>
      <c r="N1367" s="75">
        <f t="shared" ca="1" si="171"/>
        <v>0</v>
      </c>
      <c r="O1367" s="75" t="str">
        <f t="shared" ca="1" si="175"/>
        <v>3210: Regular In-kind00PY0</v>
      </c>
      <c r="P1367" s="75">
        <f>VLOOKUP(D1367,'FY-Quarter lookup'!$D$2:$J$25,7,FALSE)</f>
        <v>0</v>
      </c>
      <c r="Q1367" s="75">
        <f ca="1">IFERROR(INDEX('Budget by FY'!$I$2:$I$506,MATCH('Budget by qtr'!O1367,'Budget by FY'!$F$2:$F$506,0)),0)</f>
        <v>0</v>
      </c>
      <c r="R1367" s="75">
        <f>VLOOKUP(D1367,'FY-Quarter lookup'!$D$2:$K$25,8,FALSE)</f>
        <v>0</v>
      </c>
      <c r="S1367" s="75">
        <f>VLOOKUP(D1367,'FY-Quarter lookup'!$D$2:$G$25,4,FALSE)</f>
        <v>0</v>
      </c>
      <c r="T1367" s="75">
        <f t="shared" ca="1" si="172"/>
        <v>0</v>
      </c>
    </row>
    <row r="1368" spans="1:20">
      <c r="A1368">
        <v>3</v>
      </c>
      <c r="B1368">
        <v>2028</v>
      </c>
      <c r="C1368" s="2">
        <v>46753</v>
      </c>
      <c r="D1368" s="2">
        <v>46843</v>
      </c>
      <c r="J1368">
        <f>VLOOKUP(D1368,'FY-Quarter lookup'!$D$2:$I$25,6,FALSE)</f>
        <v>0</v>
      </c>
      <c r="K1368">
        <f t="shared" si="176"/>
        <v>282</v>
      </c>
      <c r="L1368" s="75" t="str">
        <f t="shared" ca="1" si="174"/>
        <v>3210: Regular In-kind</v>
      </c>
      <c r="M1368" s="75">
        <f t="shared" ca="1" si="170"/>
        <v>0</v>
      </c>
      <c r="N1368" s="75">
        <f t="shared" ca="1" si="171"/>
        <v>0</v>
      </c>
      <c r="O1368" s="75" t="str">
        <f t="shared" ca="1" si="175"/>
        <v>3210: Regular In-kind00PY0</v>
      </c>
      <c r="P1368" s="75">
        <f>VLOOKUP(D1368,'FY-Quarter lookup'!$D$2:$J$25,7,FALSE)</f>
        <v>0</v>
      </c>
      <c r="Q1368" s="75">
        <f ca="1">IFERROR(INDEX('Budget by FY'!$I$2:$I$506,MATCH('Budget by qtr'!O1368,'Budget by FY'!$F$2:$F$506,0)),0)</f>
        <v>0</v>
      </c>
      <c r="R1368" s="75">
        <f>VLOOKUP(D1368,'FY-Quarter lookup'!$D$2:$K$25,8,FALSE)</f>
        <v>0</v>
      </c>
      <c r="S1368" s="75">
        <f>VLOOKUP(D1368,'FY-Quarter lookup'!$D$2:$G$25,4,FALSE)</f>
        <v>0</v>
      </c>
      <c r="T1368" s="75">
        <f t="shared" ca="1" si="172"/>
        <v>0</v>
      </c>
    </row>
    <row r="1369" spans="1:20">
      <c r="A1369">
        <v>4</v>
      </c>
      <c r="B1369">
        <v>2028</v>
      </c>
      <c r="C1369" s="2">
        <v>46844</v>
      </c>
      <c r="D1369" s="2">
        <v>46934</v>
      </c>
      <c r="J1369">
        <f>VLOOKUP(D1369,'FY-Quarter lookup'!$D$2:$I$25,6,FALSE)</f>
        <v>0</v>
      </c>
      <c r="K1369">
        <f t="shared" si="176"/>
        <v>282</v>
      </c>
      <c r="L1369" s="75" t="str">
        <f t="shared" ca="1" si="174"/>
        <v>3210: Regular In-kind</v>
      </c>
      <c r="M1369" s="75">
        <f t="shared" ca="1" si="170"/>
        <v>0</v>
      </c>
      <c r="N1369" s="75">
        <f t="shared" ca="1" si="171"/>
        <v>0</v>
      </c>
      <c r="O1369" s="75" t="str">
        <f t="shared" ca="1" si="175"/>
        <v>3210: Regular In-kind00PY0</v>
      </c>
      <c r="P1369" s="75">
        <f>VLOOKUP(D1369,'FY-Quarter lookup'!$D$2:$J$25,7,FALSE)</f>
        <v>0</v>
      </c>
      <c r="Q1369" s="75">
        <f ca="1">IFERROR(INDEX('Budget by FY'!$I$2:$I$506,MATCH('Budget by qtr'!O1369,'Budget by FY'!$F$2:$F$506,0)),0)</f>
        <v>0</v>
      </c>
      <c r="R1369" s="75">
        <f>VLOOKUP(D1369,'FY-Quarter lookup'!$D$2:$K$25,8,FALSE)</f>
        <v>0</v>
      </c>
      <c r="S1369" s="75">
        <f>VLOOKUP(D1369,'FY-Quarter lookup'!$D$2:$G$25,4,FALSE)</f>
        <v>0</v>
      </c>
      <c r="T1369" s="75">
        <f t="shared" ca="1" si="172"/>
        <v>0</v>
      </c>
    </row>
    <row r="1370" spans="1:20">
      <c r="A1370">
        <v>1</v>
      </c>
      <c r="B1370">
        <v>2023</v>
      </c>
      <c r="C1370" s="2">
        <v>44743</v>
      </c>
      <c r="D1370" s="2">
        <v>44834</v>
      </c>
      <c r="J1370">
        <f>VLOOKUP(D1370,'FY-Quarter lookup'!$D$2:$I$25,6,FALSE)</f>
        <v>0</v>
      </c>
      <c r="K1370">
        <f>K1369+5</f>
        <v>287</v>
      </c>
      <c r="L1370" s="75" t="str">
        <f t="shared" ca="1" si="174"/>
        <v>3210: Regular In-kind</v>
      </c>
      <c r="M1370" s="75">
        <f t="shared" ref="M1370:M1433" ca="1" si="177">INDIRECT(_xlfn.CONCAT("'Budget by FY'!D",K1370))</f>
        <v>0</v>
      </c>
      <c r="N1370" s="75">
        <f t="shared" ref="N1370:N1433" ca="1" si="178">INDIRECT(_xlfn.CONCAT("'Budget by FY'!E",K1370))</f>
        <v>0</v>
      </c>
      <c r="O1370" s="75" t="str">
        <f t="shared" ca="1" si="175"/>
        <v>3210: Regular In-kind00PY0</v>
      </c>
      <c r="P1370" s="75">
        <f>VLOOKUP(D1370,'FY-Quarter lookup'!$D$2:$J$25,7,FALSE)</f>
        <v>0</v>
      </c>
      <c r="Q1370" s="75">
        <f ca="1">IFERROR(INDEX('Budget by FY'!$I$2:$I$506,MATCH('Budget by qtr'!O1370,'Budget by FY'!$F$2:$F$506,0)),0)</f>
        <v>0</v>
      </c>
      <c r="R1370" s="75">
        <f>VLOOKUP(D1370,'FY-Quarter lookup'!$D$2:$K$25,8,FALSE)</f>
        <v>0</v>
      </c>
      <c r="S1370" s="75">
        <f>VLOOKUP(D1370,'FY-Quarter lookup'!$D$2:$G$25,4,FALSE)</f>
        <v>0</v>
      </c>
      <c r="T1370" s="75">
        <f t="shared" ref="T1370:T1433" ca="1" si="179">IFERROR((Q1370/R1370)*S1370,0)</f>
        <v>0</v>
      </c>
    </row>
    <row r="1371" spans="1:20">
      <c r="A1371">
        <v>2</v>
      </c>
      <c r="B1371">
        <v>2023</v>
      </c>
      <c r="C1371" s="2">
        <v>44835</v>
      </c>
      <c r="D1371" s="2">
        <v>44926</v>
      </c>
      <c r="J1371">
        <f>VLOOKUP(D1371,'FY-Quarter lookup'!$D$2:$I$25,6,FALSE)</f>
        <v>0</v>
      </c>
      <c r="K1371">
        <f>K1370</f>
        <v>287</v>
      </c>
      <c r="L1371" s="75" t="str">
        <f t="shared" ca="1" si="174"/>
        <v>3210: Regular In-kind</v>
      </c>
      <c r="M1371" s="75">
        <f t="shared" ca="1" si="177"/>
        <v>0</v>
      </c>
      <c r="N1371" s="75">
        <f t="shared" ca="1" si="178"/>
        <v>0</v>
      </c>
      <c r="O1371" s="75" t="str">
        <f t="shared" ca="1" si="175"/>
        <v>3210: Regular In-kind00PY0</v>
      </c>
      <c r="P1371" s="75">
        <f>VLOOKUP(D1371,'FY-Quarter lookup'!$D$2:$J$25,7,FALSE)</f>
        <v>0</v>
      </c>
      <c r="Q1371" s="75">
        <f ca="1">IFERROR(INDEX('Budget by FY'!$I$2:$I$506,MATCH('Budget by qtr'!O1371,'Budget by FY'!$F$2:$F$506,0)),0)</f>
        <v>0</v>
      </c>
      <c r="R1371" s="75">
        <f>VLOOKUP(D1371,'FY-Quarter lookup'!$D$2:$K$25,8,FALSE)</f>
        <v>0</v>
      </c>
      <c r="S1371" s="75">
        <f>VLOOKUP(D1371,'FY-Quarter lookup'!$D$2:$G$25,4,FALSE)</f>
        <v>0</v>
      </c>
      <c r="T1371" s="75">
        <f t="shared" ca="1" si="179"/>
        <v>0</v>
      </c>
    </row>
    <row r="1372" spans="1:20">
      <c r="A1372">
        <v>3</v>
      </c>
      <c r="B1372">
        <v>2023</v>
      </c>
      <c r="C1372" s="2">
        <v>44927</v>
      </c>
      <c r="D1372" s="2">
        <v>45016</v>
      </c>
      <c r="J1372">
        <f>VLOOKUP(D1372,'FY-Quarter lookup'!$D$2:$I$25,6,FALSE)</f>
        <v>0</v>
      </c>
      <c r="K1372">
        <f t="shared" ref="K1372:K1393" si="180">K1371</f>
        <v>287</v>
      </c>
      <c r="L1372" s="75" t="str">
        <f t="shared" ca="1" si="174"/>
        <v>3210: Regular In-kind</v>
      </c>
      <c r="M1372" s="75">
        <f t="shared" ca="1" si="177"/>
        <v>0</v>
      </c>
      <c r="N1372" s="75">
        <f t="shared" ca="1" si="178"/>
        <v>0</v>
      </c>
      <c r="O1372" s="75" t="str">
        <f t="shared" ca="1" si="175"/>
        <v>3210: Regular In-kind00PY0</v>
      </c>
      <c r="P1372" s="75">
        <f>VLOOKUP(D1372,'FY-Quarter lookup'!$D$2:$J$25,7,FALSE)</f>
        <v>0</v>
      </c>
      <c r="Q1372" s="75">
        <f ca="1">IFERROR(INDEX('Budget by FY'!$I$2:$I$506,MATCH('Budget by qtr'!O1372,'Budget by FY'!$F$2:$F$506,0)),0)</f>
        <v>0</v>
      </c>
      <c r="R1372" s="75">
        <f>VLOOKUP(D1372,'FY-Quarter lookup'!$D$2:$K$25,8,FALSE)</f>
        <v>0</v>
      </c>
      <c r="S1372" s="75">
        <f>VLOOKUP(D1372,'FY-Quarter lookup'!$D$2:$G$25,4,FALSE)</f>
        <v>0</v>
      </c>
      <c r="T1372" s="75">
        <f t="shared" ca="1" si="179"/>
        <v>0</v>
      </c>
    </row>
    <row r="1373" spans="1:20">
      <c r="A1373">
        <v>4</v>
      </c>
      <c r="B1373">
        <v>2023</v>
      </c>
      <c r="C1373" s="2">
        <v>45017</v>
      </c>
      <c r="D1373" s="2">
        <v>45107</v>
      </c>
      <c r="J1373">
        <f>VLOOKUP(D1373,'FY-Quarter lookup'!$D$2:$I$25,6,FALSE)</f>
        <v>0</v>
      </c>
      <c r="K1373">
        <f t="shared" si="180"/>
        <v>287</v>
      </c>
      <c r="L1373" s="75" t="str">
        <f t="shared" ca="1" si="174"/>
        <v>3210: Regular In-kind</v>
      </c>
      <c r="M1373" s="75">
        <f t="shared" ca="1" si="177"/>
        <v>0</v>
      </c>
      <c r="N1373" s="75">
        <f t="shared" ca="1" si="178"/>
        <v>0</v>
      </c>
      <c r="O1373" s="75" t="str">
        <f t="shared" ca="1" si="175"/>
        <v>3210: Regular In-kind00PY0</v>
      </c>
      <c r="P1373" s="75">
        <f>VLOOKUP(D1373,'FY-Quarter lookup'!$D$2:$J$25,7,FALSE)</f>
        <v>0</v>
      </c>
      <c r="Q1373" s="75">
        <f ca="1">IFERROR(INDEX('Budget by FY'!$I$2:$I$506,MATCH('Budget by qtr'!O1373,'Budget by FY'!$F$2:$F$506,0)),0)</f>
        <v>0</v>
      </c>
      <c r="R1373" s="75">
        <f>VLOOKUP(D1373,'FY-Quarter lookup'!$D$2:$K$25,8,FALSE)</f>
        <v>0</v>
      </c>
      <c r="S1373" s="75">
        <f>VLOOKUP(D1373,'FY-Quarter lookup'!$D$2:$G$25,4,FALSE)</f>
        <v>0</v>
      </c>
      <c r="T1373" s="75">
        <f t="shared" ca="1" si="179"/>
        <v>0</v>
      </c>
    </row>
    <row r="1374" spans="1:20">
      <c r="A1374">
        <v>1</v>
      </c>
      <c r="B1374">
        <v>2024</v>
      </c>
      <c r="C1374" s="2">
        <v>45108</v>
      </c>
      <c r="D1374" s="2">
        <v>45199</v>
      </c>
      <c r="J1374">
        <f>VLOOKUP(D1374,'FY-Quarter lookup'!$D$2:$I$25,6,FALSE)</f>
        <v>0</v>
      </c>
      <c r="K1374">
        <f t="shared" si="180"/>
        <v>287</v>
      </c>
      <c r="L1374" s="75" t="str">
        <f t="shared" ca="1" si="174"/>
        <v>3210: Regular In-kind</v>
      </c>
      <c r="M1374" s="75">
        <f t="shared" ca="1" si="177"/>
        <v>0</v>
      </c>
      <c r="N1374" s="75">
        <f t="shared" ca="1" si="178"/>
        <v>0</v>
      </c>
      <c r="O1374" s="75" t="str">
        <f t="shared" ca="1" si="175"/>
        <v>3210: Regular In-kind00PY0</v>
      </c>
      <c r="P1374" s="75">
        <f>VLOOKUP(D1374,'FY-Quarter lookup'!$D$2:$J$25,7,FALSE)</f>
        <v>0</v>
      </c>
      <c r="Q1374" s="75">
        <f ca="1">IFERROR(INDEX('Budget by FY'!$I$2:$I$506,MATCH('Budget by qtr'!O1374,'Budget by FY'!$F$2:$F$506,0)),0)</f>
        <v>0</v>
      </c>
      <c r="R1374" s="75">
        <f>VLOOKUP(D1374,'FY-Quarter lookup'!$D$2:$K$25,8,FALSE)</f>
        <v>0</v>
      </c>
      <c r="S1374" s="75">
        <f>VLOOKUP(D1374,'FY-Quarter lookup'!$D$2:$G$25,4,FALSE)</f>
        <v>0</v>
      </c>
      <c r="T1374" s="75">
        <f t="shared" ca="1" si="179"/>
        <v>0</v>
      </c>
    </row>
    <row r="1375" spans="1:20">
      <c r="A1375">
        <v>2</v>
      </c>
      <c r="B1375">
        <v>2024</v>
      </c>
      <c r="C1375" s="2">
        <v>45200</v>
      </c>
      <c r="D1375" s="2">
        <v>45291</v>
      </c>
      <c r="J1375">
        <f>VLOOKUP(D1375,'FY-Quarter lookup'!$D$2:$I$25,6,FALSE)</f>
        <v>0</v>
      </c>
      <c r="K1375">
        <f t="shared" si="180"/>
        <v>287</v>
      </c>
      <c r="L1375" s="75" t="str">
        <f t="shared" ca="1" si="174"/>
        <v>3210: Regular In-kind</v>
      </c>
      <c r="M1375" s="75">
        <f t="shared" ca="1" si="177"/>
        <v>0</v>
      </c>
      <c r="N1375" s="75">
        <f t="shared" ca="1" si="178"/>
        <v>0</v>
      </c>
      <c r="O1375" s="75" t="str">
        <f t="shared" ca="1" si="175"/>
        <v>3210: Regular In-kind00PY0</v>
      </c>
      <c r="P1375" s="75">
        <f>VLOOKUP(D1375,'FY-Quarter lookup'!$D$2:$J$25,7,FALSE)</f>
        <v>0</v>
      </c>
      <c r="Q1375" s="75">
        <f ca="1">IFERROR(INDEX('Budget by FY'!$I$2:$I$506,MATCH('Budget by qtr'!O1375,'Budget by FY'!$F$2:$F$506,0)),0)</f>
        <v>0</v>
      </c>
      <c r="R1375" s="75">
        <f>VLOOKUP(D1375,'FY-Quarter lookup'!$D$2:$K$25,8,FALSE)</f>
        <v>0</v>
      </c>
      <c r="S1375" s="75">
        <f>VLOOKUP(D1375,'FY-Quarter lookup'!$D$2:$G$25,4,FALSE)</f>
        <v>0</v>
      </c>
      <c r="T1375" s="75">
        <f t="shared" ca="1" si="179"/>
        <v>0</v>
      </c>
    </row>
    <row r="1376" spans="1:20">
      <c r="A1376">
        <v>3</v>
      </c>
      <c r="B1376">
        <v>2024</v>
      </c>
      <c r="C1376" s="2">
        <v>45292</v>
      </c>
      <c r="D1376" s="2">
        <v>45382</v>
      </c>
      <c r="J1376">
        <f>VLOOKUP(D1376,'FY-Quarter lookup'!$D$2:$I$25,6,FALSE)</f>
        <v>0</v>
      </c>
      <c r="K1376">
        <f t="shared" si="180"/>
        <v>287</v>
      </c>
      <c r="L1376" s="75" t="str">
        <f t="shared" ca="1" si="174"/>
        <v>3210: Regular In-kind</v>
      </c>
      <c r="M1376" s="75">
        <f t="shared" ca="1" si="177"/>
        <v>0</v>
      </c>
      <c r="N1376" s="75">
        <f t="shared" ca="1" si="178"/>
        <v>0</v>
      </c>
      <c r="O1376" s="75" t="str">
        <f t="shared" ca="1" si="175"/>
        <v>3210: Regular In-kind00PY0</v>
      </c>
      <c r="P1376" s="75">
        <f>VLOOKUP(D1376,'FY-Quarter lookup'!$D$2:$J$25,7,FALSE)</f>
        <v>0</v>
      </c>
      <c r="Q1376" s="75">
        <f ca="1">IFERROR(INDEX('Budget by FY'!$I$2:$I$506,MATCH('Budget by qtr'!O1376,'Budget by FY'!$F$2:$F$506,0)),0)</f>
        <v>0</v>
      </c>
      <c r="R1376" s="75">
        <f>VLOOKUP(D1376,'FY-Quarter lookup'!$D$2:$K$25,8,FALSE)</f>
        <v>0</v>
      </c>
      <c r="S1376" s="75">
        <f>VLOOKUP(D1376,'FY-Quarter lookup'!$D$2:$G$25,4,FALSE)</f>
        <v>0</v>
      </c>
      <c r="T1376" s="75">
        <f t="shared" ca="1" si="179"/>
        <v>0</v>
      </c>
    </row>
    <row r="1377" spans="1:20">
      <c r="A1377">
        <v>4</v>
      </c>
      <c r="B1377">
        <v>2024</v>
      </c>
      <c r="C1377" s="2">
        <v>45383</v>
      </c>
      <c r="D1377" s="2">
        <v>45473</v>
      </c>
      <c r="J1377">
        <f>VLOOKUP(D1377,'FY-Quarter lookup'!$D$2:$I$25,6,FALSE)</f>
        <v>0</v>
      </c>
      <c r="K1377">
        <f t="shared" si="180"/>
        <v>287</v>
      </c>
      <c r="L1377" s="75" t="str">
        <f t="shared" ca="1" si="174"/>
        <v>3210: Regular In-kind</v>
      </c>
      <c r="M1377" s="75">
        <f t="shared" ca="1" si="177"/>
        <v>0</v>
      </c>
      <c r="N1377" s="75">
        <f t="shared" ca="1" si="178"/>
        <v>0</v>
      </c>
      <c r="O1377" s="75" t="str">
        <f t="shared" ca="1" si="175"/>
        <v>3210: Regular In-kind00PY0</v>
      </c>
      <c r="P1377" s="75">
        <f>VLOOKUP(D1377,'FY-Quarter lookup'!$D$2:$J$25,7,FALSE)</f>
        <v>0</v>
      </c>
      <c r="Q1377" s="75">
        <f ca="1">IFERROR(INDEX('Budget by FY'!$I$2:$I$506,MATCH('Budget by qtr'!O1377,'Budget by FY'!$F$2:$F$506,0)),0)</f>
        <v>0</v>
      </c>
      <c r="R1377" s="75">
        <f>VLOOKUP(D1377,'FY-Quarter lookup'!$D$2:$K$25,8,FALSE)</f>
        <v>0</v>
      </c>
      <c r="S1377" s="75">
        <f>VLOOKUP(D1377,'FY-Quarter lookup'!$D$2:$G$25,4,FALSE)</f>
        <v>0</v>
      </c>
      <c r="T1377" s="75">
        <f t="shared" ca="1" si="179"/>
        <v>0</v>
      </c>
    </row>
    <row r="1378" spans="1:20">
      <c r="A1378">
        <v>1</v>
      </c>
      <c r="B1378">
        <v>2025</v>
      </c>
      <c r="C1378" s="2">
        <v>45474</v>
      </c>
      <c r="D1378" s="2">
        <v>45565</v>
      </c>
      <c r="J1378">
        <f>VLOOKUP(D1378,'FY-Quarter lookup'!$D$2:$I$25,6,FALSE)</f>
        <v>0</v>
      </c>
      <c r="K1378">
        <f t="shared" si="180"/>
        <v>287</v>
      </c>
      <c r="L1378" s="75" t="str">
        <f t="shared" ca="1" si="174"/>
        <v>3210: Regular In-kind</v>
      </c>
      <c r="M1378" s="75">
        <f t="shared" ca="1" si="177"/>
        <v>0</v>
      </c>
      <c r="N1378" s="75">
        <f t="shared" ca="1" si="178"/>
        <v>0</v>
      </c>
      <c r="O1378" s="75" t="str">
        <f t="shared" ca="1" si="175"/>
        <v>3210: Regular In-kind00PY0</v>
      </c>
      <c r="P1378" s="75">
        <f>VLOOKUP(D1378,'FY-Quarter lookup'!$D$2:$J$25,7,FALSE)</f>
        <v>0</v>
      </c>
      <c r="Q1378" s="75">
        <f ca="1">IFERROR(INDEX('Budget by FY'!$I$2:$I$506,MATCH('Budget by qtr'!O1378,'Budget by FY'!$F$2:$F$506,0)),0)</f>
        <v>0</v>
      </c>
      <c r="R1378" s="75">
        <f>VLOOKUP(D1378,'FY-Quarter lookup'!$D$2:$K$25,8,FALSE)</f>
        <v>0</v>
      </c>
      <c r="S1378" s="75">
        <f>VLOOKUP(D1378,'FY-Quarter lookup'!$D$2:$G$25,4,FALSE)</f>
        <v>0</v>
      </c>
      <c r="T1378" s="75">
        <f t="shared" ca="1" si="179"/>
        <v>0</v>
      </c>
    </row>
    <row r="1379" spans="1:20">
      <c r="A1379">
        <v>2</v>
      </c>
      <c r="B1379">
        <v>2025</v>
      </c>
      <c r="C1379" s="2">
        <v>45566</v>
      </c>
      <c r="D1379" s="2">
        <v>45657</v>
      </c>
      <c r="J1379">
        <f>VLOOKUP(D1379,'FY-Quarter lookup'!$D$2:$I$25,6,FALSE)</f>
        <v>0</v>
      </c>
      <c r="K1379">
        <f t="shared" si="180"/>
        <v>287</v>
      </c>
      <c r="L1379" s="75" t="str">
        <f t="shared" ca="1" si="174"/>
        <v>3210: Regular In-kind</v>
      </c>
      <c r="M1379" s="75">
        <f t="shared" ca="1" si="177"/>
        <v>0</v>
      </c>
      <c r="N1379" s="75">
        <f t="shared" ca="1" si="178"/>
        <v>0</v>
      </c>
      <c r="O1379" s="75" t="str">
        <f t="shared" ca="1" si="175"/>
        <v>3210: Regular In-kind00PY0</v>
      </c>
      <c r="P1379" s="75">
        <f>VLOOKUP(D1379,'FY-Quarter lookup'!$D$2:$J$25,7,FALSE)</f>
        <v>0</v>
      </c>
      <c r="Q1379" s="75">
        <f ca="1">IFERROR(INDEX('Budget by FY'!$I$2:$I$506,MATCH('Budget by qtr'!O1379,'Budget by FY'!$F$2:$F$506,0)),0)</f>
        <v>0</v>
      </c>
      <c r="R1379" s="75">
        <f>VLOOKUP(D1379,'FY-Quarter lookup'!$D$2:$K$25,8,FALSE)</f>
        <v>0</v>
      </c>
      <c r="S1379" s="75">
        <f>VLOOKUP(D1379,'FY-Quarter lookup'!$D$2:$G$25,4,FALSE)</f>
        <v>0</v>
      </c>
      <c r="T1379" s="75">
        <f t="shared" ca="1" si="179"/>
        <v>0</v>
      </c>
    </row>
    <row r="1380" spans="1:20">
      <c r="A1380">
        <v>3</v>
      </c>
      <c r="B1380">
        <v>2025</v>
      </c>
      <c r="C1380" s="2">
        <v>45658</v>
      </c>
      <c r="D1380" s="2">
        <v>45747</v>
      </c>
      <c r="J1380">
        <f>VLOOKUP(D1380,'FY-Quarter lookup'!$D$2:$I$25,6,FALSE)</f>
        <v>0</v>
      </c>
      <c r="K1380">
        <f t="shared" si="180"/>
        <v>287</v>
      </c>
      <c r="L1380" s="75" t="str">
        <f t="shared" ca="1" si="174"/>
        <v>3210: Regular In-kind</v>
      </c>
      <c r="M1380" s="75">
        <f t="shared" ca="1" si="177"/>
        <v>0</v>
      </c>
      <c r="N1380" s="75">
        <f t="shared" ca="1" si="178"/>
        <v>0</v>
      </c>
      <c r="O1380" s="75" t="str">
        <f t="shared" ca="1" si="175"/>
        <v>3210: Regular In-kind00PY0</v>
      </c>
      <c r="P1380" s="75">
        <f>VLOOKUP(D1380,'FY-Quarter lookup'!$D$2:$J$25,7,FALSE)</f>
        <v>0</v>
      </c>
      <c r="Q1380" s="75">
        <f ca="1">IFERROR(INDEX('Budget by FY'!$I$2:$I$506,MATCH('Budget by qtr'!O1380,'Budget by FY'!$F$2:$F$506,0)),0)</f>
        <v>0</v>
      </c>
      <c r="R1380" s="75">
        <f>VLOOKUP(D1380,'FY-Quarter lookup'!$D$2:$K$25,8,FALSE)</f>
        <v>0</v>
      </c>
      <c r="S1380" s="75">
        <f>VLOOKUP(D1380,'FY-Quarter lookup'!$D$2:$G$25,4,FALSE)</f>
        <v>0</v>
      </c>
      <c r="T1380" s="75">
        <f t="shared" ca="1" si="179"/>
        <v>0</v>
      </c>
    </row>
    <row r="1381" spans="1:20">
      <c r="A1381">
        <v>4</v>
      </c>
      <c r="B1381">
        <v>2025</v>
      </c>
      <c r="C1381" s="2">
        <v>45748</v>
      </c>
      <c r="D1381" s="2">
        <v>45838</v>
      </c>
      <c r="J1381">
        <f>VLOOKUP(D1381,'FY-Quarter lookup'!$D$2:$I$25,6,FALSE)</f>
        <v>0</v>
      </c>
      <c r="K1381">
        <f t="shared" si="180"/>
        <v>287</v>
      </c>
      <c r="L1381" s="75" t="str">
        <f t="shared" ca="1" si="174"/>
        <v>3210: Regular In-kind</v>
      </c>
      <c r="M1381" s="75">
        <f t="shared" ca="1" si="177"/>
        <v>0</v>
      </c>
      <c r="N1381" s="75">
        <f t="shared" ca="1" si="178"/>
        <v>0</v>
      </c>
      <c r="O1381" s="75" t="str">
        <f t="shared" ca="1" si="175"/>
        <v>3210: Regular In-kind00PY0</v>
      </c>
      <c r="P1381" s="75">
        <f>VLOOKUP(D1381,'FY-Quarter lookup'!$D$2:$J$25,7,FALSE)</f>
        <v>0</v>
      </c>
      <c r="Q1381" s="75">
        <f ca="1">IFERROR(INDEX('Budget by FY'!$I$2:$I$506,MATCH('Budget by qtr'!O1381,'Budget by FY'!$F$2:$F$506,0)),0)</f>
        <v>0</v>
      </c>
      <c r="R1381" s="75">
        <f>VLOOKUP(D1381,'FY-Quarter lookup'!$D$2:$K$25,8,FALSE)</f>
        <v>0</v>
      </c>
      <c r="S1381" s="75">
        <f>VLOOKUP(D1381,'FY-Quarter lookup'!$D$2:$G$25,4,FALSE)</f>
        <v>0</v>
      </c>
      <c r="T1381" s="75">
        <f t="shared" ca="1" si="179"/>
        <v>0</v>
      </c>
    </row>
    <row r="1382" spans="1:20">
      <c r="A1382">
        <v>1</v>
      </c>
      <c r="B1382">
        <v>2026</v>
      </c>
      <c r="C1382" s="2">
        <v>45839</v>
      </c>
      <c r="D1382" s="2">
        <v>45930</v>
      </c>
      <c r="J1382">
        <f>VLOOKUP(D1382,'FY-Quarter lookup'!$D$2:$I$25,6,FALSE)</f>
        <v>0</v>
      </c>
      <c r="K1382">
        <f t="shared" si="180"/>
        <v>287</v>
      </c>
      <c r="L1382" s="75" t="str">
        <f t="shared" ca="1" si="174"/>
        <v>3210: Regular In-kind</v>
      </c>
      <c r="M1382" s="75">
        <f t="shared" ca="1" si="177"/>
        <v>0</v>
      </c>
      <c r="N1382" s="75">
        <f t="shared" ca="1" si="178"/>
        <v>0</v>
      </c>
      <c r="O1382" s="75" t="str">
        <f t="shared" ca="1" si="175"/>
        <v>3210: Regular In-kind00PY0</v>
      </c>
      <c r="P1382" s="75">
        <f>VLOOKUP(D1382,'FY-Quarter lookup'!$D$2:$J$25,7,FALSE)</f>
        <v>0</v>
      </c>
      <c r="Q1382" s="75">
        <f ca="1">IFERROR(INDEX('Budget by FY'!$I$2:$I$506,MATCH('Budget by qtr'!O1382,'Budget by FY'!$F$2:$F$506,0)),0)</f>
        <v>0</v>
      </c>
      <c r="R1382" s="75">
        <f>VLOOKUP(D1382,'FY-Quarter lookup'!$D$2:$K$25,8,FALSE)</f>
        <v>0</v>
      </c>
      <c r="S1382" s="75">
        <f>VLOOKUP(D1382,'FY-Quarter lookup'!$D$2:$G$25,4,FALSE)</f>
        <v>0</v>
      </c>
      <c r="T1382" s="75">
        <f t="shared" ca="1" si="179"/>
        <v>0</v>
      </c>
    </row>
    <row r="1383" spans="1:20">
      <c r="A1383">
        <v>2</v>
      </c>
      <c r="B1383">
        <v>2026</v>
      </c>
      <c r="C1383" s="2">
        <v>45931</v>
      </c>
      <c r="D1383" s="2">
        <v>46022</v>
      </c>
      <c r="J1383">
        <f>VLOOKUP(D1383,'FY-Quarter lookup'!$D$2:$I$25,6,FALSE)</f>
        <v>0</v>
      </c>
      <c r="K1383">
        <f t="shared" si="180"/>
        <v>287</v>
      </c>
      <c r="L1383" s="75" t="str">
        <f t="shared" ca="1" si="174"/>
        <v>3210: Regular In-kind</v>
      </c>
      <c r="M1383" s="75">
        <f t="shared" ca="1" si="177"/>
        <v>0</v>
      </c>
      <c r="N1383" s="75">
        <f t="shared" ca="1" si="178"/>
        <v>0</v>
      </c>
      <c r="O1383" s="75" t="str">
        <f t="shared" ca="1" si="175"/>
        <v>3210: Regular In-kind00PY0</v>
      </c>
      <c r="P1383" s="75">
        <f>VLOOKUP(D1383,'FY-Quarter lookup'!$D$2:$J$25,7,FALSE)</f>
        <v>0</v>
      </c>
      <c r="Q1383" s="75">
        <f ca="1">IFERROR(INDEX('Budget by FY'!$I$2:$I$506,MATCH('Budget by qtr'!O1383,'Budget by FY'!$F$2:$F$506,0)),0)</f>
        <v>0</v>
      </c>
      <c r="R1383" s="75">
        <f>VLOOKUP(D1383,'FY-Quarter lookup'!$D$2:$K$25,8,FALSE)</f>
        <v>0</v>
      </c>
      <c r="S1383" s="75">
        <f>VLOOKUP(D1383,'FY-Quarter lookup'!$D$2:$G$25,4,FALSE)</f>
        <v>0</v>
      </c>
      <c r="T1383" s="75">
        <f t="shared" ca="1" si="179"/>
        <v>0</v>
      </c>
    </row>
    <row r="1384" spans="1:20">
      <c r="A1384">
        <v>3</v>
      </c>
      <c r="B1384">
        <v>2026</v>
      </c>
      <c r="C1384" s="2">
        <v>46023</v>
      </c>
      <c r="D1384" s="2">
        <v>46112</v>
      </c>
      <c r="J1384">
        <f>VLOOKUP(D1384,'FY-Quarter lookup'!$D$2:$I$25,6,FALSE)</f>
        <v>0</v>
      </c>
      <c r="K1384">
        <f t="shared" si="180"/>
        <v>287</v>
      </c>
      <c r="L1384" s="75" t="str">
        <f t="shared" ca="1" si="174"/>
        <v>3210: Regular In-kind</v>
      </c>
      <c r="M1384" s="75">
        <f t="shared" ca="1" si="177"/>
        <v>0</v>
      </c>
      <c r="N1384" s="75">
        <f t="shared" ca="1" si="178"/>
        <v>0</v>
      </c>
      <c r="O1384" s="75" t="str">
        <f t="shared" ca="1" si="175"/>
        <v>3210: Regular In-kind00PY0</v>
      </c>
      <c r="P1384" s="75">
        <f>VLOOKUP(D1384,'FY-Quarter lookup'!$D$2:$J$25,7,FALSE)</f>
        <v>0</v>
      </c>
      <c r="Q1384" s="75">
        <f ca="1">IFERROR(INDEX('Budget by FY'!$I$2:$I$506,MATCH('Budget by qtr'!O1384,'Budget by FY'!$F$2:$F$506,0)),0)</f>
        <v>0</v>
      </c>
      <c r="R1384" s="75">
        <f>VLOOKUP(D1384,'FY-Quarter lookup'!$D$2:$K$25,8,FALSE)</f>
        <v>0</v>
      </c>
      <c r="S1384" s="75">
        <f>VLOOKUP(D1384,'FY-Quarter lookup'!$D$2:$G$25,4,FALSE)</f>
        <v>0</v>
      </c>
      <c r="T1384" s="75">
        <f t="shared" ca="1" si="179"/>
        <v>0</v>
      </c>
    </row>
    <row r="1385" spans="1:20">
      <c r="A1385">
        <v>4</v>
      </c>
      <c r="B1385">
        <v>2026</v>
      </c>
      <c r="C1385" s="2">
        <v>46113</v>
      </c>
      <c r="D1385" s="2">
        <v>46203</v>
      </c>
      <c r="J1385">
        <f>VLOOKUP(D1385,'FY-Quarter lookup'!$D$2:$I$25,6,FALSE)</f>
        <v>0</v>
      </c>
      <c r="K1385">
        <f t="shared" si="180"/>
        <v>287</v>
      </c>
      <c r="L1385" s="75" t="str">
        <f t="shared" ca="1" si="174"/>
        <v>3210: Regular In-kind</v>
      </c>
      <c r="M1385" s="75">
        <f t="shared" ca="1" si="177"/>
        <v>0</v>
      </c>
      <c r="N1385" s="75">
        <f t="shared" ca="1" si="178"/>
        <v>0</v>
      </c>
      <c r="O1385" s="75" t="str">
        <f t="shared" ca="1" si="175"/>
        <v>3210: Regular In-kind00PY0</v>
      </c>
      <c r="P1385" s="75">
        <f>VLOOKUP(D1385,'FY-Quarter lookup'!$D$2:$J$25,7,FALSE)</f>
        <v>0</v>
      </c>
      <c r="Q1385" s="75">
        <f ca="1">IFERROR(INDEX('Budget by FY'!$I$2:$I$506,MATCH('Budget by qtr'!O1385,'Budget by FY'!$F$2:$F$506,0)),0)</f>
        <v>0</v>
      </c>
      <c r="R1385" s="75">
        <f>VLOOKUP(D1385,'FY-Quarter lookup'!$D$2:$K$25,8,FALSE)</f>
        <v>0</v>
      </c>
      <c r="S1385" s="75">
        <f>VLOOKUP(D1385,'FY-Quarter lookup'!$D$2:$G$25,4,FALSE)</f>
        <v>0</v>
      </c>
      <c r="T1385" s="75">
        <f t="shared" ca="1" si="179"/>
        <v>0</v>
      </c>
    </row>
    <row r="1386" spans="1:20">
      <c r="A1386">
        <v>1</v>
      </c>
      <c r="B1386">
        <v>2027</v>
      </c>
      <c r="C1386" s="2">
        <v>46204</v>
      </c>
      <c r="D1386" s="2">
        <v>46295</v>
      </c>
      <c r="J1386">
        <f>VLOOKUP(D1386,'FY-Quarter lookup'!$D$2:$I$25,6,FALSE)</f>
        <v>0</v>
      </c>
      <c r="K1386">
        <f t="shared" si="180"/>
        <v>287</v>
      </c>
      <c r="L1386" s="75" t="str">
        <f t="shared" ca="1" si="174"/>
        <v>3210: Regular In-kind</v>
      </c>
      <c r="M1386" s="75">
        <f t="shared" ca="1" si="177"/>
        <v>0</v>
      </c>
      <c r="N1386" s="75">
        <f t="shared" ca="1" si="178"/>
        <v>0</v>
      </c>
      <c r="O1386" s="75" t="str">
        <f t="shared" ca="1" si="175"/>
        <v>3210: Regular In-kind00PY0</v>
      </c>
      <c r="P1386" s="75">
        <f>VLOOKUP(D1386,'FY-Quarter lookup'!$D$2:$J$25,7,FALSE)</f>
        <v>0</v>
      </c>
      <c r="Q1386" s="75">
        <f ca="1">IFERROR(INDEX('Budget by FY'!$I$2:$I$506,MATCH('Budget by qtr'!O1386,'Budget by FY'!$F$2:$F$506,0)),0)</f>
        <v>0</v>
      </c>
      <c r="R1386" s="75">
        <f>VLOOKUP(D1386,'FY-Quarter lookup'!$D$2:$K$25,8,FALSE)</f>
        <v>0</v>
      </c>
      <c r="S1386" s="75">
        <f>VLOOKUP(D1386,'FY-Quarter lookup'!$D$2:$G$25,4,FALSE)</f>
        <v>0</v>
      </c>
      <c r="T1386" s="75">
        <f t="shared" ca="1" si="179"/>
        <v>0</v>
      </c>
    </row>
    <row r="1387" spans="1:20">
      <c r="A1387">
        <v>2</v>
      </c>
      <c r="B1387">
        <v>2027</v>
      </c>
      <c r="C1387" s="2">
        <v>46296</v>
      </c>
      <c r="D1387" s="2">
        <v>46387</v>
      </c>
      <c r="J1387">
        <f>VLOOKUP(D1387,'FY-Quarter lookup'!$D$2:$I$25,6,FALSE)</f>
        <v>0</v>
      </c>
      <c r="K1387">
        <f t="shared" si="180"/>
        <v>287</v>
      </c>
      <c r="L1387" s="75" t="str">
        <f t="shared" ca="1" si="174"/>
        <v>3210: Regular In-kind</v>
      </c>
      <c r="M1387" s="75">
        <f t="shared" ca="1" si="177"/>
        <v>0</v>
      </c>
      <c r="N1387" s="75">
        <f t="shared" ca="1" si="178"/>
        <v>0</v>
      </c>
      <c r="O1387" s="75" t="str">
        <f t="shared" ca="1" si="175"/>
        <v>3210: Regular In-kind00PY0</v>
      </c>
      <c r="P1387" s="75">
        <f>VLOOKUP(D1387,'FY-Quarter lookup'!$D$2:$J$25,7,FALSE)</f>
        <v>0</v>
      </c>
      <c r="Q1387" s="75">
        <f ca="1">IFERROR(INDEX('Budget by FY'!$I$2:$I$506,MATCH('Budget by qtr'!O1387,'Budget by FY'!$F$2:$F$506,0)),0)</f>
        <v>0</v>
      </c>
      <c r="R1387" s="75">
        <f>VLOOKUP(D1387,'FY-Quarter lookup'!$D$2:$K$25,8,FALSE)</f>
        <v>0</v>
      </c>
      <c r="S1387" s="75">
        <f>VLOOKUP(D1387,'FY-Quarter lookup'!$D$2:$G$25,4,FALSE)</f>
        <v>0</v>
      </c>
      <c r="T1387" s="75">
        <f t="shared" ca="1" si="179"/>
        <v>0</v>
      </c>
    </row>
    <row r="1388" spans="1:20">
      <c r="A1388">
        <v>3</v>
      </c>
      <c r="B1388">
        <v>2027</v>
      </c>
      <c r="C1388" s="2">
        <v>46388</v>
      </c>
      <c r="D1388" s="2">
        <v>46477</v>
      </c>
      <c r="J1388">
        <f>VLOOKUP(D1388,'FY-Quarter lookup'!$D$2:$I$25,6,FALSE)</f>
        <v>0</v>
      </c>
      <c r="K1388">
        <f t="shared" si="180"/>
        <v>287</v>
      </c>
      <c r="L1388" s="75" t="str">
        <f t="shared" ca="1" si="174"/>
        <v>3210: Regular In-kind</v>
      </c>
      <c r="M1388" s="75">
        <f t="shared" ca="1" si="177"/>
        <v>0</v>
      </c>
      <c r="N1388" s="75">
        <f t="shared" ca="1" si="178"/>
        <v>0</v>
      </c>
      <c r="O1388" s="75" t="str">
        <f t="shared" ca="1" si="175"/>
        <v>3210: Regular In-kind00PY0</v>
      </c>
      <c r="P1388" s="75">
        <f>VLOOKUP(D1388,'FY-Quarter lookup'!$D$2:$J$25,7,FALSE)</f>
        <v>0</v>
      </c>
      <c r="Q1388" s="75">
        <f ca="1">IFERROR(INDEX('Budget by FY'!$I$2:$I$506,MATCH('Budget by qtr'!O1388,'Budget by FY'!$F$2:$F$506,0)),0)</f>
        <v>0</v>
      </c>
      <c r="R1388" s="75">
        <f>VLOOKUP(D1388,'FY-Quarter lookup'!$D$2:$K$25,8,FALSE)</f>
        <v>0</v>
      </c>
      <c r="S1388" s="75">
        <f>VLOOKUP(D1388,'FY-Quarter lookup'!$D$2:$G$25,4,FALSE)</f>
        <v>0</v>
      </c>
      <c r="T1388" s="75">
        <f t="shared" ca="1" si="179"/>
        <v>0</v>
      </c>
    </row>
    <row r="1389" spans="1:20">
      <c r="A1389">
        <v>4</v>
      </c>
      <c r="B1389">
        <v>2027</v>
      </c>
      <c r="C1389" s="2">
        <v>46478</v>
      </c>
      <c r="D1389" s="2">
        <v>46568</v>
      </c>
      <c r="J1389">
        <f>VLOOKUP(D1389,'FY-Quarter lookup'!$D$2:$I$25,6,FALSE)</f>
        <v>0</v>
      </c>
      <c r="K1389">
        <f t="shared" si="180"/>
        <v>287</v>
      </c>
      <c r="L1389" s="75" t="str">
        <f t="shared" ca="1" si="174"/>
        <v>3210: Regular In-kind</v>
      </c>
      <c r="M1389" s="75">
        <f t="shared" ca="1" si="177"/>
        <v>0</v>
      </c>
      <c r="N1389" s="75">
        <f t="shared" ca="1" si="178"/>
        <v>0</v>
      </c>
      <c r="O1389" s="75" t="str">
        <f t="shared" ca="1" si="175"/>
        <v>3210: Regular In-kind00PY0</v>
      </c>
      <c r="P1389" s="75">
        <f>VLOOKUP(D1389,'FY-Quarter lookup'!$D$2:$J$25,7,FALSE)</f>
        <v>0</v>
      </c>
      <c r="Q1389" s="75">
        <f ca="1">IFERROR(INDEX('Budget by FY'!$I$2:$I$506,MATCH('Budget by qtr'!O1389,'Budget by FY'!$F$2:$F$506,0)),0)</f>
        <v>0</v>
      </c>
      <c r="R1389" s="75">
        <f>VLOOKUP(D1389,'FY-Quarter lookup'!$D$2:$K$25,8,FALSE)</f>
        <v>0</v>
      </c>
      <c r="S1389" s="75">
        <f>VLOOKUP(D1389,'FY-Quarter lookup'!$D$2:$G$25,4,FALSE)</f>
        <v>0</v>
      </c>
      <c r="T1389" s="75">
        <f t="shared" ca="1" si="179"/>
        <v>0</v>
      </c>
    </row>
    <row r="1390" spans="1:20">
      <c r="A1390">
        <v>1</v>
      </c>
      <c r="B1390">
        <v>2028</v>
      </c>
      <c r="C1390" s="2">
        <v>46569</v>
      </c>
      <c r="D1390" s="2">
        <v>46660</v>
      </c>
      <c r="J1390">
        <f>VLOOKUP(D1390,'FY-Quarter lookup'!$D$2:$I$25,6,FALSE)</f>
        <v>0</v>
      </c>
      <c r="K1390">
        <f t="shared" si="180"/>
        <v>287</v>
      </c>
      <c r="L1390" s="75" t="str">
        <f t="shared" ca="1" si="174"/>
        <v>3210: Regular In-kind</v>
      </c>
      <c r="M1390" s="75">
        <f t="shared" ca="1" si="177"/>
        <v>0</v>
      </c>
      <c r="N1390" s="75">
        <f t="shared" ca="1" si="178"/>
        <v>0</v>
      </c>
      <c r="O1390" s="75" t="str">
        <f t="shared" ca="1" si="175"/>
        <v>3210: Regular In-kind00PY0</v>
      </c>
      <c r="P1390" s="75">
        <f>VLOOKUP(D1390,'FY-Quarter lookup'!$D$2:$J$25,7,FALSE)</f>
        <v>0</v>
      </c>
      <c r="Q1390" s="75">
        <f ca="1">IFERROR(INDEX('Budget by FY'!$I$2:$I$506,MATCH('Budget by qtr'!O1390,'Budget by FY'!$F$2:$F$506,0)),0)</f>
        <v>0</v>
      </c>
      <c r="R1390" s="75">
        <f>VLOOKUP(D1390,'FY-Quarter lookup'!$D$2:$K$25,8,FALSE)</f>
        <v>0</v>
      </c>
      <c r="S1390" s="75">
        <f>VLOOKUP(D1390,'FY-Quarter lookup'!$D$2:$G$25,4,FALSE)</f>
        <v>0</v>
      </c>
      <c r="T1390" s="75">
        <f t="shared" ca="1" si="179"/>
        <v>0</v>
      </c>
    </row>
    <row r="1391" spans="1:20">
      <c r="A1391">
        <v>2</v>
      </c>
      <c r="B1391">
        <v>2028</v>
      </c>
      <c r="C1391" s="2">
        <v>46661</v>
      </c>
      <c r="D1391" s="2">
        <v>46752</v>
      </c>
      <c r="J1391">
        <f>VLOOKUP(D1391,'FY-Quarter lookup'!$D$2:$I$25,6,FALSE)</f>
        <v>0</v>
      </c>
      <c r="K1391">
        <f t="shared" si="180"/>
        <v>287</v>
      </c>
      <c r="L1391" s="75" t="str">
        <f t="shared" ca="1" si="174"/>
        <v>3210: Regular In-kind</v>
      </c>
      <c r="M1391" s="75">
        <f t="shared" ca="1" si="177"/>
        <v>0</v>
      </c>
      <c r="N1391" s="75">
        <f t="shared" ca="1" si="178"/>
        <v>0</v>
      </c>
      <c r="O1391" s="75" t="str">
        <f t="shared" ca="1" si="175"/>
        <v>3210: Regular In-kind00PY0</v>
      </c>
      <c r="P1391" s="75">
        <f>VLOOKUP(D1391,'FY-Quarter lookup'!$D$2:$J$25,7,FALSE)</f>
        <v>0</v>
      </c>
      <c r="Q1391" s="75">
        <f ca="1">IFERROR(INDEX('Budget by FY'!$I$2:$I$506,MATCH('Budget by qtr'!O1391,'Budget by FY'!$F$2:$F$506,0)),0)</f>
        <v>0</v>
      </c>
      <c r="R1391" s="75">
        <f>VLOOKUP(D1391,'FY-Quarter lookup'!$D$2:$K$25,8,FALSE)</f>
        <v>0</v>
      </c>
      <c r="S1391" s="75">
        <f>VLOOKUP(D1391,'FY-Quarter lookup'!$D$2:$G$25,4,FALSE)</f>
        <v>0</v>
      </c>
      <c r="T1391" s="75">
        <f t="shared" ca="1" si="179"/>
        <v>0</v>
      </c>
    </row>
    <row r="1392" spans="1:20">
      <c r="A1392">
        <v>3</v>
      </c>
      <c r="B1392">
        <v>2028</v>
      </c>
      <c r="C1392" s="2">
        <v>46753</v>
      </c>
      <c r="D1392" s="2">
        <v>46843</v>
      </c>
      <c r="J1392">
        <f>VLOOKUP(D1392,'FY-Quarter lookup'!$D$2:$I$25,6,FALSE)</f>
        <v>0</v>
      </c>
      <c r="K1392">
        <f t="shared" si="180"/>
        <v>287</v>
      </c>
      <c r="L1392" s="75" t="str">
        <f t="shared" ca="1" si="174"/>
        <v>3210: Regular In-kind</v>
      </c>
      <c r="M1392" s="75">
        <f t="shared" ca="1" si="177"/>
        <v>0</v>
      </c>
      <c r="N1392" s="75">
        <f t="shared" ca="1" si="178"/>
        <v>0</v>
      </c>
      <c r="O1392" s="75" t="str">
        <f t="shared" ca="1" si="175"/>
        <v>3210: Regular In-kind00PY0</v>
      </c>
      <c r="P1392" s="75">
        <f>VLOOKUP(D1392,'FY-Quarter lookup'!$D$2:$J$25,7,FALSE)</f>
        <v>0</v>
      </c>
      <c r="Q1392" s="75">
        <f ca="1">IFERROR(INDEX('Budget by FY'!$I$2:$I$506,MATCH('Budget by qtr'!O1392,'Budget by FY'!$F$2:$F$506,0)),0)</f>
        <v>0</v>
      </c>
      <c r="R1392" s="75">
        <f>VLOOKUP(D1392,'FY-Quarter lookup'!$D$2:$K$25,8,FALSE)</f>
        <v>0</v>
      </c>
      <c r="S1392" s="75">
        <f>VLOOKUP(D1392,'FY-Quarter lookup'!$D$2:$G$25,4,FALSE)</f>
        <v>0</v>
      </c>
      <c r="T1392" s="75">
        <f t="shared" ca="1" si="179"/>
        <v>0</v>
      </c>
    </row>
    <row r="1393" spans="1:20">
      <c r="A1393">
        <v>4</v>
      </c>
      <c r="B1393">
        <v>2028</v>
      </c>
      <c r="C1393" s="2">
        <v>46844</v>
      </c>
      <c r="D1393" s="2">
        <v>46934</v>
      </c>
      <c r="J1393">
        <f>VLOOKUP(D1393,'FY-Quarter lookup'!$D$2:$I$25,6,FALSE)</f>
        <v>0</v>
      </c>
      <c r="K1393">
        <f t="shared" si="180"/>
        <v>287</v>
      </c>
      <c r="L1393" s="75" t="str">
        <f t="shared" ca="1" si="174"/>
        <v>3210: Regular In-kind</v>
      </c>
      <c r="M1393" s="75">
        <f t="shared" ca="1" si="177"/>
        <v>0</v>
      </c>
      <c r="N1393" s="75">
        <f t="shared" ca="1" si="178"/>
        <v>0</v>
      </c>
      <c r="O1393" s="75" t="str">
        <f t="shared" ca="1" si="175"/>
        <v>3210: Regular In-kind00PY0</v>
      </c>
      <c r="P1393" s="75">
        <f>VLOOKUP(D1393,'FY-Quarter lookup'!$D$2:$J$25,7,FALSE)</f>
        <v>0</v>
      </c>
      <c r="Q1393" s="75">
        <f ca="1">IFERROR(INDEX('Budget by FY'!$I$2:$I$506,MATCH('Budget by qtr'!O1393,'Budget by FY'!$F$2:$F$506,0)),0)</f>
        <v>0</v>
      </c>
      <c r="R1393" s="75">
        <f>VLOOKUP(D1393,'FY-Quarter lookup'!$D$2:$K$25,8,FALSE)</f>
        <v>0</v>
      </c>
      <c r="S1393" s="75">
        <f>VLOOKUP(D1393,'FY-Quarter lookup'!$D$2:$G$25,4,FALSE)</f>
        <v>0</v>
      </c>
      <c r="T1393" s="75">
        <f t="shared" ca="1" si="179"/>
        <v>0</v>
      </c>
    </row>
    <row r="1394" spans="1:20">
      <c r="A1394">
        <v>1</v>
      </c>
      <c r="B1394">
        <v>2023</v>
      </c>
      <c r="C1394" s="2">
        <v>44743</v>
      </c>
      <c r="D1394" s="2">
        <v>44834</v>
      </c>
      <c r="J1394">
        <f>VLOOKUP(D1394,'FY-Quarter lookup'!$D$2:$I$25,6,FALSE)</f>
        <v>0</v>
      </c>
      <c r="K1394">
        <f>K1393+5</f>
        <v>292</v>
      </c>
      <c r="L1394" s="75" t="str">
        <f t="shared" ca="1" si="174"/>
        <v>3210: Regular In-kind</v>
      </c>
      <c r="M1394" s="75">
        <f t="shared" ca="1" si="177"/>
        <v>0</v>
      </c>
      <c r="N1394" s="75">
        <f t="shared" ca="1" si="178"/>
        <v>0</v>
      </c>
      <c r="O1394" s="75" t="str">
        <f t="shared" ca="1" si="175"/>
        <v>3210: Regular In-kind00PY0</v>
      </c>
      <c r="P1394" s="75">
        <f>VLOOKUP(D1394,'FY-Quarter lookup'!$D$2:$J$25,7,FALSE)</f>
        <v>0</v>
      </c>
      <c r="Q1394" s="75">
        <f ca="1">IFERROR(INDEX('Budget by FY'!$I$2:$I$506,MATCH('Budget by qtr'!O1394,'Budget by FY'!$F$2:$F$506,0)),0)</f>
        <v>0</v>
      </c>
      <c r="R1394" s="75">
        <f>VLOOKUP(D1394,'FY-Quarter lookup'!$D$2:$K$25,8,FALSE)</f>
        <v>0</v>
      </c>
      <c r="S1394" s="75">
        <f>VLOOKUP(D1394,'FY-Quarter lookup'!$D$2:$G$25,4,FALSE)</f>
        <v>0</v>
      </c>
      <c r="T1394" s="75">
        <f t="shared" ca="1" si="179"/>
        <v>0</v>
      </c>
    </row>
    <row r="1395" spans="1:20">
      <c r="A1395">
        <v>2</v>
      </c>
      <c r="B1395">
        <v>2023</v>
      </c>
      <c r="C1395" s="2">
        <v>44835</v>
      </c>
      <c r="D1395" s="2">
        <v>44926</v>
      </c>
      <c r="J1395">
        <f>VLOOKUP(D1395,'FY-Quarter lookup'!$D$2:$I$25,6,FALSE)</f>
        <v>0</v>
      </c>
      <c r="K1395">
        <f>K1394</f>
        <v>292</v>
      </c>
      <c r="L1395" s="75" t="str">
        <f t="shared" ca="1" si="174"/>
        <v>3210: Regular In-kind</v>
      </c>
      <c r="M1395" s="75">
        <f t="shared" ca="1" si="177"/>
        <v>0</v>
      </c>
      <c r="N1395" s="75">
        <f t="shared" ca="1" si="178"/>
        <v>0</v>
      </c>
      <c r="O1395" s="75" t="str">
        <f t="shared" ca="1" si="175"/>
        <v>3210: Regular In-kind00PY0</v>
      </c>
      <c r="P1395" s="75">
        <f>VLOOKUP(D1395,'FY-Quarter lookup'!$D$2:$J$25,7,FALSE)</f>
        <v>0</v>
      </c>
      <c r="Q1395" s="75">
        <f ca="1">IFERROR(INDEX('Budget by FY'!$I$2:$I$506,MATCH('Budget by qtr'!O1395,'Budget by FY'!$F$2:$F$506,0)),0)</f>
        <v>0</v>
      </c>
      <c r="R1395" s="75">
        <f>VLOOKUP(D1395,'FY-Quarter lookup'!$D$2:$K$25,8,FALSE)</f>
        <v>0</v>
      </c>
      <c r="S1395" s="75">
        <f>VLOOKUP(D1395,'FY-Quarter lookup'!$D$2:$G$25,4,FALSE)</f>
        <v>0</v>
      </c>
      <c r="T1395" s="75">
        <f t="shared" ca="1" si="179"/>
        <v>0</v>
      </c>
    </row>
    <row r="1396" spans="1:20">
      <c r="A1396">
        <v>3</v>
      </c>
      <c r="B1396">
        <v>2023</v>
      </c>
      <c r="C1396" s="2">
        <v>44927</v>
      </c>
      <c r="D1396" s="2">
        <v>45016</v>
      </c>
      <c r="J1396">
        <f>VLOOKUP(D1396,'FY-Quarter lookup'!$D$2:$I$25,6,FALSE)</f>
        <v>0</v>
      </c>
      <c r="K1396">
        <f t="shared" ref="K1396:K1417" si="181">K1395</f>
        <v>292</v>
      </c>
      <c r="L1396" s="75" t="str">
        <f t="shared" ca="1" si="174"/>
        <v>3210: Regular In-kind</v>
      </c>
      <c r="M1396" s="75">
        <f t="shared" ca="1" si="177"/>
        <v>0</v>
      </c>
      <c r="N1396" s="75">
        <f t="shared" ca="1" si="178"/>
        <v>0</v>
      </c>
      <c r="O1396" s="75" t="str">
        <f t="shared" ca="1" si="175"/>
        <v>3210: Regular In-kind00PY0</v>
      </c>
      <c r="P1396" s="75">
        <f>VLOOKUP(D1396,'FY-Quarter lookup'!$D$2:$J$25,7,FALSE)</f>
        <v>0</v>
      </c>
      <c r="Q1396" s="75">
        <f ca="1">IFERROR(INDEX('Budget by FY'!$I$2:$I$506,MATCH('Budget by qtr'!O1396,'Budget by FY'!$F$2:$F$506,0)),0)</f>
        <v>0</v>
      </c>
      <c r="R1396" s="75">
        <f>VLOOKUP(D1396,'FY-Quarter lookup'!$D$2:$K$25,8,FALSE)</f>
        <v>0</v>
      </c>
      <c r="S1396" s="75">
        <f>VLOOKUP(D1396,'FY-Quarter lookup'!$D$2:$G$25,4,FALSE)</f>
        <v>0</v>
      </c>
      <c r="T1396" s="75">
        <f t="shared" ca="1" si="179"/>
        <v>0</v>
      </c>
    </row>
    <row r="1397" spans="1:20">
      <c r="A1397">
        <v>4</v>
      </c>
      <c r="B1397">
        <v>2023</v>
      </c>
      <c r="C1397" s="2">
        <v>45017</v>
      </c>
      <c r="D1397" s="2">
        <v>45107</v>
      </c>
      <c r="J1397">
        <f>VLOOKUP(D1397,'FY-Quarter lookup'!$D$2:$I$25,6,FALSE)</f>
        <v>0</v>
      </c>
      <c r="K1397">
        <f t="shared" si="181"/>
        <v>292</v>
      </c>
      <c r="L1397" s="75" t="str">
        <f t="shared" ca="1" si="174"/>
        <v>3210: Regular In-kind</v>
      </c>
      <c r="M1397" s="75">
        <f t="shared" ca="1" si="177"/>
        <v>0</v>
      </c>
      <c r="N1397" s="75">
        <f t="shared" ca="1" si="178"/>
        <v>0</v>
      </c>
      <c r="O1397" s="75" t="str">
        <f t="shared" ca="1" si="175"/>
        <v>3210: Regular In-kind00PY0</v>
      </c>
      <c r="P1397" s="75">
        <f>VLOOKUP(D1397,'FY-Quarter lookup'!$D$2:$J$25,7,FALSE)</f>
        <v>0</v>
      </c>
      <c r="Q1397" s="75">
        <f ca="1">IFERROR(INDEX('Budget by FY'!$I$2:$I$506,MATCH('Budget by qtr'!O1397,'Budget by FY'!$F$2:$F$506,0)),0)</f>
        <v>0</v>
      </c>
      <c r="R1397" s="75">
        <f>VLOOKUP(D1397,'FY-Quarter lookup'!$D$2:$K$25,8,FALSE)</f>
        <v>0</v>
      </c>
      <c r="S1397" s="75">
        <f>VLOOKUP(D1397,'FY-Quarter lookup'!$D$2:$G$25,4,FALSE)</f>
        <v>0</v>
      </c>
      <c r="T1397" s="75">
        <f t="shared" ca="1" si="179"/>
        <v>0</v>
      </c>
    </row>
    <row r="1398" spans="1:20">
      <c r="A1398">
        <v>1</v>
      </c>
      <c r="B1398">
        <v>2024</v>
      </c>
      <c r="C1398" s="2">
        <v>45108</v>
      </c>
      <c r="D1398" s="2">
        <v>45199</v>
      </c>
      <c r="J1398">
        <f>VLOOKUP(D1398,'FY-Quarter lookup'!$D$2:$I$25,6,FALSE)</f>
        <v>0</v>
      </c>
      <c r="K1398">
        <f t="shared" si="181"/>
        <v>292</v>
      </c>
      <c r="L1398" s="75" t="str">
        <f t="shared" ca="1" si="174"/>
        <v>3210: Regular In-kind</v>
      </c>
      <c r="M1398" s="75">
        <f t="shared" ca="1" si="177"/>
        <v>0</v>
      </c>
      <c r="N1398" s="75">
        <f t="shared" ca="1" si="178"/>
        <v>0</v>
      </c>
      <c r="O1398" s="75" t="str">
        <f t="shared" ca="1" si="175"/>
        <v>3210: Regular In-kind00PY0</v>
      </c>
      <c r="P1398" s="75">
        <f>VLOOKUP(D1398,'FY-Quarter lookup'!$D$2:$J$25,7,FALSE)</f>
        <v>0</v>
      </c>
      <c r="Q1398" s="75">
        <f ca="1">IFERROR(INDEX('Budget by FY'!$I$2:$I$506,MATCH('Budget by qtr'!O1398,'Budget by FY'!$F$2:$F$506,0)),0)</f>
        <v>0</v>
      </c>
      <c r="R1398" s="75">
        <f>VLOOKUP(D1398,'FY-Quarter lookup'!$D$2:$K$25,8,FALSE)</f>
        <v>0</v>
      </c>
      <c r="S1398" s="75">
        <f>VLOOKUP(D1398,'FY-Quarter lookup'!$D$2:$G$25,4,FALSE)</f>
        <v>0</v>
      </c>
      <c r="T1398" s="75">
        <f t="shared" ca="1" si="179"/>
        <v>0</v>
      </c>
    </row>
    <row r="1399" spans="1:20">
      <c r="A1399">
        <v>2</v>
      </c>
      <c r="B1399">
        <v>2024</v>
      </c>
      <c r="C1399" s="2">
        <v>45200</v>
      </c>
      <c r="D1399" s="2">
        <v>45291</v>
      </c>
      <c r="J1399">
        <f>VLOOKUP(D1399,'FY-Quarter lookup'!$D$2:$I$25,6,FALSE)</f>
        <v>0</v>
      </c>
      <c r="K1399">
        <f t="shared" si="181"/>
        <v>292</v>
      </c>
      <c r="L1399" s="75" t="str">
        <f t="shared" ca="1" si="174"/>
        <v>3210: Regular In-kind</v>
      </c>
      <c r="M1399" s="75">
        <f t="shared" ca="1" si="177"/>
        <v>0</v>
      </c>
      <c r="N1399" s="75">
        <f t="shared" ca="1" si="178"/>
        <v>0</v>
      </c>
      <c r="O1399" s="75" t="str">
        <f t="shared" ca="1" si="175"/>
        <v>3210: Regular In-kind00PY0</v>
      </c>
      <c r="P1399" s="75">
        <f>VLOOKUP(D1399,'FY-Quarter lookup'!$D$2:$J$25,7,FALSE)</f>
        <v>0</v>
      </c>
      <c r="Q1399" s="75">
        <f ca="1">IFERROR(INDEX('Budget by FY'!$I$2:$I$506,MATCH('Budget by qtr'!O1399,'Budget by FY'!$F$2:$F$506,0)),0)</f>
        <v>0</v>
      </c>
      <c r="R1399" s="75">
        <f>VLOOKUP(D1399,'FY-Quarter lookup'!$D$2:$K$25,8,FALSE)</f>
        <v>0</v>
      </c>
      <c r="S1399" s="75">
        <f>VLOOKUP(D1399,'FY-Quarter lookup'!$D$2:$G$25,4,FALSE)</f>
        <v>0</v>
      </c>
      <c r="T1399" s="75">
        <f t="shared" ca="1" si="179"/>
        <v>0</v>
      </c>
    </row>
    <row r="1400" spans="1:20">
      <c r="A1400">
        <v>3</v>
      </c>
      <c r="B1400">
        <v>2024</v>
      </c>
      <c r="C1400" s="2">
        <v>45292</v>
      </c>
      <c r="D1400" s="2">
        <v>45382</v>
      </c>
      <c r="J1400">
        <f>VLOOKUP(D1400,'FY-Quarter lookup'!$D$2:$I$25,6,FALSE)</f>
        <v>0</v>
      </c>
      <c r="K1400">
        <f t="shared" si="181"/>
        <v>292</v>
      </c>
      <c r="L1400" s="75" t="str">
        <f t="shared" ca="1" si="174"/>
        <v>3210: Regular In-kind</v>
      </c>
      <c r="M1400" s="75">
        <f t="shared" ca="1" si="177"/>
        <v>0</v>
      </c>
      <c r="N1400" s="75">
        <f t="shared" ca="1" si="178"/>
        <v>0</v>
      </c>
      <c r="O1400" s="75" t="str">
        <f t="shared" ca="1" si="175"/>
        <v>3210: Regular In-kind00PY0</v>
      </c>
      <c r="P1400" s="75">
        <f>VLOOKUP(D1400,'FY-Quarter lookup'!$D$2:$J$25,7,FALSE)</f>
        <v>0</v>
      </c>
      <c r="Q1400" s="75">
        <f ca="1">IFERROR(INDEX('Budget by FY'!$I$2:$I$506,MATCH('Budget by qtr'!O1400,'Budget by FY'!$F$2:$F$506,0)),0)</f>
        <v>0</v>
      </c>
      <c r="R1400" s="75">
        <f>VLOOKUP(D1400,'FY-Quarter lookup'!$D$2:$K$25,8,FALSE)</f>
        <v>0</v>
      </c>
      <c r="S1400" s="75">
        <f>VLOOKUP(D1400,'FY-Quarter lookup'!$D$2:$G$25,4,FALSE)</f>
        <v>0</v>
      </c>
      <c r="T1400" s="75">
        <f t="shared" ca="1" si="179"/>
        <v>0</v>
      </c>
    </row>
    <row r="1401" spans="1:20">
      <c r="A1401">
        <v>4</v>
      </c>
      <c r="B1401">
        <v>2024</v>
      </c>
      <c r="C1401" s="2">
        <v>45383</v>
      </c>
      <c r="D1401" s="2">
        <v>45473</v>
      </c>
      <c r="J1401">
        <f>VLOOKUP(D1401,'FY-Quarter lookup'!$D$2:$I$25,6,FALSE)</f>
        <v>0</v>
      </c>
      <c r="K1401">
        <f t="shared" si="181"/>
        <v>292</v>
      </c>
      <c r="L1401" s="75" t="str">
        <f t="shared" ca="1" si="174"/>
        <v>3210: Regular In-kind</v>
      </c>
      <c r="M1401" s="75">
        <f t="shared" ca="1" si="177"/>
        <v>0</v>
      </c>
      <c r="N1401" s="75">
        <f t="shared" ca="1" si="178"/>
        <v>0</v>
      </c>
      <c r="O1401" s="75" t="str">
        <f t="shared" ca="1" si="175"/>
        <v>3210: Regular In-kind00PY0</v>
      </c>
      <c r="P1401" s="75">
        <f>VLOOKUP(D1401,'FY-Quarter lookup'!$D$2:$J$25,7,FALSE)</f>
        <v>0</v>
      </c>
      <c r="Q1401" s="75">
        <f ca="1">IFERROR(INDEX('Budget by FY'!$I$2:$I$506,MATCH('Budget by qtr'!O1401,'Budget by FY'!$F$2:$F$506,0)),0)</f>
        <v>0</v>
      </c>
      <c r="R1401" s="75">
        <f>VLOOKUP(D1401,'FY-Quarter lookup'!$D$2:$K$25,8,FALSE)</f>
        <v>0</v>
      </c>
      <c r="S1401" s="75">
        <f>VLOOKUP(D1401,'FY-Quarter lookup'!$D$2:$G$25,4,FALSE)</f>
        <v>0</v>
      </c>
      <c r="T1401" s="75">
        <f t="shared" ca="1" si="179"/>
        <v>0</v>
      </c>
    </row>
    <row r="1402" spans="1:20">
      <c r="A1402">
        <v>1</v>
      </c>
      <c r="B1402">
        <v>2025</v>
      </c>
      <c r="C1402" s="2">
        <v>45474</v>
      </c>
      <c r="D1402" s="2">
        <v>45565</v>
      </c>
      <c r="J1402">
        <f>VLOOKUP(D1402,'FY-Quarter lookup'!$D$2:$I$25,6,FALSE)</f>
        <v>0</v>
      </c>
      <c r="K1402">
        <f t="shared" si="181"/>
        <v>292</v>
      </c>
      <c r="L1402" s="75" t="str">
        <f t="shared" ca="1" si="174"/>
        <v>3210: Regular In-kind</v>
      </c>
      <c r="M1402" s="75">
        <f t="shared" ca="1" si="177"/>
        <v>0</v>
      </c>
      <c r="N1402" s="75">
        <f t="shared" ca="1" si="178"/>
        <v>0</v>
      </c>
      <c r="O1402" s="75" t="str">
        <f t="shared" ca="1" si="175"/>
        <v>3210: Regular In-kind00PY0</v>
      </c>
      <c r="P1402" s="75">
        <f>VLOOKUP(D1402,'FY-Quarter lookup'!$D$2:$J$25,7,FALSE)</f>
        <v>0</v>
      </c>
      <c r="Q1402" s="75">
        <f ca="1">IFERROR(INDEX('Budget by FY'!$I$2:$I$506,MATCH('Budget by qtr'!O1402,'Budget by FY'!$F$2:$F$506,0)),0)</f>
        <v>0</v>
      </c>
      <c r="R1402" s="75">
        <f>VLOOKUP(D1402,'FY-Quarter lookup'!$D$2:$K$25,8,FALSE)</f>
        <v>0</v>
      </c>
      <c r="S1402" s="75">
        <f>VLOOKUP(D1402,'FY-Quarter lookup'!$D$2:$G$25,4,FALSE)</f>
        <v>0</v>
      </c>
      <c r="T1402" s="75">
        <f t="shared" ca="1" si="179"/>
        <v>0</v>
      </c>
    </row>
    <row r="1403" spans="1:20">
      <c r="A1403">
        <v>2</v>
      </c>
      <c r="B1403">
        <v>2025</v>
      </c>
      <c r="C1403" s="2">
        <v>45566</v>
      </c>
      <c r="D1403" s="2">
        <v>45657</v>
      </c>
      <c r="J1403">
        <f>VLOOKUP(D1403,'FY-Quarter lookup'!$D$2:$I$25,6,FALSE)</f>
        <v>0</v>
      </c>
      <c r="K1403">
        <f t="shared" si="181"/>
        <v>292</v>
      </c>
      <c r="L1403" s="75" t="str">
        <f t="shared" ca="1" si="174"/>
        <v>3210: Regular In-kind</v>
      </c>
      <c r="M1403" s="75">
        <f t="shared" ca="1" si="177"/>
        <v>0</v>
      </c>
      <c r="N1403" s="75">
        <f t="shared" ca="1" si="178"/>
        <v>0</v>
      </c>
      <c r="O1403" s="75" t="str">
        <f t="shared" ca="1" si="175"/>
        <v>3210: Regular In-kind00PY0</v>
      </c>
      <c r="P1403" s="75">
        <f>VLOOKUP(D1403,'FY-Quarter lookup'!$D$2:$J$25,7,FALSE)</f>
        <v>0</v>
      </c>
      <c r="Q1403" s="75">
        <f ca="1">IFERROR(INDEX('Budget by FY'!$I$2:$I$506,MATCH('Budget by qtr'!O1403,'Budget by FY'!$F$2:$F$506,0)),0)</f>
        <v>0</v>
      </c>
      <c r="R1403" s="75">
        <f>VLOOKUP(D1403,'FY-Quarter lookup'!$D$2:$K$25,8,FALSE)</f>
        <v>0</v>
      </c>
      <c r="S1403" s="75">
        <f>VLOOKUP(D1403,'FY-Quarter lookup'!$D$2:$G$25,4,FALSE)</f>
        <v>0</v>
      </c>
      <c r="T1403" s="75">
        <f t="shared" ca="1" si="179"/>
        <v>0</v>
      </c>
    </row>
    <row r="1404" spans="1:20">
      <c r="A1404">
        <v>3</v>
      </c>
      <c r="B1404">
        <v>2025</v>
      </c>
      <c r="C1404" s="2">
        <v>45658</v>
      </c>
      <c r="D1404" s="2">
        <v>45747</v>
      </c>
      <c r="J1404">
        <f>VLOOKUP(D1404,'FY-Quarter lookup'!$D$2:$I$25,6,FALSE)</f>
        <v>0</v>
      </c>
      <c r="K1404">
        <f t="shared" si="181"/>
        <v>292</v>
      </c>
      <c r="L1404" s="75" t="str">
        <f t="shared" ca="1" si="174"/>
        <v>3210: Regular In-kind</v>
      </c>
      <c r="M1404" s="75">
        <f t="shared" ca="1" si="177"/>
        <v>0</v>
      </c>
      <c r="N1404" s="75">
        <f t="shared" ca="1" si="178"/>
        <v>0</v>
      </c>
      <c r="O1404" s="75" t="str">
        <f t="shared" ca="1" si="175"/>
        <v>3210: Regular In-kind00PY0</v>
      </c>
      <c r="P1404" s="75">
        <f>VLOOKUP(D1404,'FY-Quarter lookup'!$D$2:$J$25,7,FALSE)</f>
        <v>0</v>
      </c>
      <c r="Q1404" s="75">
        <f ca="1">IFERROR(INDEX('Budget by FY'!$I$2:$I$506,MATCH('Budget by qtr'!O1404,'Budget by FY'!$F$2:$F$506,0)),0)</f>
        <v>0</v>
      </c>
      <c r="R1404" s="75">
        <f>VLOOKUP(D1404,'FY-Quarter lookup'!$D$2:$K$25,8,FALSE)</f>
        <v>0</v>
      </c>
      <c r="S1404" s="75">
        <f>VLOOKUP(D1404,'FY-Quarter lookup'!$D$2:$G$25,4,FALSE)</f>
        <v>0</v>
      </c>
      <c r="T1404" s="75">
        <f t="shared" ca="1" si="179"/>
        <v>0</v>
      </c>
    </row>
    <row r="1405" spans="1:20">
      <c r="A1405">
        <v>4</v>
      </c>
      <c r="B1405">
        <v>2025</v>
      </c>
      <c r="C1405" s="2">
        <v>45748</v>
      </c>
      <c r="D1405" s="2">
        <v>45838</v>
      </c>
      <c r="J1405">
        <f>VLOOKUP(D1405,'FY-Quarter lookup'!$D$2:$I$25,6,FALSE)</f>
        <v>0</v>
      </c>
      <c r="K1405">
        <f t="shared" si="181"/>
        <v>292</v>
      </c>
      <c r="L1405" s="75" t="str">
        <f t="shared" ca="1" si="174"/>
        <v>3210: Regular In-kind</v>
      </c>
      <c r="M1405" s="75">
        <f t="shared" ca="1" si="177"/>
        <v>0</v>
      </c>
      <c r="N1405" s="75">
        <f t="shared" ca="1" si="178"/>
        <v>0</v>
      </c>
      <c r="O1405" s="75" t="str">
        <f t="shared" ca="1" si="175"/>
        <v>3210: Regular In-kind00PY0</v>
      </c>
      <c r="P1405" s="75">
        <f>VLOOKUP(D1405,'FY-Quarter lookup'!$D$2:$J$25,7,FALSE)</f>
        <v>0</v>
      </c>
      <c r="Q1405" s="75">
        <f ca="1">IFERROR(INDEX('Budget by FY'!$I$2:$I$506,MATCH('Budget by qtr'!O1405,'Budget by FY'!$F$2:$F$506,0)),0)</f>
        <v>0</v>
      </c>
      <c r="R1405" s="75">
        <f>VLOOKUP(D1405,'FY-Quarter lookup'!$D$2:$K$25,8,FALSE)</f>
        <v>0</v>
      </c>
      <c r="S1405" s="75">
        <f>VLOOKUP(D1405,'FY-Quarter lookup'!$D$2:$G$25,4,FALSE)</f>
        <v>0</v>
      </c>
      <c r="T1405" s="75">
        <f t="shared" ca="1" si="179"/>
        <v>0</v>
      </c>
    </row>
    <row r="1406" spans="1:20">
      <c r="A1406">
        <v>1</v>
      </c>
      <c r="B1406">
        <v>2026</v>
      </c>
      <c r="C1406" s="2">
        <v>45839</v>
      </c>
      <c r="D1406" s="2">
        <v>45930</v>
      </c>
      <c r="J1406">
        <f>VLOOKUP(D1406,'FY-Quarter lookup'!$D$2:$I$25,6,FALSE)</f>
        <v>0</v>
      </c>
      <c r="K1406">
        <f t="shared" si="181"/>
        <v>292</v>
      </c>
      <c r="L1406" s="75" t="str">
        <f t="shared" ca="1" si="174"/>
        <v>3210: Regular In-kind</v>
      </c>
      <c r="M1406" s="75">
        <f t="shared" ca="1" si="177"/>
        <v>0</v>
      </c>
      <c r="N1406" s="75">
        <f t="shared" ca="1" si="178"/>
        <v>0</v>
      </c>
      <c r="O1406" s="75" t="str">
        <f t="shared" ca="1" si="175"/>
        <v>3210: Regular In-kind00PY0</v>
      </c>
      <c r="P1406" s="75">
        <f>VLOOKUP(D1406,'FY-Quarter lookup'!$D$2:$J$25,7,FALSE)</f>
        <v>0</v>
      </c>
      <c r="Q1406" s="75">
        <f ca="1">IFERROR(INDEX('Budget by FY'!$I$2:$I$506,MATCH('Budget by qtr'!O1406,'Budget by FY'!$F$2:$F$506,0)),0)</f>
        <v>0</v>
      </c>
      <c r="R1406" s="75">
        <f>VLOOKUP(D1406,'FY-Quarter lookup'!$D$2:$K$25,8,FALSE)</f>
        <v>0</v>
      </c>
      <c r="S1406" s="75">
        <f>VLOOKUP(D1406,'FY-Quarter lookup'!$D$2:$G$25,4,FALSE)</f>
        <v>0</v>
      </c>
      <c r="T1406" s="75">
        <f t="shared" ca="1" si="179"/>
        <v>0</v>
      </c>
    </row>
    <row r="1407" spans="1:20">
      <c r="A1407">
        <v>2</v>
      </c>
      <c r="B1407">
        <v>2026</v>
      </c>
      <c r="C1407" s="2">
        <v>45931</v>
      </c>
      <c r="D1407" s="2">
        <v>46022</v>
      </c>
      <c r="J1407">
        <f>VLOOKUP(D1407,'FY-Quarter lookup'!$D$2:$I$25,6,FALSE)</f>
        <v>0</v>
      </c>
      <c r="K1407">
        <f t="shared" si="181"/>
        <v>292</v>
      </c>
      <c r="L1407" s="75" t="str">
        <f t="shared" ca="1" si="174"/>
        <v>3210: Regular In-kind</v>
      </c>
      <c r="M1407" s="75">
        <f t="shared" ca="1" si="177"/>
        <v>0</v>
      </c>
      <c r="N1407" s="75">
        <f t="shared" ca="1" si="178"/>
        <v>0</v>
      </c>
      <c r="O1407" s="75" t="str">
        <f t="shared" ca="1" si="175"/>
        <v>3210: Regular In-kind00PY0</v>
      </c>
      <c r="P1407" s="75">
        <f>VLOOKUP(D1407,'FY-Quarter lookup'!$D$2:$J$25,7,FALSE)</f>
        <v>0</v>
      </c>
      <c r="Q1407" s="75">
        <f ca="1">IFERROR(INDEX('Budget by FY'!$I$2:$I$506,MATCH('Budget by qtr'!O1407,'Budget by FY'!$F$2:$F$506,0)),0)</f>
        <v>0</v>
      </c>
      <c r="R1407" s="75">
        <f>VLOOKUP(D1407,'FY-Quarter lookup'!$D$2:$K$25,8,FALSE)</f>
        <v>0</v>
      </c>
      <c r="S1407" s="75">
        <f>VLOOKUP(D1407,'FY-Quarter lookup'!$D$2:$G$25,4,FALSE)</f>
        <v>0</v>
      </c>
      <c r="T1407" s="75">
        <f t="shared" ca="1" si="179"/>
        <v>0</v>
      </c>
    </row>
    <row r="1408" spans="1:20">
      <c r="A1408">
        <v>3</v>
      </c>
      <c r="B1408">
        <v>2026</v>
      </c>
      <c r="C1408" s="2">
        <v>46023</v>
      </c>
      <c r="D1408" s="2">
        <v>46112</v>
      </c>
      <c r="J1408">
        <f>VLOOKUP(D1408,'FY-Quarter lookup'!$D$2:$I$25,6,FALSE)</f>
        <v>0</v>
      </c>
      <c r="K1408">
        <f t="shared" si="181"/>
        <v>292</v>
      </c>
      <c r="L1408" s="75" t="str">
        <f t="shared" ca="1" si="174"/>
        <v>3210: Regular In-kind</v>
      </c>
      <c r="M1408" s="75">
        <f t="shared" ca="1" si="177"/>
        <v>0</v>
      </c>
      <c r="N1408" s="75">
        <f t="shared" ca="1" si="178"/>
        <v>0</v>
      </c>
      <c r="O1408" s="75" t="str">
        <f t="shared" ca="1" si="175"/>
        <v>3210: Regular In-kind00PY0</v>
      </c>
      <c r="P1408" s="75">
        <f>VLOOKUP(D1408,'FY-Quarter lookup'!$D$2:$J$25,7,FALSE)</f>
        <v>0</v>
      </c>
      <c r="Q1408" s="75">
        <f ca="1">IFERROR(INDEX('Budget by FY'!$I$2:$I$506,MATCH('Budget by qtr'!O1408,'Budget by FY'!$F$2:$F$506,0)),0)</f>
        <v>0</v>
      </c>
      <c r="R1408" s="75">
        <f>VLOOKUP(D1408,'FY-Quarter lookup'!$D$2:$K$25,8,FALSE)</f>
        <v>0</v>
      </c>
      <c r="S1408" s="75">
        <f>VLOOKUP(D1408,'FY-Quarter lookup'!$D$2:$G$25,4,FALSE)</f>
        <v>0</v>
      </c>
      <c r="T1408" s="75">
        <f t="shared" ca="1" si="179"/>
        <v>0</v>
      </c>
    </row>
    <row r="1409" spans="1:20">
      <c r="A1409">
        <v>4</v>
      </c>
      <c r="B1409">
        <v>2026</v>
      </c>
      <c r="C1409" s="2">
        <v>46113</v>
      </c>
      <c r="D1409" s="2">
        <v>46203</v>
      </c>
      <c r="J1409">
        <f>VLOOKUP(D1409,'FY-Quarter lookup'!$D$2:$I$25,6,FALSE)</f>
        <v>0</v>
      </c>
      <c r="K1409">
        <f t="shared" si="181"/>
        <v>292</v>
      </c>
      <c r="L1409" s="75" t="str">
        <f t="shared" ca="1" si="174"/>
        <v>3210: Regular In-kind</v>
      </c>
      <c r="M1409" s="75">
        <f t="shared" ca="1" si="177"/>
        <v>0</v>
      </c>
      <c r="N1409" s="75">
        <f t="shared" ca="1" si="178"/>
        <v>0</v>
      </c>
      <c r="O1409" s="75" t="str">
        <f t="shared" ca="1" si="175"/>
        <v>3210: Regular In-kind00PY0</v>
      </c>
      <c r="P1409" s="75">
        <f>VLOOKUP(D1409,'FY-Quarter lookup'!$D$2:$J$25,7,FALSE)</f>
        <v>0</v>
      </c>
      <c r="Q1409" s="75">
        <f ca="1">IFERROR(INDEX('Budget by FY'!$I$2:$I$506,MATCH('Budget by qtr'!O1409,'Budget by FY'!$F$2:$F$506,0)),0)</f>
        <v>0</v>
      </c>
      <c r="R1409" s="75">
        <f>VLOOKUP(D1409,'FY-Quarter lookup'!$D$2:$K$25,8,FALSE)</f>
        <v>0</v>
      </c>
      <c r="S1409" s="75">
        <f>VLOOKUP(D1409,'FY-Quarter lookup'!$D$2:$G$25,4,FALSE)</f>
        <v>0</v>
      </c>
      <c r="T1409" s="75">
        <f t="shared" ca="1" si="179"/>
        <v>0</v>
      </c>
    </row>
    <row r="1410" spans="1:20">
      <c r="A1410">
        <v>1</v>
      </c>
      <c r="B1410">
        <v>2027</v>
      </c>
      <c r="C1410" s="2">
        <v>46204</v>
      </c>
      <c r="D1410" s="2">
        <v>46295</v>
      </c>
      <c r="J1410">
        <f>VLOOKUP(D1410,'FY-Quarter lookup'!$D$2:$I$25,6,FALSE)</f>
        <v>0</v>
      </c>
      <c r="K1410">
        <f t="shared" si="181"/>
        <v>292</v>
      </c>
      <c r="L1410" s="75" t="str">
        <f t="shared" ca="1" si="174"/>
        <v>3210: Regular In-kind</v>
      </c>
      <c r="M1410" s="75">
        <f t="shared" ca="1" si="177"/>
        <v>0</v>
      </c>
      <c r="N1410" s="75">
        <f t="shared" ca="1" si="178"/>
        <v>0</v>
      </c>
      <c r="O1410" s="75" t="str">
        <f t="shared" ca="1" si="175"/>
        <v>3210: Regular In-kind00PY0</v>
      </c>
      <c r="P1410" s="75">
        <f>VLOOKUP(D1410,'FY-Quarter lookup'!$D$2:$J$25,7,FALSE)</f>
        <v>0</v>
      </c>
      <c r="Q1410" s="75">
        <f ca="1">IFERROR(INDEX('Budget by FY'!$I$2:$I$506,MATCH('Budget by qtr'!O1410,'Budget by FY'!$F$2:$F$506,0)),0)</f>
        <v>0</v>
      </c>
      <c r="R1410" s="75">
        <f>VLOOKUP(D1410,'FY-Quarter lookup'!$D$2:$K$25,8,FALSE)</f>
        <v>0</v>
      </c>
      <c r="S1410" s="75">
        <f>VLOOKUP(D1410,'FY-Quarter lookup'!$D$2:$G$25,4,FALSE)</f>
        <v>0</v>
      </c>
      <c r="T1410" s="75">
        <f t="shared" ca="1" si="179"/>
        <v>0</v>
      </c>
    </row>
    <row r="1411" spans="1:20">
      <c r="A1411">
        <v>2</v>
      </c>
      <c r="B1411">
        <v>2027</v>
      </c>
      <c r="C1411" s="2">
        <v>46296</v>
      </c>
      <c r="D1411" s="2">
        <v>46387</v>
      </c>
      <c r="J1411">
        <f>VLOOKUP(D1411,'FY-Quarter lookup'!$D$2:$I$25,6,FALSE)</f>
        <v>0</v>
      </c>
      <c r="K1411">
        <f t="shared" si="181"/>
        <v>292</v>
      </c>
      <c r="L1411" s="75" t="str">
        <f t="shared" ref="L1411:L1474" ca="1" si="182">INDIRECT(_xlfn.CONCAT("'Budget by FY'!C",K1411))</f>
        <v>3210: Regular In-kind</v>
      </c>
      <c r="M1411" s="75">
        <f t="shared" ca="1" si="177"/>
        <v>0</v>
      </c>
      <c r="N1411" s="75">
        <f t="shared" ca="1" si="178"/>
        <v>0</v>
      </c>
      <c r="O1411" s="75" t="str">
        <f t="shared" ref="O1411:O1474" ca="1" si="183">_xlfn.CONCAT(L1411,M1411,N1411,"PY",P1411)</f>
        <v>3210: Regular In-kind00PY0</v>
      </c>
      <c r="P1411" s="75">
        <f>VLOOKUP(D1411,'FY-Quarter lookup'!$D$2:$J$25,7,FALSE)</f>
        <v>0</v>
      </c>
      <c r="Q1411" s="75">
        <f ca="1">IFERROR(INDEX('Budget by FY'!$I$2:$I$506,MATCH('Budget by qtr'!O1411,'Budget by FY'!$F$2:$F$506,0)),0)</f>
        <v>0</v>
      </c>
      <c r="R1411" s="75">
        <f>VLOOKUP(D1411,'FY-Quarter lookup'!$D$2:$K$25,8,FALSE)</f>
        <v>0</v>
      </c>
      <c r="S1411" s="75">
        <f>VLOOKUP(D1411,'FY-Quarter lookup'!$D$2:$G$25,4,FALSE)</f>
        <v>0</v>
      </c>
      <c r="T1411" s="75">
        <f t="shared" ca="1" si="179"/>
        <v>0</v>
      </c>
    </row>
    <row r="1412" spans="1:20">
      <c r="A1412">
        <v>3</v>
      </c>
      <c r="B1412">
        <v>2027</v>
      </c>
      <c r="C1412" s="2">
        <v>46388</v>
      </c>
      <c r="D1412" s="2">
        <v>46477</v>
      </c>
      <c r="J1412">
        <f>VLOOKUP(D1412,'FY-Quarter lookup'!$D$2:$I$25,6,FALSE)</f>
        <v>0</v>
      </c>
      <c r="K1412">
        <f t="shared" si="181"/>
        <v>292</v>
      </c>
      <c r="L1412" s="75" t="str">
        <f t="shared" ca="1" si="182"/>
        <v>3210: Regular In-kind</v>
      </c>
      <c r="M1412" s="75">
        <f t="shared" ca="1" si="177"/>
        <v>0</v>
      </c>
      <c r="N1412" s="75">
        <f t="shared" ca="1" si="178"/>
        <v>0</v>
      </c>
      <c r="O1412" s="75" t="str">
        <f t="shared" ca="1" si="183"/>
        <v>3210: Regular In-kind00PY0</v>
      </c>
      <c r="P1412" s="75">
        <f>VLOOKUP(D1412,'FY-Quarter lookup'!$D$2:$J$25,7,FALSE)</f>
        <v>0</v>
      </c>
      <c r="Q1412" s="75">
        <f ca="1">IFERROR(INDEX('Budget by FY'!$I$2:$I$506,MATCH('Budget by qtr'!O1412,'Budget by FY'!$F$2:$F$506,0)),0)</f>
        <v>0</v>
      </c>
      <c r="R1412" s="75">
        <f>VLOOKUP(D1412,'FY-Quarter lookup'!$D$2:$K$25,8,FALSE)</f>
        <v>0</v>
      </c>
      <c r="S1412" s="75">
        <f>VLOOKUP(D1412,'FY-Quarter lookup'!$D$2:$G$25,4,FALSE)</f>
        <v>0</v>
      </c>
      <c r="T1412" s="75">
        <f t="shared" ca="1" si="179"/>
        <v>0</v>
      </c>
    </row>
    <row r="1413" spans="1:20">
      <c r="A1413">
        <v>4</v>
      </c>
      <c r="B1413">
        <v>2027</v>
      </c>
      <c r="C1413" s="2">
        <v>46478</v>
      </c>
      <c r="D1413" s="2">
        <v>46568</v>
      </c>
      <c r="J1413">
        <f>VLOOKUP(D1413,'FY-Quarter lookup'!$D$2:$I$25,6,FALSE)</f>
        <v>0</v>
      </c>
      <c r="K1413">
        <f t="shared" si="181"/>
        <v>292</v>
      </c>
      <c r="L1413" s="75" t="str">
        <f t="shared" ca="1" si="182"/>
        <v>3210: Regular In-kind</v>
      </c>
      <c r="M1413" s="75">
        <f t="shared" ca="1" si="177"/>
        <v>0</v>
      </c>
      <c r="N1413" s="75">
        <f t="shared" ca="1" si="178"/>
        <v>0</v>
      </c>
      <c r="O1413" s="75" t="str">
        <f t="shared" ca="1" si="183"/>
        <v>3210: Regular In-kind00PY0</v>
      </c>
      <c r="P1413" s="75">
        <f>VLOOKUP(D1413,'FY-Quarter lookup'!$D$2:$J$25,7,FALSE)</f>
        <v>0</v>
      </c>
      <c r="Q1413" s="75">
        <f ca="1">IFERROR(INDEX('Budget by FY'!$I$2:$I$506,MATCH('Budget by qtr'!O1413,'Budget by FY'!$F$2:$F$506,0)),0)</f>
        <v>0</v>
      </c>
      <c r="R1413" s="75">
        <f>VLOOKUP(D1413,'FY-Quarter lookup'!$D$2:$K$25,8,FALSE)</f>
        <v>0</v>
      </c>
      <c r="S1413" s="75">
        <f>VLOOKUP(D1413,'FY-Quarter lookup'!$D$2:$G$25,4,FALSE)</f>
        <v>0</v>
      </c>
      <c r="T1413" s="75">
        <f t="shared" ca="1" si="179"/>
        <v>0</v>
      </c>
    </row>
    <row r="1414" spans="1:20">
      <c r="A1414">
        <v>1</v>
      </c>
      <c r="B1414">
        <v>2028</v>
      </c>
      <c r="C1414" s="2">
        <v>46569</v>
      </c>
      <c r="D1414" s="2">
        <v>46660</v>
      </c>
      <c r="J1414">
        <f>VLOOKUP(D1414,'FY-Quarter lookup'!$D$2:$I$25,6,FALSE)</f>
        <v>0</v>
      </c>
      <c r="K1414">
        <f t="shared" si="181"/>
        <v>292</v>
      </c>
      <c r="L1414" s="75" t="str">
        <f t="shared" ca="1" si="182"/>
        <v>3210: Regular In-kind</v>
      </c>
      <c r="M1414" s="75">
        <f t="shared" ca="1" si="177"/>
        <v>0</v>
      </c>
      <c r="N1414" s="75">
        <f t="shared" ca="1" si="178"/>
        <v>0</v>
      </c>
      <c r="O1414" s="75" t="str">
        <f t="shared" ca="1" si="183"/>
        <v>3210: Regular In-kind00PY0</v>
      </c>
      <c r="P1414" s="75">
        <f>VLOOKUP(D1414,'FY-Quarter lookup'!$D$2:$J$25,7,FALSE)</f>
        <v>0</v>
      </c>
      <c r="Q1414" s="75">
        <f ca="1">IFERROR(INDEX('Budget by FY'!$I$2:$I$506,MATCH('Budget by qtr'!O1414,'Budget by FY'!$F$2:$F$506,0)),0)</f>
        <v>0</v>
      </c>
      <c r="R1414" s="75">
        <f>VLOOKUP(D1414,'FY-Quarter lookup'!$D$2:$K$25,8,FALSE)</f>
        <v>0</v>
      </c>
      <c r="S1414" s="75">
        <f>VLOOKUP(D1414,'FY-Quarter lookup'!$D$2:$G$25,4,FALSE)</f>
        <v>0</v>
      </c>
      <c r="T1414" s="75">
        <f t="shared" ca="1" si="179"/>
        <v>0</v>
      </c>
    </row>
    <row r="1415" spans="1:20">
      <c r="A1415">
        <v>2</v>
      </c>
      <c r="B1415">
        <v>2028</v>
      </c>
      <c r="C1415" s="2">
        <v>46661</v>
      </c>
      <c r="D1415" s="2">
        <v>46752</v>
      </c>
      <c r="J1415">
        <f>VLOOKUP(D1415,'FY-Quarter lookup'!$D$2:$I$25,6,FALSE)</f>
        <v>0</v>
      </c>
      <c r="K1415">
        <f t="shared" si="181"/>
        <v>292</v>
      </c>
      <c r="L1415" s="75" t="str">
        <f t="shared" ca="1" si="182"/>
        <v>3210: Regular In-kind</v>
      </c>
      <c r="M1415" s="75">
        <f t="shared" ca="1" si="177"/>
        <v>0</v>
      </c>
      <c r="N1415" s="75">
        <f t="shared" ca="1" si="178"/>
        <v>0</v>
      </c>
      <c r="O1415" s="75" t="str">
        <f t="shared" ca="1" si="183"/>
        <v>3210: Regular In-kind00PY0</v>
      </c>
      <c r="P1415" s="75">
        <f>VLOOKUP(D1415,'FY-Quarter lookup'!$D$2:$J$25,7,FALSE)</f>
        <v>0</v>
      </c>
      <c r="Q1415" s="75">
        <f ca="1">IFERROR(INDEX('Budget by FY'!$I$2:$I$506,MATCH('Budget by qtr'!O1415,'Budget by FY'!$F$2:$F$506,0)),0)</f>
        <v>0</v>
      </c>
      <c r="R1415" s="75">
        <f>VLOOKUP(D1415,'FY-Quarter lookup'!$D$2:$K$25,8,FALSE)</f>
        <v>0</v>
      </c>
      <c r="S1415" s="75">
        <f>VLOOKUP(D1415,'FY-Quarter lookup'!$D$2:$G$25,4,FALSE)</f>
        <v>0</v>
      </c>
      <c r="T1415" s="75">
        <f t="shared" ca="1" si="179"/>
        <v>0</v>
      </c>
    </row>
    <row r="1416" spans="1:20">
      <c r="A1416">
        <v>3</v>
      </c>
      <c r="B1416">
        <v>2028</v>
      </c>
      <c r="C1416" s="2">
        <v>46753</v>
      </c>
      <c r="D1416" s="2">
        <v>46843</v>
      </c>
      <c r="J1416">
        <f>VLOOKUP(D1416,'FY-Quarter lookup'!$D$2:$I$25,6,FALSE)</f>
        <v>0</v>
      </c>
      <c r="K1416">
        <f t="shared" si="181"/>
        <v>292</v>
      </c>
      <c r="L1416" s="75" t="str">
        <f t="shared" ca="1" si="182"/>
        <v>3210: Regular In-kind</v>
      </c>
      <c r="M1416" s="75">
        <f t="shared" ca="1" si="177"/>
        <v>0</v>
      </c>
      <c r="N1416" s="75">
        <f t="shared" ca="1" si="178"/>
        <v>0</v>
      </c>
      <c r="O1416" s="75" t="str">
        <f t="shared" ca="1" si="183"/>
        <v>3210: Regular In-kind00PY0</v>
      </c>
      <c r="P1416" s="75">
        <f>VLOOKUP(D1416,'FY-Quarter lookup'!$D$2:$J$25,7,FALSE)</f>
        <v>0</v>
      </c>
      <c r="Q1416" s="75">
        <f ca="1">IFERROR(INDEX('Budget by FY'!$I$2:$I$506,MATCH('Budget by qtr'!O1416,'Budget by FY'!$F$2:$F$506,0)),0)</f>
        <v>0</v>
      </c>
      <c r="R1416" s="75">
        <f>VLOOKUP(D1416,'FY-Quarter lookup'!$D$2:$K$25,8,FALSE)</f>
        <v>0</v>
      </c>
      <c r="S1416" s="75">
        <f>VLOOKUP(D1416,'FY-Quarter lookup'!$D$2:$G$25,4,FALSE)</f>
        <v>0</v>
      </c>
      <c r="T1416" s="75">
        <f t="shared" ca="1" si="179"/>
        <v>0</v>
      </c>
    </row>
    <row r="1417" spans="1:20">
      <c r="A1417">
        <v>4</v>
      </c>
      <c r="B1417">
        <v>2028</v>
      </c>
      <c r="C1417" s="2">
        <v>46844</v>
      </c>
      <c r="D1417" s="2">
        <v>46934</v>
      </c>
      <c r="J1417">
        <f>VLOOKUP(D1417,'FY-Quarter lookup'!$D$2:$I$25,6,FALSE)</f>
        <v>0</v>
      </c>
      <c r="K1417">
        <f t="shared" si="181"/>
        <v>292</v>
      </c>
      <c r="L1417" s="75" t="str">
        <f t="shared" ca="1" si="182"/>
        <v>3210: Regular In-kind</v>
      </c>
      <c r="M1417" s="75">
        <f t="shared" ca="1" si="177"/>
        <v>0</v>
      </c>
      <c r="N1417" s="75">
        <f t="shared" ca="1" si="178"/>
        <v>0</v>
      </c>
      <c r="O1417" s="75" t="str">
        <f t="shared" ca="1" si="183"/>
        <v>3210: Regular In-kind00PY0</v>
      </c>
      <c r="P1417" s="75">
        <f>VLOOKUP(D1417,'FY-Quarter lookup'!$D$2:$J$25,7,FALSE)</f>
        <v>0</v>
      </c>
      <c r="Q1417" s="75">
        <f ca="1">IFERROR(INDEX('Budget by FY'!$I$2:$I$506,MATCH('Budget by qtr'!O1417,'Budget by FY'!$F$2:$F$506,0)),0)</f>
        <v>0</v>
      </c>
      <c r="R1417" s="75">
        <f>VLOOKUP(D1417,'FY-Quarter lookup'!$D$2:$K$25,8,FALSE)</f>
        <v>0</v>
      </c>
      <c r="S1417" s="75">
        <f>VLOOKUP(D1417,'FY-Quarter lookup'!$D$2:$G$25,4,FALSE)</f>
        <v>0</v>
      </c>
      <c r="T1417" s="75">
        <f t="shared" ca="1" si="179"/>
        <v>0</v>
      </c>
    </row>
    <row r="1418" spans="1:20">
      <c r="A1418">
        <v>1</v>
      </c>
      <c r="B1418">
        <v>2023</v>
      </c>
      <c r="C1418" s="2">
        <v>44743</v>
      </c>
      <c r="D1418" s="2">
        <v>44834</v>
      </c>
      <c r="J1418">
        <f>VLOOKUP(D1418,'FY-Quarter lookup'!$D$2:$I$25,6,FALSE)</f>
        <v>0</v>
      </c>
      <c r="K1418">
        <f>K1417+5</f>
        <v>297</v>
      </c>
      <c r="L1418" s="75" t="str">
        <f t="shared" ca="1" si="182"/>
        <v>3210: Regular In-kind</v>
      </c>
      <c r="M1418" s="75">
        <f t="shared" ca="1" si="177"/>
        <v>0</v>
      </c>
      <c r="N1418" s="75">
        <f t="shared" ca="1" si="178"/>
        <v>0</v>
      </c>
      <c r="O1418" s="75" t="str">
        <f t="shared" ca="1" si="183"/>
        <v>3210: Regular In-kind00PY0</v>
      </c>
      <c r="P1418" s="75">
        <f>VLOOKUP(D1418,'FY-Quarter lookup'!$D$2:$J$25,7,FALSE)</f>
        <v>0</v>
      </c>
      <c r="Q1418" s="75">
        <f ca="1">IFERROR(INDEX('Budget by FY'!$I$2:$I$506,MATCH('Budget by qtr'!O1418,'Budget by FY'!$F$2:$F$506,0)),0)</f>
        <v>0</v>
      </c>
      <c r="R1418" s="75">
        <f>VLOOKUP(D1418,'FY-Quarter lookup'!$D$2:$K$25,8,FALSE)</f>
        <v>0</v>
      </c>
      <c r="S1418" s="75">
        <f>VLOOKUP(D1418,'FY-Quarter lookup'!$D$2:$G$25,4,FALSE)</f>
        <v>0</v>
      </c>
      <c r="T1418" s="75">
        <f t="shared" ca="1" si="179"/>
        <v>0</v>
      </c>
    </row>
    <row r="1419" spans="1:20">
      <c r="A1419">
        <v>2</v>
      </c>
      <c r="B1419">
        <v>2023</v>
      </c>
      <c r="C1419" s="2">
        <v>44835</v>
      </c>
      <c r="D1419" s="2">
        <v>44926</v>
      </c>
      <c r="J1419">
        <f>VLOOKUP(D1419,'FY-Quarter lookup'!$D$2:$I$25,6,FALSE)</f>
        <v>0</v>
      </c>
      <c r="K1419">
        <f>K1418</f>
        <v>297</v>
      </c>
      <c r="L1419" s="75" t="str">
        <f t="shared" ca="1" si="182"/>
        <v>3210: Regular In-kind</v>
      </c>
      <c r="M1419" s="75">
        <f t="shared" ca="1" si="177"/>
        <v>0</v>
      </c>
      <c r="N1419" s="75">
        <f t="shared" ca="1" si="178"/>
        <v>0</v>
      </c>
      <c r="O1419" s="75" t="str">
        <f t="shared" ca="1" si="183"/>
        <v>3210: Regular In-kind00PY0</v>
      </c>
      <c r="P1419" s="75">
        <f>VLOOKUP(D1419,'FY-Quarter lookup'!$D$2:$J$25,7,FALSE)</f>
        <v>0</v>
      </c>
      <c r="Q1419" s="75">
        <f ca="1">IFERROR(INDEX('Budget by FY'!$I$2:$I$506,MATCH('Budget by qtr'!O1419,'Budget by FY'!$F$2:$F$506,0)),0)</f>
        <v>0</v>
      </c>
      <c r="R1419" s="75">
        <f>VLOOKUP(D1419,'FY-Quarter lookup'!$D$2:$K$25,8,FALSE)</f>
        <v>0</v>
      </c>
      <c r="S1419" s="75">
        <f>VLOOKUP(D1419,'FY-Quarter lookup'!$D$2:$G$25,4,FALSE)</f>
        <v>0</v>
      </c>
      <c r="T1419" s="75">
        <f t="shared" ca="1" si="179"/>
        <v>0</v>
      </c>
    </row>
    <row r="1420" spans="1:20">
      <c r="A1420">
        <v>3</v>
      </c>
      <c r="B1420">
        <v>2023</v>
      </c>
      <c r="C1420" s="2">
        <v>44927</v>
      </c>
      <c r="D1420" s="2">
        <v>45016</v>
      </c>
      <c r="J1420">
        <f>VLOOKUP(D1420,'FY-Quarter lookup'!$D$2:$I$25,6,FALSE)</f>
        <v>0</v>
      </c>
      <c r="K1420">
        <f t="shared" ref="K1420:K1441" si="184">K1419</f>
        <v>297</v>
      </c>
      <c r="L1420" s="75" t="str">
        <f t="shared" ca="1" si="182"/>
        <v>3210: Regular In-kind</v>
      </c>
      <c r="M1420" s="75">
        <f t="shared" ca="1" si="177"/>
        <v>0</v>
      </c>
      <c r="N1420" s="75">
        <f t="shared" ca="1" si="178"/>
        <v>0</v>
      </c>
      <c r="O1420" s="75" t="str">
        <f t="shared" ca="1" si="183"/>
        <v>3210: Regular In-kind00PY0</v>
      </c>
      <c r="P1420" s="75">
        <f>VLOOKUP(D1420,'FY-Quarter lookup'!$D$2:$J$25,7,FALSE)</f>
        <v>0</v>
      </c>
      <c r="Q1420" s="75">
        <f ca="1">IFERROR(INDEX('Budget by FY'!$I$2:$I$506,MATCH('Budget by qtr'!O1420,'Budget by FY'!$F$2:$F$506,0)),0)</f>
        <v>0</v>
      </c>
      <c r="R1420" s="75">
        <f>VLOOKUP(D1420,'FY-Quarter lookup'!$D$2:$K$25,8,FALSE)</f>
        <v>0</v>
      </c>
      <c r="S1420" s="75">
        <f>VLOOKUP(D1420,'FY-Quarter lookup'!$D$2:$G$25,4,FALSE)</f>
        <v>0</v>
      </c>
      <c r="T1420" s="75">
        <f t="shared" ca="1" si="179"/>
        <v>0</v>
      </c>
    </row>
    <row r="1421" spans="1:20">
      <c r="A1421">
        <v>4</v>
      </c>
      <c r="B1421">
        <v>2023</v>
      </c>
      <c r="C1421" s="2">
        <v>45017</v>
      </c>
      <c r="D1421" s="2">
        <v>45107</v>
      </c>
      <c r="J1421">
        <f>VLOOKUP(D1421,'FY-Quarter lookup'!$D$2:$I$25,6,FALSE)</f>
        <v>0</v>
      </c>
      <c r="K1421">
        <f t="shared" si="184"/>
        <v>297</v>
      </c>
      <c r="L1421" s="75" t="str">
        <f t="shared" ca="1" si="182"/>
        <v>3210: Regular In-kind</v>
      </c>
      <c r="M1421" s="75">
        <f t="shared" ca="1" si="177"/>
        <v>0</v>
      </c>
      <c r="N1421" s="75">
        <f t="shared" ca="1" si="178"/>
        <v>0</v>
      </c>
      <c r="O1421" s="75" t="str">
        <f t="shared" ca="1" si="183"/>
        <v>3210: Regular In-kind00PY0</v>
      </c>
      <c r="P1421" s="75">
        <f>VLOOKUP(D1421,'FY-Quarter lookup'!$D$2:$J$25,7,FALSE)</f>
        <v>0</v>
      </c>
      <c r="Q1421" s="75">
        <f ca="1">IFERROR(INDEX('Budget by FY'!$I$2:$I$506,MATCH('Budget by qtr'!O1421,'Budget by FY'!$F$2:$F$506,0)),0)</f>
        <v>0</v>
      </c>
      <c r="R1421" s="75">
        <f>VLOOKUP(D1421,'FY-Quarter lookup'!$D$2:$K$25,8,FALSE)</f>
        <v>0</v>
      </c>
      <c r="S1421" s="75">
        <f>VLOOKUP(D1421,'FY-Quarter lookup'!$D$2:$G$25,4,FALSE)</f>
        <v>0</v>
      </c>
      <c r="T1421" s="75">
        <f t="shared" ca="1" si="179"/>
        <v>0</v>
      </c>
    </row>
    <row r="1422" spans="1:20">
      <c r="A1422">
        <v>1</v>
      </c>
      <c r="B1422">
        <v>2024</v>
      </c>
      <c r="C1422" s="2">
        <v>45108</v>
      </c>
      <c r="D1422" s="2">
        <v>45199</v>
      </c>
      <c r="J1422">
        <f>VLOOKUP(D1422,'FY-Quarter lookup'!$D$2:$I$25,6,FALSE)</f>
        <v>0</v>
      </c>
      <c r="K1422">
        <f t="shared" si="184"/>
        <v>297</v>
      </c>
      <c r="L1422" s="75" t="str">
        <f t="shared" ca="1" si="182"/>
        <v>3210: Regular In-kind</v>
      </c>
      <c r="M1422" s="75">
        <f t="shared" ca="1" si="177"/>
        <v>0</v>
      </c>
      <c r="N1422" s="75">
        <f t="shared" ca="1" si="178"/>
        <v>0</v>
      </c>
      <c r="O1422" s="75" t="str">
        <f t="shared" ca="1" si="183"/>
        <v>3210: Regular In-kind00PY0</v>
      </c>
      <c r="P1422" s="75">
        <f>VLOOKUP(D1422,'FY-Quarter lookup'!$D$2:$J$25,7,FALSE)</f>
        <v>0</v>
      </c>
      <c r="Q1422" s="75">
        <f ca="1">IFERROR(INDEX('Budget by FY'!$I$2:$I$506,MATCH('Budget by qtr'!O1422,'Budget by FY'!$F$2:$F$506,0)),0)</f>
        <v>0</v>
      </c>
      <c r="R1422" s="75">
        <f>VLOOKUP(D1422,'FY-Quarter lookup'!$D$2:$K$25,8,FALSE)</f>
        <v>0</v>
      </c>
      <c r="S1422" s="75">
        <f>VLOOKUP(D1422,'FY-Quarter lookup'!$D$2:$G$25,4,FALSE)</f>
        <v>0</v>
      </c>
      <c r="T1422" s="75">
        <f t="shared" ca="1" si="179"/>
        <v>0</v>
      </c>
    </row>
    <row r="1423" spans="1:20">
      <c r="A1423">
        <v>2</v>
      </c>
      <c r="B1423">
        <v>2024</v>
      </c>
      <c r="C1423" s="2">
        <v>45200</v>
      </c>
      <c r="D1423" s="2">
        <v>45291</v>
      </c>
      <c r="J1423">
        <f>VLOOKUP(D1423,'FY-Quarter lookup'!$D$2:$I$25,6,FALSE)</f>
        <v>0</v>
      </c>
      <c r="K1423">
        <f t="shared" si="184"/>
        <v>297</v>
      </c>
      <c r="L1423" s="75" t="str">
        <f t="shared" ca="1" si="182"/>
        <v>3210: Regular In-kind</v>
      </c>
      <c r="M1423" s="75">
        <f t="shared" ca="1" si="177"/>
        <v>0</v>
      </c>
      <c r="N1423" s="75">
        <f t="shared" ca="1" si="178"/>
        <v>0</v>
      </c>
      <c r="O1423" s="75" t="str">
        <f t="shared" ca="1" si="183"/>
        <v>3210: Regular In-kind00PY0</v>
      </c>
      <c r="P1423" s="75">
        <f>VLOOKUP(D1423,'FY-Quarter lookup'!$D$2:$J$25,7,FALSE)</f>
        <v>0</v>
      </c>
      <c r="Q1423" s="75">
        <f ca="1">IFERROR(INDEX('Budget by FY'!$I$2:$I$506,MATCH('Budget by qtr'!O1423,'Budget by FY'!$F$2:$F$506,0)),0)</f>
        <v>0</v>
      </c>
      <c r="R1423" s="75">
        <f>VLOOKUP(D1423,'FY-Quarter lookup'!$D$2:$K$25,8,FALSE)</f>
        <v>0</v>
      </c>
      <c r="S1423" s="75">
        <f>VLOOKUP(D1423,'FY-Quarter lookup'!$D$2:$G$25,4,FALSE)</f>
        <v>0</v>
      </c>
      <c r="T1423" s="75">
        <f t="shared" ca="1" si="179"/>
        <v>0</v>
      </c>
    </row>
    <row r="1424" spans="1:20">
      <c r="A1424">
        <v>3</v>
      </c>
      <c r="B1424">
        <v>2024</v>
      </c>
      <c r="C1424" s="2">
        <v>45292</v>
      </c>
      <c r="D1424" s="2">
        <v>45382</v>
      </c>
      <c r="J1424">
        <f>VLOOKUP(D1424,'FY-Quarter lookup'!$D$2:$I$25,6,FALSE)</f>
        <v>0</v>
      </c>
      <c r="K1424">
        <f t="shared" si="184"/>
        <v>297</v>
      </c>
      <c r="L1424" s="75" t="str">
        <f t="shared" ca="1" si="182"/>
        <v>3210: Regular In-kind</v>
      </c>
      <c r="M1424" s="75">
        <f t="shared" ca="1" si="177"/>
        <v>0</v>
      </c>
      <c r="N1424" s="75">
        <f t="shared" ca="1" si="178"/>
        <v>0</v>
      </c>
      <c r="O1424" s="75" t="str">
        <f t="shared" ca="1" si="183"/>
        <v>3210: Regular In-kind00PY0</v>
      </c>
      <c r="P1424" s="75">
        <f>VLOOKUP(D1424,'FY-Quarter lookup'!$D$2:$J$25,7,FALSE)</f>
        <v>0</v>
      </c>
      <c r="Q1424" s="75">
        <f ca="1">IFERROR(INDEX('Budget by FY'!$I$2:$I$506,MATCH('Budget by qtr'!O1424,'Budget by FY'!$F$2:$F$506,0)),0)</f>
        <v>0</v>
      </c>
      <c r="R1424" s="75">
        <f>VLOOKUP(D1424,'FY-Quarter lookup'!$D$2:$K$25,8,FALSE)</f>
        <v>0</v>
      </c>
      <c r="S1424" s="75">
        <f>VLOOKUP(D1424,'FY-Quarter lookup'!$D$2:$G$25,4,FALSE)</f>
        <v>0</v>
      </c>
      <c r="T1424" s="75">
        <f t="shared" ca="1" si="179"/>
        <v>0</v>
      </c>
    </row>
    <row r="1425" spans="1:20">
      <c r="A1425">
        <v>4</v>
      </c>
      <c r="B1425">
        <v>2024</v>
      </c>
      <c r="C1425" s="2">
        <v>45383</v>
      </c>
      <c r="D1425" s="2">
        <v>45473</v>
      </c>
      <c r="J1425">
        <f>VLOOKUP(D1425,'FY-Quarter lookup'!$D$2:$I$25,6,FALSE)</f>
        <v>0</v>
      </c>
      <c r="K1425">
        <f t="shared" si="184"/>
        <v>297</v>
      </c>
      <c r="L1425" s="75" t="str">
        <f t="shared" ca="1" si="182"/>
        <v>3210: Regular In-kind</v>
      </c>
      <c r="M1425" s="75">
        <f t="shared" ca="1" si="177"/>
        <v>0</v>
      </c>
      <c r="N1425" s="75">
        <f t="shared" ca="1" si="178"/>
        <v>0</v>
      </c>
      <c r="O1425" s="75" t="str">
        <f t="shared" ca="1" si="183"/>
        <v>3210: Regular In-kind00PY0</v>
      </c>
      <c r="P1425" s="75">
        <f>VLOOKUP(D1425,'FY-Quarter lookup'!$D$2:$J$25,7,FALSE)</f>
        <v>0</v>
      </c>
      <c r="Q1425" s="75">
        <f ca="1">IFERROR(INDEX('Budget by FY'!$I$2:$I$506,MATCH('Budget by qtr'!O1425,'Budget by FY'!$F$2:$F$506,0)),0)</f>
        <v>0</v>
      </c>
      <c r="R1425" s="75">
        <f>VLOOKUP(D1425,'FY-Quarter lookup'!$D$2:$K$25,8,FALSE)</f>
        <v>0</v>
      </c>
      <c r="S1425" s="75">
        <f>VLOOKUP(D1425,'FY-Quarter lookup'!$D$2:$G$25,4,FALSE)</f>
        <v>0</v>
      </c>
      <c r="T1425" s="75">
        <f t="shared" ca="1" si="179"/>
        <v>0</v>
      </c>
    </row>
    <row r="1426" spans="1:20">
      <c r="A1426">
        <v>1</v>
      </c>
      <c r="B1426">
        <v>2025</v>
      </c>
      <c r="C1426" s="2">
        <v>45474</v>
      </c>
      <c r="D1426" s="2">
        <v>45565</v>
      </c>
      <c r="J1426">
        <f>VLOOKUP(D1426,'FY-Quarter lookup'!$D$2:$I$25,6,FALSE)</f>
        <v>0</v>
      </c>
      <c r="K1426">
        <f t="shared" si="184"/>
        <v>297</v>
      </c>
      <c r="L1426" s="75" t="str">
        <f t="shared" ca="1" si="182"/>
        <v>3210: Regular In-kind</v>
      </c>
      <c r="M1426" s="75">
        <f t="shared" ca="1" si="177"/>
        <v>0</v>
      </c>
      <c r="N1426" s="75">
        <f t="shared" ca="1" si="178"/>
        <v>0</v>
      </c>
      <c r="O1426" s="75" t="str">
        <f t="shared" ca="1" si="183"/>
        <v>3210: Regular In-kind00PY0</v>
      </c>
      <c r="P1426" s="75">
        <f>VLOOKUP(D1426,'FY-Quarter lookup'!$D$2:$J$25,7,FALSE)</f>
        <v>0</v>
      </c>
      <c r="Q1426" s="75">
        <f ca="1">IFERROR(INDEX('Budget by FY'!$I$2:$I$506,MATCH('Budget by qtr'!O1426,'Budget by FY'!$F$2:$F$506,0)),0)</f>
        <v>0</v>
      </c>
      <c r="R1426" s="75">
        <f>VLOOKUP(D1426,'FY-Quarter lookup'!$D$2:$K$25,8,FALSE)</f>
        <v>0</v>
      </c>
      <c r="S1426" s="75">
        <f>VLOOKUP(D1426,'FY-Quarter lookup'!$D$2:$G$25,4,FALSE)</f>
        <v>0</v>
      </c>
      <c r="T1426" s="75">
        <f t="shared" ca="1" si="179"/>
        <v>0</v>
      </c>
    </row>
    <row r="1427" spans="1:20">
      <c r="A1427">
        <v>2</v>
      </c>
      <c r="B1427">
        <v>2025</v>
      </c>
      <c r="C1427" s="2">
        <v>45566</v>
      </c>
      <c r="D1427" s="2">
        <v>45657</v>
      </c>
      <c r="J1427">
        <f>VLOOKUP(D1427,'FY-Quarter lookup'!$D$2:$I$25,6,FALSE)</f>
        <v>0</v>
      </c>
      <c r="K1427">
        <f t="shared" si="184"/>
        <v>297</v>
      </c>
      <c r="L1427" s="75" t="str">
        <f t="shared" ca="1" si="182"/>
        <v>3210: Regular In-kind</v>
      </c>
      <c r="M1427" s="75">
        <f t="shared" ca="1" si="177"/>
        <v>0</v>
      </c>
      <c r="N1427" s="75">
        <f t="shared" ca="1" si="178"/>
        <v>0</v>
      </c>
      <c r="O1427" s="75" t="str">
        <f t="shared" ca="1" si="183"/>
        <v>3210: Regular In-kind00PY0</v>
      </c>
      <c r="P1427" s="75">
        <f>VLOOKUP(D1427,'FY-Quarter lookup'!$D$2:$J$25,7,FALSE)</f>
        <v>0</v>
      </c>
      <c r="Q1427" s="75">
        <f ca="1">IFERROR(INDEX('Budget by FY'!$I$2:$I$506,MATCH('Budget by qtr'!O1427,'Budget by FY'!$F$2:$F$506,0)),0)</f>
        <v>0</v>
      </c>
      <c r="R1427" s="75">
        <f>VLOOKUP(D1427,'FY-Quarter lookup'!$D$2:$K$25,8,FALSE)</f>
        <v>0</v>
      </c>
      <c r="S1427" s="75">
        <f>VLOOKUP(D1427,'FY-Quarter lookup'!$D$2:$G$25,4,FALSE)</f>
        <v>0</v>
      </c>
      <c r="T1427" s="75">
        <f t="shared" ca="1" si="179"/>
        <v>0</v>
      </c>
    </row>
    <row r="1428" spans="1:20">
      <c r="A1428">
        <v>3</v>
      </c>
      <c r="B1428">
        <v>2025</v>
      </c>
      <c r="C1428" s="2">
        <v>45658</v>
      </c>
      <c r="D1428" s="2">
        <v>45747</v>
      </c>
      <c r="J1428">
        <f>VLOOKUP(D1428,'FY-Quarter lookup'!$D$2:$I$25,6,FALSE)</f>
        <v>0</v>
      </c>
      <c r="K1428">
        <f t="shared" si="184"/>
        <v>297</v>
      </c>
      <c r="L1428" s="75" t="str">
        <f t="shared" ca="1" si="182"/>
        <v>3210: Regular In-kind</v>
      </c>
      <c r="M1428" s="75">
        <f t="shared" ca="1" si="177"/>
        <v>0</v>
      </c>
      <c r="N1428" s="75">
        <f t="shared" ca="1" si="178"/>
        <v>0</v>
      </c>
      <c r="O1428" s="75" t="str">
        <f t="shared" ca="1" si="183"/>
        <v>3210: Regular In-kind00PY0</v>
      </c>
      <c r="P1428" s="75">
        <f>VLOOKUP(D1428,'FY-Quarter lookup'!$D$2:$J$25,7,FALSE)</f>
        <v>0</v>
      </c>
      <c r="Q1428" s="75">
        <f ca="1">IFERROR(INDEX('Budget by FY'!$I$2:$I$506,MATCH('Budget by qtr'!O1428,'Budget by FY'!$F$2:$F$506,0)),0)</f>
        <v>0</v>
      </c>
      <c r="R1428" s="75">
        <f>VLOOKUP(D1428,'FY-Quarter lookup'!$D$2:$K$25,8,FALSE)</f>
        <v>0</v>
      </c>
      <c r="S1428" s="75">
        <f>VLOOKUP(D1428,'FY-Quarter lookup'!$D$2:$G$25,4,FALSE)</f>
        <v>0</v>
      </c>
      <c r="T1428" s="75">
        <f t="shared" ca="1" si="179"/>
        <v>0</v>
      </c>
    </row>
    <row r="1429" spans="1:20">
      <c r="A1429">
        <v>4</v>
      </c>
      <c r="B1429">
        <v>2025</v>
      </c>
      <c r="C1429" s="2">
        <v>45748</v>
      </c>
      <c r="D1429" s="2">
        <v>45838</v>
      </c>
      <c r="J1429">
        <f>VLOOKUP(D1429,'FY-Quarter lookup'!$D$2:$I$25,6,FALSE)</f>
        <v>0</v>
      </c>
      <c r="K1429">
        <f t="shared" si="184"/>
        <v>297</v>
      </c>
      <c r="L1429" s="75" t="str">
        <f t="shared" ca="1" si="182"/>
        <v>3210: Regular In-kind</v>
      </c>
      <c r="M1429" s="75">
        <f t="shared" ca="1" si="177"/>
        <v>0</v>
      </c>
      <c r="N1429" s="75">
        <f t="shared" ca="1" si="178"/>
        <v>0</v>
      </c>
      <c r="O1429" s="75" t="str">
        <f t="shared" ca="1" si="183"/>
        <v>3210: Regular In-kind00PY0</v>
      </c>
      <c r="P1429" s="75">
        <f>VLOOKUP(D1429,'FY-Quarter lookup'!$D$2:$J$25,7,FALSE)</f>
        <v>0</v>
      </c>
      <c r="Q1429" s="75">
        <f ca="1">IFERROR(INDEX('Budget by FY'!$I$2:$I$506,MATCH('Budget by qtr'!O1429,'Budget by FY'!$F$2:$F$506,0)),0)</f>
        <v>0</v>
      </c>
      <c r="R1429" s="75">
        <f>VLOOKUP(D1429,'FY-Quarter lookup'!$D$2:$K$25,8,FALSE)</f>
        <v>0</v>
      </c>
      <c r="S1429" s="75">
        <f>VLOOKUP(D1429,'FY-Quarter lookup'!$D$2:$G$25,4,FALSE)</f>
        <v>0</v>
      </c>
      <c r="T1429" s="75">
        <f t="shared" ca="1" si="179"/>
        <v>0</v>
      </c>
    </row>
    <row r="1430" spans="1:20">
      <c r="A1430">
        <v>1</v>
      </c>
      <c r="B1430">
        <v>2026</v>
      </c>
      <c r="C1430" s="2">
        <v>45839</v>
      </c>
      <c r="D1430" s="2">
        <v>45930</v>
      </c>
      <c r="J1430">
        <f>VLOOKUP(D1430,'FY-Quarter lookup'!$D$2:$I$25,6,FALSE)</f>
        <v>0</v>
      </c>
      <c r="K1430">
        <f t="shared" si="184"/>
        <v>297</v>
      </c>
      <c r="L1430" s="75" t="str">
        <f t="shared" ca="1" si="182"/>
        <v>3210: Regular In-kind</v>
      </c>
      <c r="M1430" s="75">
        <f t="shared" ca="1" si="177"/>
        <v>0</v>
      </c>
      <c r="N1430" s="75">
        <f t="shared" ca="1" si="178"/>
        <v>0</v>
      </c>
      <c r="O1430" s="75" t="str">
        <f t="shared" ca="1" si="183"/>
        <v>3210: Regular In-kind00PY0</v>
      </c>
      <c r="P1430" s="75">
        <f>VLOOKUP(D1430,'FY-Quarter lookup'!$D$2:$J$25,7,FALSE)</f>
        <v>0</v>
      </c>
      <c r="Q1430" s="75">
        <f ca="1">IFERROR(INDEX('Budget by FY'!$I$2:$I$506,MATCH('Budget by qtr'!O1430,'Budget by FY'!$F$2:$F$506,0)),0)</f>
        <v>0</v>
      </c>
      <c r="R1430" s="75">
        <f>VLOOKUP(D1430,'FY-Quarter lookup'!$D$2:$K$25,8,FALSE)</f>
        <v>0</v>
      </c>
      <c r="S1430" s="75">
        <f>VLOOKUP(D1430,'FY-Quarter lookup'!$D$2:$G$25,4,FALSE)</f>
        <v>0</v>
      </c>
      <c r="T1430" s="75">
        <f t="shared" ca="1" si="179"/>
        <v>0</v>
      </c>
    </row>
    <row r="1431" spans="1:20">
      <c r="A1431">
        <v>2</v>
      </c>
      <c r="B1431">
        <v>2026</v>
      </c>
      <c r="C1431" s="2">
        <v>45931</v>
      </c>
      <c r="D1431" s="2">
        <v>46022</v>
      </c>
      <c r="J1431">
        <f>VLOOKUP(D1431,'FY-Quarter lookup'!$D$2:$I$25,6,FALSE)</f>
        <v>0</v>
      </c>
      <c r="K1431">
        <f t="shared" si="184"/>
        <v>297</v>
      </c>
      <c r="L1431" s="75" t="str">
        <f t="shared" ca="1" si="182"/>
        <v>3210: Regular In-kind</v>
      </c>
      <c r="M1431" s="75">
        <f t="shared" ca="1" si="177"/>
        <v>0</v>
      </c>
      <c r="N1431" s="75">
        <f t="shared" ca="1" si="178"/>
        <v>0</v>
      </c>
      <c r="O1431" s="75" t="str">
        <f t="shared" ca="1" si="183"/>
        <v>3210: Regular In-kind00PY0</v>
      </c>
      <c r="P1431" s="75">
        <f>VLOOKUP(D1431,'FY-Quarter lookup'!$D$2:$J$25,7,FALSE)</f>
        <v>0</v>
      </c>
      <c r="Q1431" s="75">
        <f ca="1">IFERROR(INDEX('Budget by FY'!$I$2:$I$506,MATCH('Budget by qtr'!O1431,'Budget by FY'!$F$2:$F$506,0)),0)</f>
        <v>0</v>
      </c>
      <c r="R1431" s="75">
        <f>VLOOKUP(D1431,'FY-Quarter lookup'!$D$2:$K$25,8,FALSE)</f>
        <v>0</v>
      </c>
      <c r="S1431" s="75">
        <f>VLOOKUP(D1431,'FY-Quarter lookup'!$D$2:$G$25,4,FALSE)</f>
        <v>0</v>
      </c>
      <c r="T1431" s="75">
        <f t="shared" ca="1" si="179"/>
        <v>0</v>
      </c>
    </row>
    <row r="1432" spans="1:20">
      <c r="A1432">
        <v>3</v>
      </c>
      <c r="B1432">
        <v>2026</v>
      </c>
      <c r="C1432" s="2">
        <v>46023</v>
      </c>
      <c r="D1432" s="2">
        <v>46112</v>
      </c>
      <c r="J1432">
        <f>VLOOKUP(D1432,'FY-Quarter lookup'!$D$2:$I$25,6,FALSE)</f>
        <v>0</v>
      </c>
      <c r="K1432">
        <f t="shared" si="184"/>
        <v>297</v>
      </c>
      <c r="L1432" s="75" t="str">
        <f t="shared" ca="1" si="182"/>
        <v>3210: Regular In-kind</v>
      </c>
      <c r="M1432" s="75">
        <f t="shared" ca="1" si="177"/>
        <v>0</v>
      </c>
      <c r="N1432" s="75">
        <f t="shared" ca="1" si="178"/>
        <v>0</v>
      </c>
      <c r="O1432" s="75" t="str">
        <f t="shared" ca="1" si="183"/>
        <v>3210: Regular In-kind00PY0</v>
      </c>
      <c r="P1432" s="75">
        <f>VLOOKUP(D1432,'FY-Quarter lookup'!$D$2:$J$25,7,FALSE)</f>
        <v>0</v>
      </c>
      <c r="Q1432" s="75">
        <f ca="1">IFERROR(INDEX('Budget by FY'!$I$2:$I$506,MATCH('Budget by qtr'!O1432,'Budget by FY'!$F$2:$F$506,0)),0)</f>
        <v>0</v>
      </c>
      <c r="R1432" s="75">
        <f>VLOOKUP(D1432,'FY-Quarter lookup'!$D$2:$K$25,8,FALSE)</f>
        <v>0</v>
      </c>
      <c r="S1432" s="75">
        <f>VLOOKUP(D1432,'FY-Quarter lookup'!$D$2:$G$25,4,FALSE)</f>
        <v>0</v>
      </c>
      <c r="T1432" s="75">
        <f t="shared" ca="1" si="179"/>
        <v>0</v>
      </c>
    </row>
    <row r="1433" spans="1:20">
      <c r="A1433">
        <v>4</v>
      </c>
      <c r="B1433">
        <v>2026</v>
      </c>
      <c r="C1433" s="2">
        <v>46113</v>
      </c>
      <c r="D1433" s="2">
        <v>46203</v>
      </c>
      <c r="J1433">
        <f>VLOOKUP(D1433,'FY-Quarter lookup'!$D$2:$I$25,6,FALSE)</f>
        <v>0</v>
      </c>
      <c r="K1433">
        <f t="shared" si="184"/>
        <v>297</v>
      </c>
      <c r="L1433" s="75" t="str">
        <f t="shared" ca="1" si="182"/>
        <v>3210: Regular In-kind</v>
      </c>
      <c r="M1433" s="75">
        <f t="shared" ca="1" si="177"/>
        <v>0</v>
      </c>
      <c r="N1433" s="75">
        <f t="shared" ca="1" si="178"/>
        <v>0</v>
      </c>
      <c r="O1433" s="75" t="str">
        <f t="shared" ca="1" si="183"/>
        <v>3210: Regular In-kind00PY0</v>
      </c>
      <c r="P1433" s="75">
        <f>VLOOKUP(D1433,'FY-Quarter lookup'!$D$2:$J$25,7,FALSE)</f>
        <v>0</v>
      </c>
      <c r="Q1433" s="75">
        <f ca="1">IFERROR(INDEX('Budget by FY'!$I$2:$I$506,MATCH('Budget by qtr'!O1433,'Budget by FY'!$F$2:$F$506,0)),0)</f>
        <v>0</v>
      </c>
      <c r="R1433" s="75">
        <f>VLOOKUP(D1433,'FY-Quarter lookup'!$D$2:$K$25,8,FALSE)</f>
        <v>0</v>
      </c>
      <c r="S1433" s="75">
        <f>VLOOKUP(D1433,'FY-Quarter lookup'!$D$2:$G$25,4,FALSE)</f>
        <v>0</v>
      </c>
      <c r="T1433" s="75">
        <f t="shared" ca="1" si="179"/>
        <v>0</v>
      </c>
    </row>
    <row r="1434" spans="1:20">
      <c r="A1434">
        <v>1</v>
      </c>
      <c r="B1434">
        <v>2027</v>
      </c>
      <c r="C1434" s="2">
        <v>46204</v>
      </c>
      <c r="D1434" s="2">
        <v>46295</v>
      </c>
      <c r="J1434">
        <f>VLOOKUP(D1434,'FY-Quarter lookup'!$D$2:$I$25,6,FALSE)</f>
        <v>0</v>
      </c>
      <c r="K1434">
        <f t="shared" si="184"/>
        <v>297</v>
      </c>
      <c r="L1434" s="75" t="str">
        <f t="shared" ca="1" si="182"/>
        <v>3210: Regular In-kind</v>
      </c>
      <c r="M1434" s="75">
        <f t="shared" ref="M1434:M1497" ca="1" si="185">INDIRECT(_xlfn.CONCAT("'Budget by FY'!D",K1434))</f>
        <v>0</v>
      </c>
      <c r="N1434" s="75">
        <f t="shared" ref="N1434:N1497" ca="1" si="186">INDIRECT(_xlfn.CONCAT("'Budget by FY'!E",K1434))</f>
        <v>0</v>
      </c>
      <c r="O1434" s="75" t="str">
        <f t="shared" ca="1" si="183"/>
        <v>3210: Regular In-kind00PY0</v>
      </c>
      <c r="P1434" s="75">
        <f>VLOOKUP(D1434,'FY-Quarter lookup'!$D$2:$J$25,7,FALSE)</f>
        <v>0</v>
      </c>
      <c r="Q1434" s="75">
        <f ca="1">IFERROR(INDEX('Budget by FY'!$I$2:$I$506,MATCH('Budget by qtr'!O1434,'Budget by FY'!$F$2:$F$506,0)),0)</f>
        <v>0</v>
      </c>
      <c r="R1434" s="75">
        <f>VLOOKUP(D1434,'FY-Quarter lookup'!$D$2:$K$25,8,FALSE)</f>
        <v>0</v>
      </c>
      <c r="S1434" s="75">
        <f>VLOOKUP(D1434,'FY-Quarter lookup'!$D$2:$G$25,4,FALSE)</f>
        <v>0</v>
      </c>
      <c r="T1434" s="75">
        <f t="shared" ref="T1434:T1497" ca="1" si="187">IFERROR((Q1434/R1434)*S1434,0)</f>
        <v>0</v>
      </c>
    </row>
    <row r="1435" spans="1:20">
      <c r="A1435">
        <v>2</v>
      </c>
      <c r="B1435">
        <v>2027</v>
      </c>
      <c r="C1435" s="2">
        <v>46296</v>
      </c>
      <c r="D1435" s="2">
        <v>46387</v>
      </c>
      <c r="J1435">
        <f>VLOOKUP(D1435,'FY-Quarter lookup'!$D$2:$I$25,6,FALSE)</f>
        <v>0</v>
      </c>
      <c r="K1435">
        <f t="shared" si="184"/>
        <v>297</v>
      </c>
      <c r="L1435" s="75" t="str">
        <f t="shared" ca="1" si="182"/>
        <v>3210: Regular In-kind</v>
      </c>
      <c r="M1435" s="75">
        <f t="shared" ca="1" si="185"/>
        <v>0</v>
      </c>
      <c r="N1435" s="75">
        <f t="shared" ca="1" si="186"/>
        <v>0</v>
      </c>
      <c r="O1435" s="75" t="str">
        <f t="shared" ca="1" si="183"/>
        <v>3210: Regular In-kind00PY0</v>
      </c>
      <c r="P1435" s="75">
        <f>VLOOKUP(D1435,'FY-Quarter lookup'!$D$2:$J$25,7,FALSE)</f>
        <v>0</v>
      </c>
      <c r="Q1435" s="75">
        <f ca="1">IFERROR(INDEX('Budget by FY'!$I$2:$I$506,MATCH('Budget by qtr'!O1435,'Budget by FY'!$F$2:$F$506,0)),0)</f>
        <v>0</v>
      </c>
      <c r="R1435" s="75">
        <f>VLOOKUP(D1435,'FY-Quarter lookup'!$D$2:$K$25,8,FALSE)</f>
        <v>0</v>
      </c>
      <c r="S1435" s="75">
        <f>VLOOKUP(D1435,'FY-Quarter lookup'!$D$2:$G$25,4,FALSE)</f>
        <v>0</v>
      </c>
      <c r="T1435" s="75">
        <f t="shared" ca="1" si="187"/>
        <v>0</v>
      </c>
    </row>
    <row r="1436" spans="1:20">
      <c r="A1436">
        <v>3</v>
      </c>
      <c r="B1436">
        <v>2027</v>
      </c>
      <c r="C1436" s="2">
        <v>46388</v>
      </c>
      <c r="D1436" s="2">
        <v>46477</v>
      </c>
      <c r="J1436">
        <f>VLOOKUP(D1436,'FY-Quarter lookup'!$D$2:$I$25,6,FALSE)</f>
        <v>0</v>
      </c>
      <c r="K1436">
        <f t="shared" si="184"/>
        <v>297</v>
      </c>
      <c r="L1436" s="75" t="str">
        <f t="shared" ca="1" si="182"/>
        <v>3210: Regular In-kind</v>
      </c>
      <c r="M1436" s="75">
        <f t="shared" ca="1" si="185"/>
        <v>0</v>
      </c>
      <c r="N1436" s="75">
        <f t="shared" ca="1" si="186"/>
        <v>0</v>
      </c>
      <c r="O1436" s="75" t="str">
        <f t="shared" ca="1" si="183"/>
        <v>3210: Regular In-kind00PY0</v>
      </c>
      <c r="P1436" s="75">
        <f>VLOOKUP(D1436,'FY-Quarter lookup'!$D$2:$J$25,7,FALSE)</f>
        <v>0</v>
      </c>
      <c r="Q1436" s="75">
        <f ca="1">IFERROR(INDEX('Budget by FY'!$I$2:$I$506,MATCH('Budget by qtr'!O1436,'Budget by FY'!$F$2:$F$506,0)),0)</f>
        <v>0</v>
      </c>
      <c r="R1436" s="75">
        <f>VLOOKUP(D1436,'FY-Quarter lookup'!$D$2:$K$25,8,FALSE)</f>
        <v>0</v>
      </c>
      <c r="S1436" s="75">
        <f>VLOOKUP(D1436,'FY-Quarter lookup'!$D$2:$G$25,4,FALSE)</f>
        <v>0</v>
      </c>
      <c r="T1436" s="75">
        <f t="shared" ca="1" si="187"/>
        <v>0</v>
      </c>
    </row>
    <row r="1437" spans="1:20">
      <c r="A1437">
        <v>4</v>
      </c>
      <c r="B1437">
        <v>2027</v>
      </c>
      <c r="C1437" s="2">
        <v>46478</v>
      </c>
      <c r="D1437" s="2">
        <v>46568</v>
      </c>
      <c r="J1437">
        <f>VLOOKUP(D1437,'FY-Quarter lookup'!$D$2:$I$25,6,FALSE)</f>
        <v>0</v>
      </c>
      <c r="K1437">
        <f t="shared" si="184"/>
        <v>297</v>
      </c>
      <c r="L1437" s="75" t="str">
        <f t="shared" ca="1" si="182"/>
        <v>3210: Regular In-kind</v>
      </c>
      <c r="M1437" s="75">
        <f t="shared" ca="1" si="185"/>
        <v>0</v>
      </c>
      <c r="N1437" s="75">
        <f t="shared" ca="1" si="186"/>
        <v>0</v>
      </c>
      <c r="O1437" s="75" t="str">
        <f t="shared" ca="1" si="183"/>
        <v>3210: Regular In-kind00PY0</v>
      </c>
      <c r="P1437" s="75">
        <f>VLOOKUP(D1437,'FY-Quarter lookup'!$D$2:$J$25,7,FALSE)</f>
        <v>0</v>
      </c>
      <c r="Q1437" s="75">
        <f ca="1">IFERROR(INDEX('Budget by FY'!$I$2:$I$506,MATCH('Budget by qtr'!O1437,'Budget by FY'!$F$2:$F$506,0)),0)</f>
        <v>0</v>
      </c>
      <c r="R1437" s="75">
        <f>VLOOKUP(D1437,'FY-Quarter lookup'!$D$2:$K$25,8,FALSE)</f>
        <v>0</v>
      </c>
      <c r="S1437" s="75">
        <f>VLOOKUP(D1437,'FY-Quarter lookup'!$D$2:$G$25,4,FALSE)</f>
        <v>0</v>
      </c>
      <c r="T1437" s="75">
        <f t="shared" ca="1" si="187"/>
        <v>0</v>
      </c>
    </row>
    <row r="1438" spans="1:20">
      <c r="A1438">
        <v>1</v>
      </c>
      <c r="B1438">
        <v>2028</v>
      </c>
      <c r="C1438" s="2">
        <v>46569</v>
      </c>
      <c r="D1438" s="2">
        <v>46660</v>
      </c>
      <c r="J1438">
        <f>VLOOKUP(D1438,'FY-Quarter lookup'!$D$2:$I$25,6,FALSE)</f>
        <v>0</v>
      </c>
      <c r="K1438">
        <f t="shared" si="184"/>
        <v>297</v>
      </c>
      <c r="L1438" s="75" t="str">
        <f t="shared" ca="1" si="182"/>
        <v>3210: Regular In-kind</v>
      </c>
      <c r="M1438" s="75">
        <f t="shared" ca="1" si="185"/>
        <v>0</v>
      </c>
      <c r="N1438" s="75">
        <f t="shared" ca="1" si="186"/>
        <v>0</v>
      </c>
      <c r="O1438" s="75" t="str">
        <f t="shared" ca="1" si="183"/>
        <v>3210: Regular In-kind00PY0</v>
      </c>
      <c r="P1438" s="75">
        <f>VLOOKUP(D1438,'FY-Quarter lookup'!$D$2:$J$25,7,FALSE)</f>
        <v>0</v>
      </c>
      <c r="Q1438" s="75">
        <f ca="1">IFERROR(INDEX('Budget by FY'!$I$2:$I$506,MATCH('Budget by qtr'!O1438,'Budget by FY'!$F$2:$F$506,0)),0)</f>
        <v>0</v>
      </c>
      <c r="R1438" s="75">
        <f>VLOOKUP(D1438,'FY-Quarter lookup'!$D$2:$K$25,8,FALSE)</f>
        <v>0</v>
      </c>
      <c r="S1438" s="75">
        <f>VLOOKUP(D1438,'FY-Quarter lookup'!$D$2:$G$25,4,FALSE)</f>
        <v>0</v>
      </c>
      <c r="T1438" s="75">
        <f t="shared" ca="1" si="187"/>
        <v>0</v>
      </c>
    </row>
    <row r="1439" spans="1:20">
      <c r="A1439">
        <v>2</v>
      </c>
      <c r="B1439">
        <v>2028</v>
      </c>
      <c r="C1439" s="2">
        <v>46661</v>
      </c>
      <c r="D1439" s="2">
        <v>46752</v>
      </c>
      <c r="J1439">
        <f>VLOOKUP(D1439,'FY-Quarter lookup'!$D$2:$I$25,6,FALSE)</f>
        <v>0</v>
      </c>
      <c r="K1439">
        <f t="shared" si="184"/>
        <v>297</v>
      </c>
      <c r="L1439" s="75" t="str">
        <f t="shared" ca="1" si="182"/>
        <v>3210: Regular In-kind</v>
      </c>
      <c r="M1439" s="75">
        <f t="shared" ca="1" si="185"/>
        <v>0</v>
      </c>
      <c r="N1439" s="75">
        <f t="shared" ca="1" si="186"/>
        <v>0</v>
      </c>
      <c r="O1439" s="75" t="str">
        <f t="shared" ca="1" si="183"/>
        <v>3210: Regular In-kind00PY0</v>
      </c>
      <c r="P1439" s="75">
        <f>VLOOKUP(D1439,'FY-Quarter lookup'!$D$2:$J$25,7,FALSE)</f>
        <v>0</v>
      </c>
      <c r="Q1439" s="75">
        <f ca="1">IFERROR(INDEX('Budget by FY'!$I$2:$I$506,MATCH('Budget by qtr'!O1439,'Budget by FY'!$F$2:$F$506,0)),0)</f>
        <v>0</v>
      </c>
      <c r="R1439" s="75">
        <f>VLOOKUP(D1439,'FY-Quarter lookup'!$D$2:$K$25,8,FALSE)</f>
        <v>0</v>
      </c>
      <c r="S1439" s="75">
        <f>VLOOKUP(D1439,'FY-Quarter lookup'!$D$2:$G$25,4,FALSE)</f>
        <v>0</v>
      </c>
      <c r="T1439" s="75">
        <f t="shared" ca="1" si="187"/>
        <v>0</v>
      </c>
    </row>
    <row r="1440" spans="1:20">
      <c r="A1440">
        <v>3</v>
      </c>
      <c r="B1440">
        <v>2028</v>
      </c>
      <c r="C1440" s="2">
        <v>46753</v>
      </c>
      <c r="D1440" s="2">
        <v>46843</v>
      </c>
      <c r="J1440">
        <f>VLOOKUP(D1440,'FY-Quarter lookup'!$D$2:$I$25,6,FALSE)</f>
        <v>0</v>
      </c>
      <c r="K1440">
        <f t="shared" si="184"/>
        <v>297</v>
      </c>
      <c r="L1440" s="75" t="str">
        <f t="shared" ca="1" si="182"/>
        <v>3210: Regular In-kind</v>
      </c>
      <c r="M1440" s="75">
        <f t="shared" ca="1" si="185"/>
        <v>0</v>
      </c>
      <c r="N1440" s="75">
        <f t="shared" ca="1" si="186"/>
        <v>0</v>
      </c>
      <c r="O1440" s="75" t="str">
        <f t="shared" ca="1" si="183"/>
        <v>3210: Regular In-kind00PY0</v>
      </c>
      <c r="P1440" s="75">
        <f>VLOOKUP(D1440,'FY-Quarter lookup'!$D$2:$J$25,7,FALSE)</f>
        <v>0</v>
      </c>
      <c r="Q1440" s="75">
        <f ca="1">IFERROR(INDEX('Budget by FY'!$I$2:$I$506,MATCH('Budget by qtr'!O1440,'Budget by FY'!$F$2:$F$506,0)),0)</f>
        <v>0</v>
      </c>
      <c r="R1440" s="75">
        <f>VLOOKUP(D1440,'FY-Quarter lookup'!$D$2:$K$25,8,FALSE)</f>
        <v>0</v>
      </c>
      <c r="S1440" s="75">
        <f>VLOOKUP(D1440,'FY-Quarter lookup'!$D$2:$G$25,4,FALSE)</f>
        <v>0</v>
      </c>
      <c r="T1440" s="75">
        <f t="shared" ca="1" si="187"/>
        <v>0</v>
      </c>
    </row>
    <row r="1441" spans="1:20">
      <c r="A1441">
        <v>4</v>
      </c>
      <c r="B1441">
        <v>2028</v>
      </c>
      <c r="C1441" s="2">
        <v>46844</v>
      </c>
      <c r="D1441" s="2">
        <v>46934</v>
      </c>
      <c r="J1441">
        <f>VLOOKUP(D1441,'FY-Quarter lookup'!$D$2:$I$25,6,FALSE)</f>
        <v>0</v>
      </c>
      <c r="K1441">
        <f t="shared" si="184"/>
        <v>297</v>
      </c>
      <c r="L1441" s="75" t="str">
        <f t="shared" ca="1" si="182"/>
        <v>3210: Regular In-kind</v>
      </c>
      <c r="M1441" s="75">
        <f t="shared" ca="1" si="185"/>
        <v>0</v>
      </c>
      <c r="N1441" s="75">
        <f t="shared" ca="1" si="186"/>
        <v>0</v>
      </c>
      <c r="O1441" s="75" t="str">
        <f t="shared" ca="1" si="183"/>
        <v>3210: Regular In-kind00PY0</v>
      </c>
      <c r="P1441" s="75">
        <f>VLOOKUP(D1441,'FY-Quarter lookup'!$D$2:$J$25,7,FALSE)</f>
        <v>0</v>
      </c>
      <c r="Q1441" s="75">
        <f ca="1">IFERROR(INDEX('Budget by FY'!$I$2:$I$506,MATCH('Budget by qtr'!O1441,'Budget by FY'!$F$2:$F$506,0)),0)</f>
        <v>0</v>
      </c>
      <c r="R1441" s="75">
        <f>VLOOKUP(D1441,'FY-Quarter lookup'!$D$2:$K$25,8,FALSE)</f>
        <v>0</v>
      </c>
      <c r="S1441" s="75">
        <f>VLOOKUP(D1441,'FY-Quarter lookup'!$D$2:$G$25,4,FALSE)</f>
        <v>0</v>
      </c>
      <c r="T1441" s="75">
        <f t="shared" ca="1" si="187"/>
        <v>0</v>
      </c>
    </row>
    <row r="1442" spans="1:20">
      <c r="A1442">
        <v>1</v>
      </c>
      <c r="B1442">
        <v>2023</v>
      </c>
      <c r="C1442" s="2">
        <v>44743</v>
      </c>
      <c r="D1442" s="2">
        <v>44834</v>
      </c>
      <c r="J1442">
        <f>VLOOKUP(D1442,'FY-Quarter lookup'!$D$2:$I$25,6,FALSE)</f>
        <v>0</v>
      </c>
      <c r="K1442">
        <f>K1441+5</f>
        <v>302</v>
      </c>
      <c r="L1442" s="75" t="str">
        <f t="shared" ca="1" si="182"/>
        <v>3210: Regular In-kind</v>
      </c>
      <c r="M1442" s="75">
        <f t="shared" ca="1" si="185"/>
        <v>0</v>
      </c>
      <c r="N1442" s="75">
        <f t="shared" ca="1" si="186"/>
        <v>0</v>
      </c>
      <c r="O1442" s="75" t="str">
        <f t="shared" ca="1" si="183"/>
        <v>3210: Regular In-kind00PY0</v>
      </c>
      <c r="P1442" s="75">
        <f>VLOOKUP(D1442,'FY-Quarter lookup'!$D$2:$J$25,7,FALSE)</f>
        <v>0</v>
      </c>
      <c r="Q1442" s="75">
        <f ca="1">IFERROR(INDEX('Budget by FY'!$I$2:$I$506,MATCH('Budget by qtr'!O1442,'Budget by FY'!$F$2:$F$506,0)),0)</f>
        <v>0</v>
      </c>
      <c r="R1442" s="75">
        <f>VLOOKUP(D1442,'FY-Quarter lookup'!$D$2:$K$25,8,FALSE)</f>
        <v>0</v>
      </c>
      <c r="S1442" s="75">
        <f>VLOOKUP(D1442,'FY-Quarter lookup'!$D$2:$G$25,4,FALSE)</f>
        <v>0</v>
      </c>
      <c r="T1442" s="75">
        <f t="shared" ca="1" si="187"/>
        <v>0</v>
      </c>
    </row>
    <row r="1443" spans="1:20">
      <c r="A1443">
        <v>2</v>
      </c>
      <c r="B1443">
        <v>2023</v>
      </c>
      <c r="C1443" s="2">
        <v>44835</v>
      </c>
      <c r="D1443" s="2">
        <v>44926</v>
      </c>
      <c r="J1443">
        <f>VLOOKUP(D1443,'FY-Quarter lookup'!$D$2:$I$25,6,FALSE)</f>
        <v>0</v>
      </c>
      <c r="K1443">
        <f>K1442</f>
        <v>302</v>
      </c>
      <c r="L1443" s="75" t="str">
        <f t="shared" ca="1" si="182"/>
        <v>3210: Regular In-kind</v>
      </c>
      <c r="M1443" s="75">
        <f t="shared" ca="1" si="185"/>
        <v>0</v>
      </c>
      <c r="N1443" s="75">
        <f t="shared" ca="1" si="186"/>
        <v>0</v>
      </c>
      <c r="O1443" s="75" t="str">
        <f t="shared" ca="1" si="183"/>
        <v>3210: Regular In-kind00PY0</v>
      </c>
      <c r="P1443" s="75">
        <f>VLOOKUP(D1443,'FY-Quarter lookup'!$D$2:$J$25,7,FALSE)</f>
        <v>0</v>
      </c>
      <c r="Q1443" s="75">
        <f ca="1">IFERROR(INDEX('Budget by FY'!$I$2:$I$506,MATCH('Budget by qtr'!O1443,'Budget by FY'!$F$2:$F$506,0)),0)</f>
        <v>0</v>
      </c>
      <c r="R1443" s="75">
        <f>VLOOKUP(D1443,'FY-Quarter lookup'!$D$2:$K$25,8,FALSE)</f>
        <v>0</v>
      </c>
      <c r="S1443" s="75">
        <f>VLOOKUP(D1443,'FY-Quarter lookup'!$D$2:$G$25,4,FALSE)</f>
        <v>0</v>
      </c>
      <c r="T1443" s="75">
        <f t="shared" ca="1" si="187"/>
        <v>0</v>
      </c>
    </row>
    <row r="1444" spans="1:20">
      <c r="A1444">
        <v>3</v>
      </c>
      <c r="B1444">
        <v>2023</v>
      </c>
      <c r="C1444" s="2">
        <v>44927</v>
      </c>
      <c r="D1444" s="2">
        <v>45016</v>
      </c>
      <c r="J1444">
        <f>VLOOKUP(D1444,'FY-Quarter lookup'!$D$2:$I$25,6,FALSE)</f>
        <v>0</v>
      </c>
      <c r="K1444">
        <f t="shared" ref="K1444:K1465" si="188">K1443</f>
        <v>302</v>
      </c>
      <c r="L1444" s="75" t="str">
        <f t="shared" ca="1" si="182"/>
        <v>3210: Regular In-kind</v>
      </c>
      <c r="M1444" s="75">
        <f t="shared" ca="1" si="185"/>
        <v>0</v>
      </c>
      <c r="N1444" s="75">
        <f t="shared" ca="1" si="186"/>
        <v>0</v>
      </c>
      <c r="O1444" s="75" t="str">
        <f t="shared" ca="1" si="183"/>
        <v>3210: Regular In-kind00PY0</v>
      </c>
      <c r="P1444" s="75">
        <f>VLOOKUP(D1444,'FY-Quarter lookup'!$D$2:$J$25,7,FALSE)</f>
        <v>0</v>
      </c>
      <c r="Q1444" s="75">
        <f ca="1">IFERROR(INDEX('Budget by FY'!$I$2:$I$506,MATCH('Budget by qtr'!O1444,'Budget by FY'!$F$2:$F$506,0)),0)</f>
        <v>0</v>
      </c>
      <c r="R1444" s="75">
        <f>VLOOKUP(D1444,'FY-Quarter lookup'!$D$2:$K$25,8,FALSE)</f>
        <v>0</v>
      </c>
      <c r="S1444" s="75">
        <f>VLOOKUP(D1444,'FY-Quarter lookup'!$D$2:$G$25,4,FALSE)</f>
        <v>0</v>
      </c>
      <c r="T1444" s="75">
        <f t="shared" ca="1" si="187"/>
        <v>0</v>
      </c>
    </row>
    <row r="1445" spans="1:20">
      <c r="A1445">
        <v>4</v>
      </c>
      <c r="B1445">
        <v>2023</v>
      </c>
      <c r="C1445" s="2">
        <v>45017</v>
      </c>
      <c r="D1445" s="2">
        <v>45107</v>
      </c>
      <c r="J1445">
        <f>VLOOKUP(D1445,'FY-Quarter lookup'!$D$2:$I$25,6,FALSE)</f>
        <v>0</v>
      </c>
      <c r="K1445">
        <f t="shared" si="188"/>
        <v>302</v>
      </c>
      <c r="L1445" s="75" t="str">
        <f t="shared" ca="1" si="182"/>
        <v>3210: Regular In-kind</v>
      </c>
      <c r="M1445" s="75">
        <f t="shared" ca="1" si="185"/>
        <v>0</v>
      </c>
      <c r="N1445" s="75">
        <f t="shared" ca="1" si="186"/>
        <v>0</v>
      </c>
      <c r="O1445" s="75" t="str">
        <f t="shared" ca="1" si="183"/>
        <v>3210: Regular In-kind00PY0</v>
      </c>
      <c r="P1445" s="75">
        <f>VLOOKUP(D1445,'FY-Quarter lookup'!$D$2:$J$25,7,FALSE)</f>
        <v>0</v>
      </c>
      <c r="Q1445" s="75">
        <f ca="1">IFERROR(INDEX('Budget by FY'!$I$2:$I$506,MATCH('Budget by qtr'!O1445,'Budget by FY'!$F$2:$F$506,0)),0)</f>
        <v>0</v>
      </c>
      <c r="R1445" s="75">
        <f>VLOOKUP(D1445,'FY-Quarter lookup'!$D$2:$K$25,8,FALSE)</f>
        <v>0</v>
      </c>
      <c r="S1445" s="75">
        <f>VLOOKUP(D1445,'FY-Quarter lookup'!$D$2:$G$25,4,FALSE)</f>
        <v>0</v>
      </c>
      <c r="T1445" s="75">
        <f t="shared" ca="1" si="187"/>
        <v>0</v>
      </c>
    </row>
    <row r="1446" spans="1:20">
      <c r="A1446">
        <v>1</v>
      </c>
      <c r="B1446">
        <v>2024</v>
      </c>
      <c r="C1446" s="2">
        <v>45108</v>
      </c>
      <c r="D1446" s="2">
        <v>45199</v>
      </c>
      <c r="J1446">
        <f>VLOOKUP(D1446,'FY-Quarter lookup'!$D$2:$I$25,6,FALSE)</f>
        <v>0</v>
      </c>
      <c r="K1446">
        <f t="shared" si="188"/>
        <v>302</v>
      </c>
      <c r="L1446" s="75" t="str">
        <f t="shared" ca="1" si="182"/>
        <v>3210: Regular In-kind</v>
      </c>
      <c r="M1446" s="75">
        <f t="shared" ca="1" si="185"/>
        <v>0</v>
      </c>
      <c r="N1446" s="75">
        <f t="shared" ca="1" si="186"/>
        <v>0</v>
      </c>
      <c r="O1446" s="75" t="str">
        <f t="shared" ca="1" si="183"/>
        <v>3210: Regular In-kind00PY0</v>
      </c>
      <c r="P1446" s="75">
        <f>VLOOKUP(D1446,'FY-Quarter lookup'!$D$2:$J$25,7,FALSE)</f>
        <v>0</v>
      </c>
      <c r="Q1446" s="75">
        <f ca="1">IFERROR(INDEX('Budget by FY'!$I$2:$I$506,MATCH('Budget by qtr'!O1446,'Budget by FY'!$F$2:$F$506,0)),0)</f>
        <v>0</v>
      </c>
      <c r="R1446" s="75">
        <f>VLOOKUP(D1446,'FY-Quarter lookup'!$D$2:$K$25,8,FALSE)</f>
        <v>0</v>
      </c>
      <c r="S1446" s="75">
        <f>VLOOKUP(D1446,'FY-Quarter lookup'!$D$2:$G$25,4,FALSE)</f>
        <v>0</v>
      </c>
      <c r="T1446" s="75">
        <f t="shared" ca="1" si="187"/>
        <v>0</v>
      </c>
    </row>
    <row r="1447" spans="1:20">
      <c r="A1447">
        <v>2</v>
      </c>
      <c r="B1447">
        <v>2024</v>
      </c>
      <c r="C1447" s="2">
        <v>45200</v>
      </c>
      <c r="D1447" s="2">
        <v>45291</v>
      </c>
      <c r="J1447">
        <f>VLOOKUP(D1447,'FY-Quarter lookup'!$D$2:$I$25,6,FALSE)</f>
        <v>0</v>
      </c>
      <c r="K1447">
        <f t="shared" si="188"/>
        <v>302</v>
      </c>
      <c r="L1447" s="75" t="str">
        <f t="shared" ca="1" si="182"/>
        <v>3210: Regular In-kind</v>
      </c>
      <c r="M1447" s="75">
        <f t="shared" ca="1" si="185"/>
        <v>0</v>
      </c>
      <c r="N1447" s="75">
        <f t="shared" ca="1" si="186"/>
        <v>0</v>
      </c>
      <c r="O1447" s="75" t="str">
        <f t="shared" ca="1" si="183"/>
        <v>3210: Regular In-kind00PY0</v>
      </c>
      <c r="P1447" s="75">
        <f>VLOOKUP(D1447,'FY-Quarter lookup'!$D$2:$J$25,7,FALSE)</f>
        <v>0</v>
      </c>
      <c r="Q1447" s="75">
        <f ca="1">IFERROR(INDEX('Budget by FY'!$I$2:$I$506,MATCH('Budget by qtr'!O1447,'Budget by FY'!$F$2:$F$506,0)),0)</f>
        <v>0</v>
      </c>
      <c r="R1447" s="75">
        <f>VLOOKUP(D1447,'FY-Quarter lookup'!$D$2:$K$25,8,FALSE)</f>
        <v>0</v>
      </c>
      <c r="S1447" s="75">
        <f>VLOOKUP(D1447,'FY-Quarter lookup'!$D$2:$G$25,4,FALSE)</f>
        <v>0</v>
      </c>
      <c r="T1447" s="75">
        <f t="shared" ca="1" si="187"/>
        <v>0</v>
      </c>
    </row>
    <row r="1448" spans="1:20">
      <c r="A1448">
        <v>3</v>
      </c>
      <c r="B1448">
        <v>2024</v>
      </c>
      <c r="C1448" s="2">
        <v>45292</v>
      </c>
      <c r="D1448" s="2">
        <v>45382</v>
      </c>
      <c r="J1448">
        <f>VLOOKUP(D1448,'FY-Quarter lookup'!$D$2:$I$25,6,FALSE)</f>
        <v>0</v>
      </c>
      <c r="K1448">
        <f t="shared" si="188"/>
        <v>302</v>
      </c>
      <c r="L1448" s="75" t="str">
        <f t="shared" ca="1" si="182"/>
        <v>3210: Regular In-kind</v>
      </c>
      <c r="M1448" s="75">
        <f t="shared" ca="1" si="185"/>
        <v>0</v>
      </c>
      <c r="N1448" s="75">
        <f t="shared" ca="1" si="186"/>
        <v>0</v>
      </c>
      <c r="O1448" s="75" t="str">
        <f t="shared" ca="1" si="183"/>
        <v>3210: Regular In-kind00PY0</v>
      </c>
      <c r="P1448" s="75">
        <f>VLOOKUP(D1448,'FY-Quarter lookup'!$D$2:$J$25,7,FALSE)</f>
        <v>0</v>
      </c>
      <c r="Q1448" s="75">
        <f ca="1">IFERROR(INDEX('Budget by FY'!$I$2:$I$506,MATCH('Budget by qtr'!O1448,'Budget by FY'!$F$2:$F$506,0)),0)</f>
        <v>0</v>
      </c>
      <c r="R1448" s="75">
        <f>VLOOKUP(D1448,'FY-Quarter lookup'!$D$2:$K$25,8,FALSE)</f>
        <v>0</v>
      </c>
      <c r="S1448" s="75">
        <f>VLOOKUP(D1448,'FY-Quarter lookup'!$D$2:$G$25,4,FALSE)</f>
        <v>0</v>
      </c>
      <c r="T1448" s="75">
        <f t="shared" ca="1" si="187"/>
        <v>0</v>
      </c>
    </row>
    <row r="1449" spans="1:20">
      <c r="A1449">
        <v>4</v>
      </c>
      <c r="B1449">
        <v>2024</v>
      </c>
      <c r="C1449" s="2">
        <v>45383</v>
      </c>
      <c r="D1449" s="2">
        <v>45473</v>
      </c>
      <c r="J1449">
        <f>VLOOKUP(D1449,'FY-Quarter lookup'!$D$2:$I$25,6,FALSE)</f>
        <v>0</v>
      </c>
      <c r="K1449">
        <f t="shared" si="188"/>
        <v>302</v>
      </c>
      <c r="L1449" s="75" t="str">
        <f t="shared" ca="1" si="182"/>
        <v>3210: Regular In-kind</v>
      </c>
      <c r="M1449" s="75">
        <f t="shared" ca="1" si="185"/>
        <v>0</v>
      </c>
      <c r="N1449" s="75">
        <f t="shared" ca="1" si="186"/>
        <v>0</v>
      </c>
      <c r="O1449" s="75" t="str">
        <f t="shared" ca="1" si="183"/>
        <v>3210: Regular In-kind00PY0</v>
      </c>
      <c r="P1449" s="75">
        <f>VLOOKUP(D1449,'FY-Quarter lookup'!$D$2:$J$25,7,FALSE)</f>
        <v>0</v>
      </c>
      <c r="Q1449" s="75">
        <f ca="1">IFERROR(INDEX('Budget by FY'!$I$2:$I$506,MATCH('Budget by qtr'!O1449,'Budget by FY'!$F$2:$F$506,0)),0)</f>
        <v>0</v>
      </c>
      <c r="R1449" s="75">
        <f>VLOOKUP(D1449,'FY-Quarter lookup'!$D$2:$K$25,8,FALSE)</f>
        <v>0</v>
      </c>
      <c r="S1449" s="75">
        <f>VLOOKUP(D1449,'FY-Quarter lookup'!$D$2:$G$25,4,FALSE)</f>
        <v>0</v>
      </c>
      <c r="T1449" s="75">
        <f t="shared" ca="1" si="187"/>
        <v>0</v>
      </c>
    </row>
    <row r="1450" spans="1:20">
      <c r="A1450">
        <v>1</v>
      </c>
      <c r="B1450">
        <v>2025</v>
      </c>
      <c r="C1450" s="2">
        <v>45474</v>
      </c>
      <c r="D1450" s="2">
        <v>45565</v>
      </c>
      <c r="J1450">
        <f>VLOOKUP(D1450,'FY-Quarter lookup'!$D$2:$I$25,6,FALSE)</f>
        <v>0</v>
      </c>
      <c r="K1450">
        <f t="shared" si="188"/>
        <v>302</v>
      </c>
      <c r="L1450" s="75" t="str">
        <f t="shared" ca="1" si="182"/>
        <v>3210: Regular In-kind</v>
      </c>
      <c r="M1450" s="75">
        <f t="shared" ca="1" si="185"/>
        <v>0</v>
      </c>
      <c r="N1450" s="75">
        <f t="shared" ca="1" si="186"/>
        <v>0</v>
      </c>
      <c r="O1450" s="75" t="str">
        <f t="shared" ca="1" si="183"/>
        <v>3210: Regular In-kind00PY0</v>
      </c>
      <c r="P1450" s="75">
        <f>VLOOKUP(D1450,'FY-Quarter lookup'!$D$2:$J$25,7,FALSE)</f>
        <v>0</v>
      </c>
      <c r="Q1450" s="75">
        <f ca="1">IFERROR(INDEX('Budget by FY'!$I$2:$I$506,MATCH('Budget by qtr'!O1450,'Budget by FY'!$F$2:$F$506,0)),0)</f>
        <v>0</v>
      </c>
      <c r="R1450" s="75">
        <f>VLOOKUP(D1450,'FY-Quarter lookup'!$D$2:$K$25,8,FALSE)</f>
        <v>0</v>
      </c>
      <c r="S1450" s="75">
        <f>VLOOKUP(D1450,'FY-Quarter lookup'!$D$2:$G$25,4,FALSE)</f>
        <v>0</v>
      </c>
      <c r="T1450" s="75">
        <f t="shared" ca="1" si="187"/>
        <v>0</v>
      </c>
    </row>
    <row r="1451" spans="1:20">
      <c r="A1451">
        <v>2</v>
      </c>
      <c r="B1451">
        <v>2025</v>
      </c>
      <c r="C1451" s="2">
        <v>45566</v>
      </c>
      <c r="D1451" s="2">
        <v>45657</v>
      </c>
      <c r="J1451">
        <f>VLOOKUP(D1451,'FY-Quarter lookup'!$D$2:$I$25,6,FALSE)</f>
        <v>0</v>
      </c>
      <c r="K1451">
        <f t="shared" si="188"/>
        <v>302</v>
      </c>
      <c r="L1451" s="75" t="str">
        <f t="shared" ca="1" si="182"/>
        <v>3210: Regular In-kind</v>
      </c>
      <c r="M1451" s="75">
        <f t="shared" ca="1" si="185"/>
        <v>0</v>
      </c>
      <c r="N1451" s="75">
        <f t="shared" ca="1" si="186"/>
        <v>0</v>
      </c>
      <c r="O1451" s="75" t="str">
        <f t="shared" ca="1" si="183"/>
        <v>3210: Regular In-kind00PY0</v>
      </c>
      <c r="P1451" s="75">
        <f>VLOOKUP(D1451,'FY-Quarter lookup'!$D$2:$J$25,7,FALSE)</f>
        <v>0</v>
      </c>
      <c r="Q1451" s="75">
        <f ca="1">IFERROR(INDEX('Budget by FY'!$I$2:$I$506,MATCH('Budget by qtr'!O1451,'Budget by FY'!$F$2:$F$506,0)),0)</f>
        <v>0</v>
      </c>
      <c r="R1451" s="75">
        <f>VLOOKUP(D1451,'FY-Quarter lookup'!$D$2:$K$25,8,FALSE)</f>
        <v>0</v>
      </c>
      <c r="S1451" s="75">
        <f>VLOOKUP(D1451,'FY-Quarter lookup'!$D$2:$G$25,4,FALSE)</f>
        <v>0</v>
      </c>
      <c r="T1451" s="75">
        <f t="shared" ca="1" si="187"/>
        <v>0</v>
      </c>
    </row>
    <row r="1452" spans="1:20">
      <c r="A1452">
        <v>3</v>
      </c>
      <c r="B1452">
        <v>2025</v>
      </c>
      <c r="C1452" s="2">
        <v>45658</v>
      </c>
      <c r="D1452" s="2">
        <v>45747</v>
      </c>
      <c r="J1452">
        <f>VLOOKUP(D1452,'FY-Quarter lookup'!$D$2:$I$25,6,FALSE)</f>
        <v>0</v>
      </c>
      <c r="K1452">
        <f t="shared" si="188"/>
        <v>302</v>
      </c>
      <c r="L1452" s="75" t="str">
        <f t="shared" ca="1" si="182"/>
        <v>3210: Regular In-kind</v>
      </c>
      <c r="M1452" s="75">
        <f t="shared" ca="1" si="185"/>
        <v>0</v>
      </c>
      <c r="N1452" s="75">
        <f t="shared" ca="1" si="186"/>
        <v>0</v>
      </c>
      <c r="O1452" s="75" t="str">
        <f t="shared" ca="1" si="183"/>
        <v>3210: Regular In-kind00PY0</v>
      </c>
      <c r="P1452" s="75">
        <f>VLOOKUP(D1452,'FY-Quarter lookup'!$D$2:$J$25,7,FALSE)</f>
        <v>0</v>
      </c>
      <c r="Q1452" s="75">
        <f ca="1">IFERROR(INDEX('Budget by FY'!$I$2:$I$506,MATCH('Budget by qtr'!O1452,'Budget by FY'!$F$2:$F$506,0)),0)</f>
        <v>0</v>
      </c>
      <c r="R1452" s="75">
        <f>VLOOKUP(D1452,'FY-Quarter lookup'!$D$2:$K$25,8,FALSE)</f>
        <v>0</v>
      </c>
      <c r="S1452" s="75">
        <f>VLOOKUP(D1452,'FY-Quarter lookup'!$D$2:$G$25,4,FALSE)</f>
        <v>0</v>
      </c>
      <c r="T1452" s="75">
        <f t="shared" ca="1" si="187"/>
        <v>0</v>
      </c>
    </row>
    <row r="1453" spans="1:20">
      <c r="A1453">
        <v>4</v>
      </c>
      <c r="B1453">
        <v>2025</v>
      </c>
      <c r="C1453" s="2">
        <v>45748</v>
      </c>
      <c r="D1453" s="2">
        <v>45838</v>
      </c>
      <c r="J1453">
        <f>VLOOKUP(D1453,'FY-Quarter lookup'!$D$2:$I$25,6,FALSE)</f>
        <v>0</v>
      </c>
      <c r="K1453">
        <f t="shared" si="188"/>
        <v>302</v>
      </c>
      <c r="L1453" s="75" t="str">
        <f t="shared" ca="1" si="182"/>
        <v>3210: Regular In-kind</v>
      </c>
      <c r="M1453" s="75">
        <f t="shared" ca="1" si="185"/>
        <v>0</v>
      </c>
      <c r="N1453" s="75">
        <f t="shared" ca="1" si="186"/>
        <v>0</v>
      </c>
      <c r="O1453" s="75" t="str">
        <f t="shared" ca="1" si="183"/>
        <v>3210: Regular In-kind00PY0</v>
      </c>
      <c r="P1453" s="75">
        <f>VLOOKUP(D1453,'FY-Quarter lookup'!$D$2:$J$25,7,FALSE)</f>
        <v>0</v>
      </c>
      <c r="Q1453" s="75">
        <f ca="1">IFERROR(INDEX('Budget by FY'!$I$2:$I$506,MATCH('Budget by qtr'!O1453,'Budget by FY'!$F$2:$F$506,0)),0)</f>
        <v>0</v>
      </c>
      <c r="R1453" s="75">
        <f>VLOOKUP(D1453,'FY-Quarter lookup'!$D$2:$K$25,8,FALSE)</f>
        <v>0</v>
      </c>
      <c r="S1453" s="75">
        <f>VLOOKUP(D1453,'FY-Quarter lookup'!$D$2:$G$25,4,FALSE)</f>
        <v>0</v>
      </c>
      <c r="T1453" s="75">
        <f t="shared" ca="1" si="187"/>
        <v>0</v>
      </c>
    </row>
    <row r="1454" spans="1:20">
      <c r="A1454">
        <v>1</v>
      </c>
      <c r="B1454">
        <v>2026</v>
      </c>
      <c r="C1454" s="2">
        <v>45839</v>
      </c>
      <c r="D1454" s="2">
        <v>45930</v>
      </c>
      <c r="J1454">
        <f>VLOOKUP(D1454,'FY-Quarter lookup'!$D$2:$I$25,6,FALSE)</f>
        <v>0</v>
      </c>
      <c r="K1454">
        <f t="shared" si="188"/>
        <v>302</v>
      </c>
      <c r="L1454" s="75" t="str">
        <f t="shared" ca="1" si="182"/>
        <v>3210: Regular In-kind</v>
      </c>
      <c r="M1454" s="75">
        <f t="shared" ca="1" si="185"/>
        <v>0</v>
      </c>
      <c r="N1454" s="75">
        <f t="shared" ca="1" si="186"/>
        <v>0</v>
      </c>
      <c r="O1454" s="75" t="str">
        <f t="shared" ca="1" si="183"/>
        <v>3210: Regular In-kind00PY0</v>
      </c>
      <c r="P1454" s="75">
        <f>VLOOKUP(D1454,'FY-Quarter lookup'!$D$2:$J$25,7,FALSE)</f>
        <v>0</v>
      </c>
      <c r="Q1454" s="75">
        <f ca="1">IFERROR(INDEX('Budget by FY'!$I$2:$I$506,MATCH('Budget by qtr'!O1454,'Budget by FY'!$F$2:$F$506,0)),0)</f>
        <v>0</v>
      </c>
      <c r="R1454" s="75">
        <f>VLOOKUP(D1454,'FY-Quarter lookup'!$D$2:$K$25,8,FALSE)</f>
        <v>0</v>
      </c>
      <c r="S1454" s="75">
        <f>VLOOKUP(D1454,'FY-Quarter lookup'!$D$2:$G$25,4,FALSE)</f>
        <v>0</v>
      </c>
      <c r="T1454" s="75">
        <f t="shared" ca="1" si="187"/>
        <v>0</v>
      </c>
    </row>
    <row r="1455" spans="1:20">
      <c r="A1455">
        <v>2</v>
      </c>
      <c r="B1455">
        <v>2026</v>
      </c>
      <c r="C1455" s="2">
        <v>45931</v>
      </c>
      <c r="D1455" s="2">
        <v>46022</v>
      </c>
      <c r="J1455">
        <f>VLOOKUP(D1455,'FY-Quarter lookup'!$D$2:$I$25,6,FALSE)</f>
        <v>0</v>
      </c>
      <c r="K1455">
        <f t="shared" si="188"/>
        <v>302</v>
      </c>
      <c r="L1455" s="75" t="str">
        <f t="shared" ca="1" si="182"/>
        <v>3210: Regular In-kind</v>
      </c>
      <c r="M1455" s="75">
        <f t="shared" ca="1" si="185"/>
        <v>0</v>
      </c>
      <c r="N1455" s="75">
        <f t="shared" ca="1" si="186"/>
        <v>0</v>
      </c>
      <c r="O1455" s="75" t="str">
        <f t="shared" ca="1" si="183"/>
        <v>3210: Regular In-kind00PY0</v>
      </c>
      <c r="P1455" s="75">
        <f>VLOOKUP(D1455,'FY-Quarter lookup'!$D$2:$J$25,7,FALSE)</f>
        <v>0</v>
      </c>
      <c r="Q1455" s="75">
        <f ca="1">IFERROR(INDEX('Budget by FY'!$I$2:$I$506,MATCH('Budget by qtr'!O1455,'Budget by FY'!$F$2:$F$506,0)),0)</f>
        <v>0</v>
      </c>
      <c r="R1455" s="75">
        <f>VLOOKUP(D1455,'FY-Quarter lookup'!$D$2:$K$25,8,FALSE)</f>
        <v>0</v>
      </c>
      <c r="S1455" s="75">
        <f>VLOOKUP(D1455,'FY-Quarter lookup'!$D$2:$G$25,4,FALSE)</f>
        <v>0</v>
      </c>
      <c r="T1455" s="75">
        <f t="shared" ca="1" si="187"/>
        <v>0</v>
      </c>
    </row>
    <row r="1456" spans="1:20">
      <c r="A1456">
        <v>3</v>
      </c>
      <c r="B1456">
        <v>2026</v>
      </c>
      <c r="C1456" s="2">
        <v>46023</v>
      </c>
      <c r="D1456" s="2">
        <v>46112</v>
      </c>
      <c r="J1456">
        <f>VLOOKUP(D1456,'FY-Quarter lookup'!$D$2:$I$25,6,FALSE)</f>
        <v>0</v>
      </c>
      <c r="K1456">
        <f t="shared" si="188"/>
        <v>302</v>
      </c>
      <c r="L1456" s="75" t="str">
        <f t="shared" ca="1" si="182"/>
        <v>3210: Regular In-kind</v>
      </c>
      <c r="M1456" s="75">
        <f t="shared" ca="1" si="185"/>
        <v>0</v>
      </c>
      <c r="N1456" s="75">
        <f t="shared" ca="1" si="186"/>
        <v>0</v>
      </c>
      <c r="O1456" s="75" t="str">
        <f t="shared" ca="1" si="183"/>
        <v>3210: Regular In-kind00PY0</v>
      </c>
      <c r="P1456" s="75">
        <f>VLOOKUP(D1456,'FY-Quarter lookup'!$D$2:$J$25,7,FALSE)</f>
        <v>0</v>
      </c>
      <c r="Q1456" s="75">
        <f ca="1">IFERROR(INDEX('Budget by FY'!$I$2:$I$506,MATCH('Budget by qtr'!O1456,'Budget by FY'!$F$2:$F$506,0)),0)</f>
        <v>0</v>
      </c>
      <c r="R1456" s="75">
        <f>VLOOKUP(D1456,'FY-Quarter lookup'!$D$2:$K$25,8,FALSE)</f>
        <v>0</v>
      </c>
      <c r="S1456" s="75">
        <f>VLOOKUP(D1456,'FY-Quarter lookup'!$D$2:$G$25,4,FALSE)</f>
        <v>0</v>
      </c>
      <c r="T1456" s="75">
        <f t="shared" ca="1" si="187"/>
        <v>0</v>
      </c>
    </row>
    <row r="1457" spans="1:20">
      <c r="A1457">
        <v>4</v>
      </c>
      <c r="B1457">
        <v>2026</v>
      </c>
      <c r="C1457" s="2">
        <v>46113</v>
      </c>
      <c r="D1457" s="2">
        <v>46203</v>
      </c>
      <c r="J1457">
        <f>VLOOKUP(D1457,'FY-Quarter lookup'!$D$2:$I$25,6,FALSE)</f>
        <v>0</v>
      </c>
      <c r="K1457">
        <f t="shared" si="188"/>
        <v>302</v>
      </c>
      <c r="L1457" s="75" t="str">
        <f t="shared" ca="1" si="182"/>
        <v>3210: Regular In-kind</v>
      </c>
      <c r="M1457" s="75">
        <f t="shared" ca="1" si="185"/>
        <v>0</v>
      </c>
      <c r="N1457" s="75">
        <f t="shared" ca="1" si="186"/>
        <v>0</v>
      </c>
      <c r="O1457" s="75" t="str">
        <f t="shared" ca="1" si="183"/>
        <v>3210: Regular In-kind00PY0</v>
      </c>
      <c r="P1457" s="75">
        <f>VLOOKUP(D1457,'FY-Quarter lookup'!$D$2:$J$25,7,FALSE)</f>
        <v>0</v>
      </c>
      <c r="Q1457" s="75">
        <f ca="1">IFERROR(INDEX('Budget by FY'!$I$2:$I$506,MATCH('Budget by qtr'!O1457,'Budget by FY'!$F$2:$F$506,0)),0)</f>
        <v>0</v>
      </c>
      <c r="R1457" s="75">
        <f>VLOOKUP(D1457,'FY-Quarter lookup'!$D$2:$K$25,8,FALSE)</f>
        <v>0</v>
      </c>
      <c r="S1457" s="75">
        <f>VLOOKUP(D1457,'FY-Quarter lookup'!$D$2:$G$25,4,FALSE)</f>
        <v>0</v>
      </c>
      <c r="T1457" s="75">
        <f t="shared" ca="1" si="187"/>
        <v>0</v>
      </c>
    </row>
    <row r="1458" spans="1:20">
      <c r="A1458">
        <v>1</v>
      </c>
      <c r="B1458">
        <v>2027</v>
      </c>
      <c r="C1458" s="2">
        <v>46204</v>
      </c>
      <c r="D1458" s="2">
        <v>46295</v>
      </c>
      <c r="J1458">
        <f>VLOOKUP(D1458,'FY-Quarter lookup'!$D$2:$I$25,6,FALSE)</f>
        <v>0</v>
      </c>
      <c r="K1458">
        <f t="shared" si="188"/>
        <v>302</v>
      </c>
      <c r="L1458" s="75" t="str">
        <f t="shared" ca="1" si="182"/>
        <v>3210: Regular In-kind</v>
      </c>
      <c r="M1458" s="75">
        <f t="shared" ca="1" si="185"/>
        <v>0</v>
      </c>
      <c r="N1458" s="75">
        <f t="shared" ca="1" si="186"/>
        <v>0</v>
      </c>
      <c r="O1458" s="75" t="str">
        <f t="shared" ca="1" si="183"/>
        <v>3210: Regular In-kind00PY0</v>
      </c>
      <c r="P1458" s="75">
        <f>VLOOKUP(D1458,'FY-Quarter lookup'!$D$2:$J$25,7,FALSE)</f>
        <v>0</v>
      </c>
      <c r="Q1458" s="75">
        <f ca="1">IFERROR(INDEX('Budget by FY'!$I$2:$I$506,MATCH('Budget by qtr'!O1458,'Budget by FY'!$F$2:$F$506,0)),0)</f>
        <v>0</v>
      </c>
      <c r="R1458" s="75">
        <f>VLOOKUP(D1458,'FY-Quarter lookup'!$D$2:$K$25,8,FALSE)</f>
        <v>0</v>
      </c>
      <c r="S1458" s="75">
        <f>VLOOKUP(D1458,'FY-Quarter lookup'!$D$2:$G$25,4,FALSE)</f>
        <v>0</v>
      </c>
      <c r="T1458" s="75">
        <f t="shared" ca="1" si="187"/>
        <v>0</v>
      </c>
    </row>
    <row r="1459" spans="1:20">
      <c r="A1459">
        <v>2</v>
      </c>
      <c r="B1459">
        <v>2027</v>
      </c>
      <c r="C1459" s="2">
        <v>46296</v>
      </c>
      <c r="D1459" s="2">
        <v>46387</v>
      </c>
      <c r="J1459">
        <f>VLOOKUP(D1459,'FY-Quarter lookup'!$D$2:$I$25,6,FALSE)</f>
        <v>0</v>
      </c>
      <c r="K1459">
        <f t="shared" si="188"/>
        <v>302</v>
      </c>
      <c r="L1459" s="75" t="str">
        <f t="shared" ca="1" si="182"/>
        <v>3210: Regular In-kind</v>
      </c>
      <c r="M1459" s="75">
        <f t="shared" ca="1" si="185"/>
        <v>0</v>
      </c>
      <c r="N1459" s="75">
        <f t="shared" ca="1" si="186"/>
        <v>0</v>
      </c>
      <c r="O1459" s="75" t="str">
        <f t="shared" ca="1" si="183"/>
        <v>3210: Regular In-kind00PY0</v>
      </c>
      <c r="P1459" s="75">
        <f>VLOOKUP(D1459,'FY-Quarter lookup'!$D$2:$J$25,7,FALSE)</f>
        <v>0</v>
      </c>
      <c r="Q1459" s="75">
        <f ca="1">IFERROR(INDEX('Budget by FY'!$I$2:$I$506,MATCH('Budget by qtr'!O1459,'Budget by FY'!$F$2:$F$506,0)),0)</f>
        <v>0</v>
      </c>
      <c r="R1459" s="75">
        <f>VLOOKUP(D1459,'FY-Quarter lookup'!$D$2:$K$25,8,FALSE)</f>
        <v>0</v>
      </c>
      <c r="S1459" s="75">
        <f>VLOOKUP(D1459,'FY-Quarter lookup'!$D$2:$G$25,4,FALSE)</f>
        <v>0</v>
      </c>
      <c r="T1459" s="75">
        <f t="shared" ca="1" si="187"/>
        <v>0</v>
      </c>
    </row>
    <row r="1460" spans="1:20">
      <c r="A1460">
        <v>3</v>
      </c>
      <c r="B1460">
        <v>2027</v>
      </c>
      <c r="C1460" s="2">
        <v>46388</v>
      </c>
      <c r="D1460" s="2">
        <v>46477</v>
      </c>
      <c r="J1460">
        <f>VLOOKUP(D1460,'FY-Quarter lookup'!$D$2:$I$25,6,FALSE)</f>
        <v>0</v>
      </c>
      <c r="K1460">
        <f t="shared" si="188"/>
        <v>302</v>
      </c>
      <c r="L1460" s="75" t="str">
        <f t="shared" ca="1" si="182"/>
        <v>3210: Regular In-kind</v>
      </c>
      <c r="M1460" s="75">
        <f t="shared" ca="1" si="185"/>
        <v>0</v>
      </c>
      <c r="N1460" s="75">
        <f t="shared" ca="1" si="186"/>
        <v>0</v>
      </c>
      <c r="O1460" s="75" t="str">
        <f t="shared" ca="1" si="183"/>
        <v>3210: Regular In-kind00PY0</v>
      </c>
      <c r="P1460" s="75">
        <f>VLOOKUP(D1460,'FY-Quarter lookup'!$D$2:$J$25,7,FALSE)</f>
        <v>0</v>
      </c>
      <c r="Q1460" s="75">
        <f ca="1">IFERROR(INDEX('Budget by FY'!$I$2:$I$506,MATCH('Budget by qtr'!O1460,'Budget by FY'!$F$2:$F$506,0)),0)</f>
        <v>0</v>
      </c>
      <c r="R1460" s="75">
        <f>VLOOKUP(D1460,'FY-Quarter lookup'!$D$2:$K$25,8,FALSE)</f>
        <v>0</v>
      </c>
      <c r="S1460" s="75">
        <f>VLOOKUP(D1460,'FY-Quarter lookup'!$D$2:$G$25,4,FALSE)</f>
        <v>0</v>
      </c>
      <c r="T1460" s="75">
        <f t="shared" ca="1" si="187"/>
        <v>0</v>
      </c>
    </row>
    <row r="1461" spans="1:20">
      <c r="A1461">
        <v>4</v>
      </c>
      <c r="B1461">
        <v>2027</v>
      </c>
      <c r="C1461" s="2">
        <v>46478</v>
      </c>
      <c r="D1461" s="2">
        <v>46568</v>
      </c>
      <c r="J1461">
        <f>VLOOKUP(D1461,'FY-Quarter lookup'!$D$2:$I$25,6,FALSE)</f>
        <v>0</v>
      </c>
      <c r="K1461">
        <f t="shared" si="188"/>
        <v>302</v>
      </c>
      <c r="L1461" s="75" t="str">
        <f t="shared" ca="1" si="182"/>
        <v>3210: Regular In-kind</v>
      </c>
      <c r="M1461" s="75">
        <f t="shared" ca="1" si="185"/>
        <v>0</v>
      </c>
      <c r="N1461" s="75">
        <f t="shared" ca="1" si="186"/>
        <v>0</v>
      </c>
      <c r="O1461" s="75" t="str">
        <f t="shared" ca="1" si="183"/>
        <v>3210: Regular In-kind00PY0</v>
      </c>
      <c r="P1461" s="75">
        <f>VLOOKUP(D1461,'FY-Quarter lookup'!$D$2:$J$25,7,FALSE)</f>
        <v>0</v>
      </c>
      <c r="Q1461" s="75">
        <f ca="1">IFERROR(INDEX('Budget by FY'!$I$2:$I$506,MATCH('Budget by qtr'!O1461,'Budget by FY'!$F$2:$F$506,0)),0)</f>
        <v>0</v>
      </c>
      <c r="R1461" s="75">
        <f>VLOOKUP(D1461,'FY-Quarter lookup'!$D$2:$K$25,8,FALSE)</f>
        <v>0</v>
      </c>
      <c r="S1461" s="75">
        <f>VLOOKUP(D1461,'FY-Quarter lookup'!$D$2:$G$25,4,FALSE)</f>
        <v>0</v>
      </c>
      <c r="T1461" s="75">
        <f t="shared" ca="1" si="187"/>
        <v>0</v>
      </c>
    </row>
    <row r="1462" spans="1:20">
      <c r="A1462">
        <v>1</v>
      </c>
      <c r="B1462">
        <v>2028</v>
      </c>
      <c r="C1462" s="2">
        <v>46569</v>
      </c>
      <c r="D1462" s="2">
        <v>46660</v>
      </c>
      <c r="J1462">
        <f>VLOOKUP(D1462,'FY-Quarter lookup'!$D$2:$I$25,6,FALSE)</f>
        <v>0</v>
      </c>
      <c r="K1462">
        <f t="shared" si="188"/>
        <v>302</v>
      </c>
      <c r="L1462" s="75" t="str">
        <f t="shared" ca="1" si="182"/>
        <v>3210: Regular In-kind</v>
      </c>
      <c r="M1462" s="75">
        <f t="shared" ca="1" si="185"/>
        <v>0</v>
      </c>
      <c r="N1462" s="75">
        <f t="shared" ca="1" si="186"/>
        <v>0</v>
      </c>
      <c r="O1462" s="75" t="str">
        <f t="shared" ca="1" si="183"/>
        <v>3210: Regular In-kind00PY0</v>
      </c>
      <c r="P1462" s="75">
        <f>VLOOKUP(D1462,'FY-Quarter lookup'!$D$2:$J$25,7,FALSE)</f>
        <v>0</v>
      </c>
      <c r="Q1462" s="75">
        <f ca="1">IFERROR(INDEX('Budget by FY'!$I$2:$I$506,MATCH('Budget by qtr'!O1462,'Budget by FY'!$F$2:$F$506,0)),0)</f>
        <v>0</v>
      </c>
      <c r="R1462" s="75">
        <f>VLOOKUP(D1462,'FY-Quarter lookup'!$D$2:$K$25,8,FALSE)</f>
        <v>0</v>
      </c>
      <c r="S1462" s="75">
        <f>VLOOKUP(D1462,'FY-Quarter lookup'!$D$2:$G$25,4,FALSE)</f>
        <v>0</v>
      </c>
      <c r="T1462" s="75">
        <f t="shared" ca="1" si="187"/>
        <v>0</v>
      </c>
    </row>
    <row r="1463" spans="1:20">
      <c r="A1463">
        <v>2</v>
      </c>
      <c r="B1463">
        <v>2028</v>
      </c>
      <c r="C1463" s="2">
        <v>46661</v>
      </c>
      <c r="D1463" s="2">
        <v>46752</v>
      </c>
      <c r="J1463">
        <f>VLOOKUP(D1463,'FY-Quarter lookup'!$D$2:$I$25,6,FALSE)</f>
        <v>0</v>
      </c>
      <c r="K1463">
        <f t="shared" si="188"/>
        <v>302</v>
      </c>
      <c r="L1463" s="75" t="str">
        <f t="shared" ca="1" si="182"/>
        <v>3210: Regular In-kind</v>
      </c>
      <c r="M1463" s="75">
        <f t="shared" ca="1" si="185"/>
        <v>0</v>
      </c>
      <c r="N1463" s="75">
        <f t="shared" ca="1" si="186"/>
        <v>0</v>
      </c>
      <c r="O1463" s="75" t="str">
        <f t="shared" ca="1" si="183"/>
        <v>3210: Regular In-kind00PY0</v>
      </c>
      <c r="P1463" s="75">
        <f>VLOOKUP(D1463,'FY-Quarter lookup'!$D$2:$J$25,7,FALSE)</f>
        <v>0</v>
      </c>
      <c r="Q1463" s="75">
        <f ca="1">IFERROR(INDEX('Budget by FY'!$I$2:$I$506,MATCH('Budget by qtr'!O1463,'Budget by FY'!$F$2:$F$506,0)),0)</f>
        <v>0</v>
      </c>
      <c r="R1463" s="75">
        <f>VLOOKUP(D1463,'FY-Quarter lookup'!$D$2:$K$25,8,FALSE)</f>
        <v>0</v>
      </c>
      <c r="S1463" s="75">
        <f>VLOOKUP(D1463,'FY-Quarter lookup'!$D$2:$G$25,4,FALSE)</f>
        <v>0</v>
      </c>
      <c r="T1463" s="75">
        <f t="shared" ca="1" si="187"/>
        <v>0</v>
      </c>
    </row>
    <row r="1464" spans="1:20">
      <c r="A1464">
        <v>3</v>
      </c>
      <c r="B1464">
        <v>2028</v>
      </c>
      <c r="C1464" s="2">
        <v>46753</v>
      </c>
      <c r="D1464" s="2">
        <v>46843</v>
      </c>
      <c r="J1464">
        <f>VLOOKUP(D1464,'FY-Quarter lookup'!$D$2:$I$25,6,FALSE)</f>
        <v>0</v>
      </c>
      <c r="K1464">
        <f t="shared" si="188"/>
        <v>302</v>
      </c>
      <c r="L1464" s="75" t="str">
        <f t="shared" ca="1" si="182"/>
        <v>3210: Regular In-kind</v>
      </c>
      <c r="M1464" s="75">
        <f t="shared" ca="1" si="185"/>
        <v>0</v>
      </c>
      <c r="N1464" s="75">
        <f t="shared" ca="1" si="186"/>
        <v>0</v>
      </c>
      <c r="O1464" s="75" t="str">
        <f t="shared" ca="1" si="183"/>
        <v>3210: Regular In-kind00PY0</v>
      </c>
      <c r="P1464" s="75">
        <f>VLOOKUP(D1464,'FY-Quarter lookup'!$D$2:$J$25,7,FALSE)</f>
        <v>0</v>
      </c>
      <c r="Q1464" s="75">
        <f ca="1">IFERROR(INDEX('Budget by FY'!$I$2:$I$506,MATCH('Budget by qtr'!O1464,'Budget by FY'!$F$2:$F$506,0)),0)</f>
        <v>0</v>
      </c>
      <c r="R1464" s="75">
        <f>VLOOKUP(D1464,'FY-Quarter lookup'!$D$2:$K$25,8,FALSE)</f>
        <v>0</v>
      </c>
      <c r="S1464" s="75">
        <f>VLOOKUP(D1464,'FY-Quarter lookup'!$D$2:$G$25,4,FALSE)</f>
        <v>0</v>
      </c>
      <c r="T1464" s="75">
        <f t="shared" ca="1" si="187"/>
        <v>0</v>
      </c>
    </row>
    <row r="1465" spans="1:20">
      <c r="A1465">
        <v>4</v>
      </c>
      <c r="B1465">
        <v>2028</v>
      </c>
      <c r="C1465" s="2">
        <v>46844</v>
      </c>
      <c r="D1465" s="2">
        <v>46934</v>
      </c>
      <c r="J1465">
        <f>VLOOKUP(D1465,'FY-Quarter lookup'!$D$2:$I$25,6,FALSE)</f>
        <v>0</v>
      </c>
      <c r="K1465">
        <f t="shared" si="188"/>
        <v>302</v>
      </c>
      <c r="L1465" s="75" t="str">
        <f t="shared" ca="1" si="182"/>
        <v>3210: Regular In-kind</v>
      </c>
      <c r="M1465" s="75">
        <f t="shared" ca="1" si="185"/>
        <v>0</v>
      </c>
      <c r="N1465" s="75">
        <f t="shared" ca="1" si="186"/>
        <v>0</v>
      </c>
      <c r="O1465" s="75" t="str">
        <f t="shared" ca="1" si="183"/>
        <v>3210: Regular In-kind00PY0</v>
      </c>
      <c r="P1465" s="75">
        <f>VLOOKUP(D1465,'FY-Quarter lookup'!$D$2:$J$25,7,FALSE)</f>
        <v>0</v>
      </c>
      <c r="Q1465" s="75">
        <f ca="1">IFERROR(INDEX('Budget by FY'!$I$2:$I$506,MATCH('Budget by qtr'!O1465,'Budget by FY'!$F$2:$F$506,0)),0)</f>
        <v>0</v>
      </c>
      <c r="R1465" s="75">
        <f>VLOOKUP(D1465,'FY-Quarter lookup'!$D$2:$K$25,8,FALSE)</f>
        <v>0</v>
      </c>
      <c r="S1465" s="75">
        <f>VLOOKUP(D1465,'FY-Quarter lookup'!$D$2:$G$25,4,FALSE)</f>
        <v>0</v>
      </c>
      <c r="T1465" s="75">
        <f t="shared" ca="1" si="187"/>
        <v>0</v>
      </c>
    </row>
    <row r="1466" spans="1:20">
      <c r="A1466">
        <v>1</v>
      </c>
      <c r="B1466">
        <v>2023</v>
      </c>
      <c r="C1466" s="2">
        <v>44743</v>
      </c>
      <c r="D1466" s="2">
        <v>44834</v>
      </c>
      <c r="J1466">
        <f>VLOOKUP(D1466,'FY-Quarter lookup'!$D$2:$I$25,6,FALSE)</f>
        <v>0</v>
      </c>
      <c r="K1466">
        <f>K1465+5</f>
        <v>307</v>
      </c>
      <c r="L1466" s="75" t="str">
        <f t="shared" ca="1" si="182"/>
        <v>3210: Regular In-kind</v>
      </c>
      <c r="M1466" s="75">
        <f t="shared" ca="1" si="185"/>
        <v>0</v>
      </c>
      <c r="N1466" s="75">
        <f t="shared" ca="1" si="186"/>
        <v>0</v>
      </c>
      <c r="O1466" s="75" t="str">
        <f t="shared" ca="1" si="183"/>
        <v>3210: Regular In-kind00PY0</v>
      </c>
      <c r="P1466" s="75">
        <f>VLOOKUP(D1466,'FY-Quarter lookup'!$D$2:$J$25,7,FALSE)</f>
        <v>0</v>
      </c>
      <c r="Q1466" s="75">
        <f ca="1">IFERROR(INDEX('Budget by FY'!$I$2:$I$506,MATCH('Budget by qtr'!O1466,'Budget by FY'!$F$2:$F$506,0)),0)</f>
        <v>0</v>
      </c>
      <c r="R1466" s="75">
        <f>VLOOKUP(D1466,'FY-Quarter lookup'!$D$2:$K$25,8,FALSE)</f>
        <v>0</v>
      </c>
      <c r="S1466" s="75">
        <f>VLOOKUP(D1466,'FY-Quarter lookup'!$D$2:$G$25,4,FALSE)</f>
        <v>0</v>
      </c>
      <c r="T1466" s="75">
        <f t="shared" ca="1" si="187"/>
        <v>0</v>
      </c>
    </row>
    <row r="1467" spans="1:20">
      <c r="A1467">
        <v>2</v>
      </c>
      <c r="B1467">
        <v>2023</v>
      </c>
      <c r="C1467" s="2">
        <v>44835</v>
      </c>
      <c r="D1467" s="2">
        <v>44926</v>
      </c>
      <c r="J1467">
        <f>VLOOKUP(D1467,'FY-Quarter lookup'!$D$2:$I$25,6,FALSE)</f>
        <v>0</v>
      </c>
      <c r="K1467">
        <f>K1466</f>
        <v>307</v>
      </c>
      <c r="L1467" s="75" t="str">
        <f t="shared" ca="1" si="182"/>
        <v>3210: Regular In-kind</v>
      </c>
      <c r="M1467" s="75">
        <f t="shared" ca="1" si="185"/>
        <v>0</v>
      </c>
      <c r="N1467" s="75">
        <f t="shared" ca="1" si="186"/>
        <v>0</v>
      </c>
      <c r="O1467" s="75" t="str">
        <f t="shared" ca="1" si="183"/>
        <v>3210: Regular In-kind00PY0</v>
      </c>
      <c r="P1467" s="75">
        <f>VLOOKUP(D1467,'FY-Quarter lookup'!$D$2:$J$25,7,FALSE)</f>
        <v>0</v>
      </c>
      <c r="Q1467" s="75">
        <f ca="1">IFERROR(INDEX('Budget by FY'!$I$2:$I$506,MATCH('Budget by qtr'!O1467,'Budget by FY'!$F$2:$F$506,0)),0)</f>
        <v>0</v>
      </c>
      <c r="R1467" s="75">
        <f>VLOOKUP(D1467,'FY-Quarter lookup'!$D$2:$K$25,8,FALSE)</f>
        <v>0</v>
      </c>
      <c r="S1467" s="75">
        <f>VLOOKUP(D1467,'FY-Quarter lookup'!$D$2:$G$25,4,FALSE)</f>
        <v>0</v>
      </c>
      <c r="T1467" s="75">
        <f t="shared" ca="1" si="187"/>
        <v>0</v>
      </c>
    </row>
    <row r="1468" spans="1:20">
      <c r="A1468">
        <v>3</v>
      </c>
      <c r="B1468">
        <v>2023</v>
      </c>
      <c r="C1468" s="2">
        <v>44927</v>
      </c>
      <c r="D1468" s="2">
        <v>45016</v>
      </c>
      <c r="J1468">
        <f>VLOOKUP(D1468,'FY-Quarter lookup'!$D$2:$I$25,6,FALSE)</f>
        <v>0</v>
      </c>
      <c r="K1468">
        <f t="shared" ref="K1468:K1489" si="189">K1467</f>
        <v>307</v>
      </c>
      <c r="L1468" s="75" t="str">
        <f t="shared" ca="1" si="182"/>
        <v>3210: Regular In-kind</v>
      </c>
      <c r="M1468" s="75">
        <f t="shared" ca="1" si="185"/>
        <v>0</v>
      </c>
      <c r="N1468" s="75">
        <f t="shared" ca="1" si="186"/>
        <v>0</v>
      </c>
      <c r="O1468" s="75" t="str">
        <f t="shared" ca="1" si="183"/>
        <v>3210: Regular In-kind00PY0</v>
      </c>
      <c r="P1468" s="75">
        <f>VLOOKUP(D1468,'FY-Quarter lookup'!$D$2:$J$25,7,FALSE)</f>
        <v>0</v>
      </c>
      <c r="Q1468" s="75">
        <f ca="1">IFERROR(INDEX('Budget by FY'!$I$2:$I$506,MATCH('Budget by qtr'!O1468,'Budget by FY'!$F$2:$F$506,0)),0)</f>
        <v>0</v>
      </c>
      <c r="R1468" s="75">
        <f>VLOOKUP(D1468,'FY-Quarter lookup'!$D$2:$K$25,8,FALSE)</f>
        <v>0</v>
      </c>
      <c r="S1468" s="75">
        <f>VLOOKUP(D1468,'FY-Quarter lookup'!$D$2:$G$25,4,FALSE)</f>
        <v>0</v>
      </c>
      <c r="T1468" s="75">
        <f t="shared" ca="1" si="187"/>
        <v>0</v>
      </c>
    </row>
    <row r="1469" spans="1:20">
      <c r="A1469">
        <v>4</v>
      </c>
      <c r="B1469">
        <v>2023</v>
      </c>
      <c r="C1469" s="2">
        <v>45017</v>
      </c>
      <c r="D1469" s="2">
        <v>45107</v>
      </c>
      <c r="J1469">
        <f>VLOOKUP(D1469,'FY-Quarter lookup'!$D$2:$I$25,6,FALSE)</f>
        <v>0</v>
      </c>
      <c r="K1469">
        <f t="shared" si="189"/>
        <v>307</v>
      </c>
      <c r="L1469" s="75" t="str">
        <f t="shared" ca="1" si="182"/>
        <v>3210: Regular In-kind</v>
      </c>
      <c r="M1469" s="75">
        <f t="shared" ca="1" si="185"/>
        <v>0</v>
      </c>
      <c r="N1469" s="75">
        <f t="shared" ca="1" si="186"/>
        <v>0</v>
      </c>
      <c r="O1469" s="75" t="str">
        <f t="shared" ca="1" si="183"/>
        <v>3210: Regular In-kind00PY0</v>
      </c>
      <c r="P1469" s="75">
        <f>VLOOKUP(D1469,'FY-Quarter lookup'!$D$2:$J$25,7,FALSE)</f>
        <v>0</v>
      </c>
      <c r="Q1469" s="75">
        <f ca="1">IFERROR(INDEX('Budget by FY'!$I$2:$I$506,MATCH('Budget by qtr'!O1469,'Budget by FY'!$F$2:$F$506,0)),0)</f>
        <v>0</v>
      </c>
      <c r="R1469" s="75">
        <f>VLOOKUP(D1469,'FY-Quarter lookup'!$D$2:$K$25,8,FALSE)</f>
        <v>0</v>
      </c>
      <c r="S1469" s="75">
        <f>VLOOKUP(D1469,'FY-Quarter lookup'!$D$2:$G$25,4,FALSE)</f>
        <v>0</v>
      </c>
      <c r="T1469" s="75">
        <f t="shared" ca="1" si="187"/>
        <v>0</v>
      </c>
    </row>
    <row r="1470" spans="1:20">
      <c r="A1470">
        <v>1</v>
      </c>
      <c r="B1470">
        <v>2024</v>
      </c>
      <c r="C1470" s="2">
        <v>45108</v>
      </c>
      <c r="D1470" s="2">
        <v>45199</v>
      </c>
      <c r="J1470">
        <f>VLOOKUP(D1470,'FY-Quarter lookup'!$D$2:$I$25,6,FALSE)</f>
        <v>0</v>
      </c>
      <c r="K1470">
        <f t="shared" si="189"/>
        <v>307</v>
      </c>
      <c r="L1470" s="75" t="str">
        <f t="shared" ca="1" si="182"/>
        <v>3210: Regular In-kind</v>
      </c>
      <c r="M1470" s="75">
        <f t="shared" ca="1" si="185"/>
        <v>0</v>
      </c>
      <c r="N1470" s="75">
        <f t="shared" ca="1" si="186"/>
        <v>0</v>
      </c>
      <c r="O1470" s="75" t="str">
        <f t="shared" ca="1" si="183"/>
        <v>3210: Regular In-kind00PY0</v>
      </c>
      <c r="P1470" s="75">
        <f>VLOOKUP(D1470,'FY-Quarter lookup'!$D$2:$J$25,7,FALSE)</f>
        <v>0</v>
      </c>
      <c r="Q1470" s="75">
        <f ca="1">IFERROR(INDEX('Budget by FY'!$I$2:$I$506,MATCH('Budget by qtr'!O1470,'Budget by FY'!$F$2:$F$506,0)),0)</f>
        <v>0</v>
      </c>
      <c r="R1470" s="75">
        <f>VLOOKUP(D1470,'FY-Quarter lookup'!$D$2:$K$25,8,FALSE)</f>
        <v>0</v>
      </c>
      <c r="S1470" s="75">
        <f>VLOOKUP(D1470,'FY-Quarter lookup'!$D$2:$G$25,4,FALSE)</f>
        <v>0</v>
      </c>
      <c r="T1470" s="75">
        <f t="shared" ca="1" si="187"/>
        <v>0</v>
      </c>
    </row>
    <row r="1471" spans="1:20">
      <c r="A1471">
        <v>2</v>
      </c>
      <c r="B1471">
        <v>2024</v>
      </c>
      <c r="C1471" s="2">
        <v>45200</v>
      </c>
      <c r="D1471" s="2">
        <v>45291</v>
      </c>
      <c r="J1471">
        <f>VLOOKUP(D1471,'FY-Quarter lookup'!$D$2:$I$25,6,FALSE)</f>
        <v>0</v>
      </c>
      <c r="K1471">
        <f t="shared" si="189"/>
        <v>307</v>
      </c>
      <c r="L1471" s="75" t="str">
        <f t="shared" ca="1" si="182"/>
        <v>3210: Regular In-kind</v>
      </c>
      <c r="M1471" s="75">
        <f t="shared" ca="1" si="185"/>
        <v>0</v>
      </c>
      <c r="N1471" s="75">
        <f t="shared" ca="1" si="186"/>
        <v>0</v>
      </c>
      <c r="O1471" s="75" t="str">
        <f t="shared" ca="1" si="183"/>
        <v>3210: Regular In-kind00PY0</v>
      </c>
      <c r="P1471" s="75">
        <f>VLOOKUP(D1471,'FY-Quarter lookup'!$D$2:$J$25,7,FALSE)</f>
        <v>0</v>
      </c>
      <c r="Q1471" s="75">
        <f ca="1">IFERROR(INDEX('Budget by FY'!$I$2:$I$506,MATCH('Budget by qtr'!O1471,'Budget by FY'!$F$2:$F$506,0)),0)</f>
        <v>0</v>
      </c>
      <c r="R1471" s="75">
        <f>VLOOKUP(D1471,'FY-Quarter lookup'!$D$2:$K$25,8,FALSE)</f>
        <v>0</v>
      </c>
      <c r="S1471" s="75">
        <f>VLOOKUP(D1471,'FY-Quarter lookup'!$D$2:$G$25,4,FALSE)</f>
        <v>0</v>
      </c>
      <c r="T1471" s="75">
        <f t="shared" ca="1" si="187"/>
        <v>0</v>
      </c>
    </row>
    <row r="1472" spans="1:20">
      <c r="A1472">
        <v>3</v>
      </c>
      <c r="B1472">
        <v>2024</v>
      </c>
      <c r="C1472" s="2">
        <v>45292</v>
      </c>
      <c r="D1472" s="2">
        <v>45382</v>
      </c>
      <c r="J1472">
        <f>VLOOKUP(D1472,'FY-Quarter lookup'!$D$2:$I$25,6,FALSE)</f>
        <v>0</v>
      </c>
      <c r="K1472">
        <f t="shared" si="189"/>
        <v>307</v>
      </c>
      <c r="L1472" s="75" t="str">
        <f t="shared" ca="1" si="182"/>
        <v>3210: Regular In-kind</v>
      </c>
      <c r="M1472" s="75">
        <f t="shared" ca="1" si="185"/>
        <v>0</v>
      </c>
      <c r="N1472" s="75">
        <f t="shared" ca="1" si="186"/>
        <v>0</v>
      </c>
      <c r="O1472" s="75" t="str">
        <f t="shared" ca="1" si="183"/>
        <v>3210: Regular In-kind00PY0</v>
      </c>
      <c r="P1472" s="75">
        <f>VLOOKUP(D1472,'FY-Quarter lookup'!$D$2:$J$25,7,FALSE)</f>
        <v>0</v>
      </c>
      <c r="Q1472" s="75">
        <f ca="1">IFERROR(INDEX('Budget by FY'!$I$2:$I$506,MATCH('Budget by qtr'!O1472,'Budget by FY'!$F$2:$F$506,0)),0)</f>
        <v>0</v>
      </c>
      <c r="R1472" s="75">
        <f>VLOOKUP(D1472,'FY-Quarter lookup'!$D$2:$K$25,8,FALSE)</f>
        <v>0</v>
      </c>
      <c r="S1472" s="75">
        <f>VLOOKUP(D1472,'FY-Quarter lookup'!$D$2:$G$25,4,FALSE)</f>
        <v>0</v>
      </c>
      <c r="T1472" s="75">
        <f t="shared" ca="1" si="187"/>
        <v>0</v>
      </c>
    </row>
    <row r="1473" spans="1:20">
      <c r="A1473">
        <v>4</v>
      </c>
      <c r="B1473">
        <v>2024</v>
      </c>
      <c r="C1473" s="2">
        <v>45383</v>
      </c>
      <c r="D1473" s="2">
        <v>45473</v>
      </c>
      <c r="J1473">
        <f>VLOOKUP(D1473,'FY-Quarter lookup'!$D$2:$I$25,6,FALSE)</f>
        <v>0</v>
      </c>
      <c r="K1473">
        <f t="shared" si="189"/>
        <v>307</v>
      </c>
      <c r="L1473" s="75" t="str">
        <f t="shared" ca="1" si="182"/>
        <v>3210: Regular In-kind</v>
      </c>
      <c r="M1473" s="75">
        <f t="shared" ca="1" si="185"/>
        <v>0</v>
      </c>
      <c r="N1473" s="75">
        <f t="shared" ca="1" si="186"/>
        <v>0</v>
      </c>
      <c r="O1473" s="75" t="str">
        <f t="shared" ca="1" si="183"/>
        <v>3210: Regular In-kind00PY0</v>
      </c>
      <c r="P1473" s="75">
        <f>VLOOKUP(D1473,'FY-Quarter lookup'!$D$2:$J$25,7,FALSE)</f>
        <v>0</v>
      </c>
      <c r="Q1473" s="75">
        <f ca="1">IFERROR(INDEX('Budget by FY'!$I$2:$I$506,MATCH('Budget by qtr'!O1473,'Budget by FY'!$F$2:$F$506,0)),0)</f>
        <v>0</v>
      </c>
      <c r="R1473" s="75">
        <f>VLOOKUP(D1473,'FY-Quarter lookup'!$D$2:$K$25,8,FALSE)</f>
        <v>0</v>
      </c>
      <c r="S1473" s="75">
        <f>VLOOKUP(D1473,'FY-Quarter lookup'!$D$2:$G$25,4,FALSE)</f>
        <v>0</v>
      </c>
      <c r="T1473" s="75">
        <f t="shared" ca="1" si="187"/>
        <v>0</v>
      </c>
    </row>
    <row r="1474" spans="1:20">
      <c r="A1474">
        <v>1</v>
      </c>
      <c r="B1474">
        <v>2025</v>
      </c>
      <c r="C1474" s="2">
        <v>45474</v>
      </c>
      <c r="D1474" s="2">
        <v>45565</v>
      </c>
      <c r="J1474">
        <f>VLOOKUP(D1474,'FY-Quarter lookup'!$D$2:$I$25,6,FALSE)</f>
        <v>0</v>
      </c>
      <c r="K1474">
        <f t="shared" si="189"/>
        <v>307</v>
      </c>
      <c r="L1474" s="75" t="str">
        <f t="shared" ca="1" si="182"/>
        <v>3210: Regular In-kind</v>
      </c>
      <c r="M1474" s="75">
        <f t="shared" ca="1" si="185"/>
        <v>0</v>
      </c>
      <c r="N1474" s="75">
        <f t="shared" ca="1" si="186"/>
        <v>0</v>
      </c>
      <c r="O1474" s="75" t="str">
        <f t="shared" ca="1" si="183"/>
        <v>3210: Regular In-kind00PY0</v>
      </c>
      <c r="P1474" s="75">
        <f>VLOOKUP(D1474,'FY-Quarter lookup'!$D$2:$J$25,7,FALSE)</f>
        <v>0</v>
      </c>
      <c r="Q1474" s="75">
        <f ca="1">IFERROR(INDEX('Budget by FY'!$I$2:$I$506,MATCH('Budget by qtr'!O1474,'Budget by FY'!$F$2:$F$506,0)),0)</f>
        <v>0</v>
      </c>
      <c r="R1474" s="75">
        <f>VLOOKUP(D1474,'FY-Quarter lookup'!$D$2:$K$25,8,FALSE)</f>
        <v>0</v>
      </c>
      <c r="S1474" s="75">
        <f>VLOOKUP(D1474,'FY-Quarter lookup'!$D$2:$G$25,4,FALSE)</f>
        <v>0</v>
      </c>
      <c r="T1474" s="75">
        <f t="shared" ca="1" si="187"/>
        <v>0</v>
      </c>
    </row>
    <row r="1475" spans="1:20">
      <c r="A1475">
        <v>2</v>
      </c>
      <c r="B1475">
        <v>2025</v>
      </c>
      <c r="C1475" s="2">
        <v>45566</v>
      </c>
      <c r="D1475" s="2">
        <v>45657</v>
      </c>
      <c r="J1475">
        <f>VLOOKUP(D1475,'FY-Quarter lookup'!$D$2:$I$25,6,FALSE)</f>
        <v>0</v>
      </c>
      <c r="K1475">
        <f t="shared" si="189"/>
        <v>307</v>
      </c>
      <c r="L1475" s="75" t="str">
        <f t="shared" ref="L1475:L1538" ca="1" si="190">INDIRECT(_xlfn.CONCAT("'Budget by FY'!C",K1475))</f>
        <v>3210: Regular In-kind</v>
      </c>
      <c r="M1475" s="75">
        <f t="shared" ca="1" si="185"/>
        <v>0</v>
      </c>
      <c r="N1475" s="75">
        <f t="shared" ca="1" si="186"/>
        <v>0</v>
      </c>
      <c r="O1475" s="75" t="str">
        <f t="shared" ref="O1475:O1538" ca="1" si="191">_xlfn.CONCAT(L1475,M1475,N1475,"PY",P1475)</f>
        <v>3210: Regular In-kind00PY0</v>
      </c>
      <c r="P1475" s="75">
        <f>VLOOKUP(D1475,'FY-Quarter lookup'!$D$2:$J$25,7,FALSE)</f>
        <v>0</v>
      </c>
      <c r="Q1475" s="75">
        <f ca="1">IFERROR(INDEX('Budget by FY'!$I$2:$I$506,MATCH('Budget by qtr'!O1475,'Budget by FY'!$F$2:$F$506,0)),0)</f>
        <v>0</v>
      </c>
      <c r="R1475" s="75">
        <f>VLOOKUP(D1475,'FY-Quarter lookup'!$D$2:$K$25,8,FALSE)</f>
        <v>0</v>
      </c>
      <c r="S1475" s="75">
        <f>VLOOKUP(D1475,'FY-Quarter lookup'!$D$2:$G$25,4,FALSE)</f>
        <v>0</v>
      </c>
      <c r="T1475" s="75">
        <f t="shared" ca="1" si="187"/>
        <v>0</v>
      </c>
    </row>
    <row r="1476" spans="1:20">
      <c r="A1476">
        <v>3</v>
      </c>
      <c r="B1476">
        <v>2025</v>
      </c>
      <c r="C1476" s="2">
        <v>45658</v>
      </c>
      <c r="D1476" s="2">
        <v>45747</v>
      </c>
      <c r="J1476">
        <f>VLOOKUP(D1476,'FY-Quarter lookup'!$D$2:$I$25,6,FALSE)</f>
        <v>0</v>
      </c>
      <c r="K1476">
        <f t="shared" si="189"/>
        <v>307</v>
      </c>
      <c r="L1476" s="75" t="str">
        <f t="shared" ca="1" si="190"/>
        <v>3210: Regular In-kind</v>
      </c>
      <c r="M1476" s="75">
        <f t="shared" ca="1" si="185"/>
        <v>0</v>
      </c>
      <c r="N1476" s="75">
        <f t="shared" ca="1" si="186"/>
        <v>0</v>
      </c>
      <c r="O1476" s="75" t="str">
        <f t="shared" ca="1" si="191"/>
        <v>3210: Regular In-kind00PY0</v>
      </c>
      <c r="P1476" s="75">
        <f>VLOOKUP(D1476,'FY-Quarter lookup'!$D$2:$J$25,7,FALSE)</f>
        <v>0</v>
      </c>
      <c r="Q1476" s="75">
        <f ca="1">IFERROR(INDEX('Budget by FY'!$I$2:$I$506,MATCH('Budget by qtr'!O1476,'Budget by FY'!$F$2:$F$506,0)),0)</f>
        <v>0</v>
      </c>
      <c r="R1476" s="75">
        <f>VLOOKUP(D1476,'FY-Quarter lookup'!$D$2:$K$25,8,FALSE)</f>
        <v>0</v>
      </c>
      <c r="S1476" s="75">
        <f>VLOOKUP(D1476,'FY-Quarter lookup'!$D$2:$G$25,4,FALSE)</f>
        <v>0</v>
      </c>
      <c r="T1476" s="75">
        <f t="shared" ca="1" si="187"/>
        <v>0</v>
      </c>
    </row>
    <row r="1477" spans="1:20">
      <c r="A1477">
        <v>4</v>
      </c>
      <c r="B1477">
        <v>2025</v>
      </c>
      <c r="C1477" s="2">
        <v>45748</v>
      </c>
      <c r="D1477" s="2">
        <v>45838</v>
      </c>
      <c r="J1477">
        <f>VLOOKUP(D1477,'FY-Quarter lookup'!$D$2:$I$25,6,FALSE)</f>
        <v>0</v>
      </c>
      <c r="K1477">
        <f t="shared" si="189"/>
        <v>307</v>
      </c>
      <c r="L1477" s="75" t="str">
        <f t="shared" ca="1" si="190"/>
        <v>3210: Regular In-kind</v>
      </c>
      <c r="M1477" s="75">
        <f t="shared" ca="1" si="185"/>
        <v>0</v>
      </c>
      <c r="N1477" s="75">
        <f t="shared" ca="1" si="186"/>
        <v>0</v>
      </c>
      <c r="O1477" s="75" t="str">
        <f t="shared" ca="1" si="191"/>
        <v>3210: Regular In-kind00PY0</v>
      </c>
      <c r="P1477" s="75">
        <f>VLOOKUP(D1477,'FY-Quarter lookup'!$D$2:$J$25,7,FALSE)</f>
        <v>0</v>
      </c>
      <c r="Q1477" s="75">
        <f ca="1">IFERROR(INDEX('Budget by FY'!$I$2:$I$506,MATCH('Budget by qtr'!O1477,'Budget by FY'!$F$2:$F$506,0)),0)</f>
        <v>0</v>
      </c>
      <c r="R1477" s="75">
        <f>VLOOKUP(D1477,'FY-Quarter lookup'!$D$2:$K$25,8,FALSE)</f>
        <v>0</v>
      </c>
      <c r="S1477" s="75">
        <f>VLOOKUP(D1477,'FY-Quarter lookup'!$D$2:$G$25,4,FALSE)</f>
        <v>0</v>
      </c>
      <c r="T1477" s="75">
        <f t="shared" ca="1" si="187"/>
        <v>0</v>
      </c>
    </row>
    <row r="1478" spans="1:20">
      <c r="A1478">
        <v>1</v>
      </c>
      <c r="B1478">
        <v>2026</v>
      </c>
      <c r="C1478" s="2">
        <v>45839</v>
      </c>
      <c r="D1478" s="2">
        <v>45930</v>
      </c>
      <c r="J1478">
        <f>VLOOKUP(D1478,'FY-Quarter lookup'!$D$2:$I$25,6,FALSE)</f>
        <v>0</v>
      </c>
      <c r="K1478">
        <f t="shared" si="189"/>
        <v>307</v>
      </c>
      <c r="L1478" s="75" t="str">
        <f t="shared" ca="1" si="190"/>
        <v>3210: Regular In-kind</v>
      </c>
      <c r="M1478" s="75">
        <f t="shared" ca="1" si="185"/>
        <v>0</v>
      </c>
      <c r="N1478" s="75">
        <f t="shared" ca="1" si="186"/>
        <v>0</v>
      </c>
      <c r="O1478" s="75" t="str">
        <f t="shared" ca="1" si="191"/>
        <v>3210: Regular In-kind00PY0</v>
      </c>
      <c r="P1478" s="75">
        <f>VLOOKUP(D1478,'FY-Quarter lookup'!$D$2:$J$25,7,FALSE)</f>
        <v>0</v>
      </c>
      <c r="Q1478" s="75">
        <f ca="1">IFERROR(INDEX('Budget by FY'!$I$2:$I$506,MATCH('Budget by qtr'!O1478,'Budget by FY'!$F$2:$F$506,0)),0)</f>
        <v>0</v>
      </c>
      <c r="R1478" s="75">
        <f>VLOOKUP(D1478,'FY-Quarter lookup'!$D$2:$K$25,8,FALSE)</f>
        <v>0</v>
      </c>
      <c r="S1478" s="75">
        <f>VLOOKUP(D1478,'FY-Quarter lookup'!$D$2:$G$25,4,FALSE)</f>
        <v>0</v>
      </c>
      <c r="T1478" s="75">
        <f t="shared" ca="1" si="187"/>
        <v>0</v>
      </c>
    </row>
    <row r="1479" spans="1:20">
      <c r="A1479">
        <v>2</v>
      </c>
      <c r="B1479">
        <v>2026</v>
      </c>
      <c r="C1479" s="2">
        <v>45931</v>
      </c>
      <c r="D1479" s="2">
        <v>46022</v>
      </c>
      <c r="J1479">
        <f>VLOOKUP(D1479,'FY-Quarter lookup'!$D$2:$I$25,6,FALSE)</f>
        <v>0</v>
      </c>
      <c r="K1479">
        <f t="shared" si="189"/>
        <v>307</v>
      </c>
      <c r="L1479" s="75" t="str">
        <f t="shared" ca="1" si="190"/>
        <v>3210: Regular In-kind</v>
      </c>
      <c r="M1479" s="75">
        <f t="shared" ca="1" si="185"/>
        <v>0</v>
      </c>
      <c r="N1479" s="75">
        <f t="shared" ca="1" si="186"/>
        <v>0</v>
      </c>
      <c r="O1479" s="75" t="str">
        <f t="shared" ca="1" si="191"/>
        <v>3210: Regular In-kind00PY0</v>
      </c>
      <c r="P1479" s="75">
        <f>VLOOKUP(D1479,'FY-Quarter lookup'!$D$2:$J$25,7,FALSE)</f>
        <v>0</v>
      </c>
      <c r="Q1479" s="75">
        <f ca="1">IFERROR(INDEX('Budget by FY'!$I$2:$I$506,MATCH('Budget by qtr'!O1479,'Budget by FY'!$F$2:$F$506,0)),0)</f>
        <v>0</v>
      </c>
      <c r="R1479" s="75">
        <f>VLOOKUP(D1479,'FY-Quarter lookup'!$D$2:$K$25,8,FALSE)</f>
        <v>0</v>
      </c>
      <c r="S1479" s="75">
        <f>VLOOKUP(D1479,'FY-Quarter lookup'!$D$2:$G$25,4,FALSE)</f>
        <v>0</v>
      </c>
      <c r="T1479" s="75">
        <f t="shared" ca="1" si="187"/>
        <v>0</v>
      </c>
    </row>
    <row r="1480" spans="1:20">
      <c r="A1480">
        <v>3</v>
      </c>
      <c r="B1480">
        <v>2026</v>
      </c>
      <c r="C1480" s="2">
        <v>46023</v>
      </c>
      <c r="D1480" s="2">
        <v>46112</v>
      </c>
      <c r="J1480">
        <f>VLOOKUP(D1480,'FY-Quarter lookup'!$D$2:$I$25,6,FALSE)</f>
        <v>0</v>
      </c>
      <c r="K1480">
        <f t="shared" si="189"/>
        <v>307</v>
      </c>
      <c r="L1480" s="75" t="str">
        <f t="shared" ca="1" si="190"/>
        <v>3210: Regular In-kind</v>
      </c>
      <c r="M1480" s="75">
        <f t="shared" ca="1" si="185"/>
        <v>0</v>
      </c>
      <c r="N1480" s="75">
        <f t="shared" ca="1" si="186"/>
        <v>0</v>
      </c>
      <c r="O1480" s="75" t="str">
        <f t="shared" ca="1" si="191"/>
        <v>3210: Regular In-kind00PY0</v>
      </c>
      <c r="P1480" s="75">
        <f>VLOOKUP(D1480,'FY-Quarter lookup'!$D$2:$J$25,7,FALSE)</f>
        <v>0</v>
      </c>
      <c r="Q1480" s="75">
        <f ca="1">IFERROR(INDEX('Budget by FY'!$I$2:$I$506,MATCH('Budget by qtr'!O1480,'Budget by FY'!$F$2:$F$506,0)),0)</f>
        <v>0</v>
      </c>
      <c r="R1480" s="75">
        <f>VLOOKUP(D1480,'FY-Quarter lookup'!$D$2:$K$25,8,FALSE)</f>
        <v>0</v>
      </c>
      <c r="S1480" s="75">
        <f>VLOOKUP(D1480,'FY-Quarter lookup'!$D$2:$G$25,4,FALSE)</f>
        <v>0</v>
      </c>
      <c r="T1480" s="75">
        <f t="shared" ca="1" si="187"/>
        <v>0</v>
      </c>
    </row>
    <row r="1481" spans="1:20">
      <c r="A1481">
        <v>4</v>
      </c>
      <c r="B1481">
        <v>2026</v>
      </c>
      <c r="C1481" s="2">
        <v>46113</v>
      </c>
      <c r="D1481" s="2">
        <v>46203</v>
      </c>
      <c r="J1481">
        <f>VLOOKUP(D1481,'FY-Quarter lookup'!$D$2:$I$25,6,FALSE)</f>
        <v>0</v>
      </c>
      <c r="K1481">
        <f t="shared" si="189"/>
        <v>307</v>
      </c>
      <c r="L1481" s="75" t="str">
        <f t="shared" ca="1" si="190"/>
        <v>3210: Regular In-kind</v>
      </c>
      <c r="M1481" s="75">
        <f t="shared" ca="1" si="185"/>
        <v>0</v>
      </c>
      <c r="N1481" s="75">
        <f t="shared" ca="1" si="186"/>
        <v>0</v>
      </c>
      <c r="O1481" s="75" t="str">
        <f t="shared" ca="1" si="191"/>
        <v>3210: Regular In-kind00PY0</v>
      </c>
      <c r="P1481" s="75">
        <f>VLOOKUP(D1481,'FY-Quarter lookup'!$D$2:$J$25,7,FALSE)</f>
        <v>0</v>
      </c>
      <c r="Q1481" s="75">
        <f ca="1">IFERROR(INDEX('Budget by FY'!$I$2:$I$506,MATCH('Budget by qtr'!O1481,'Budget by FY'!$F$2:$F$506,0)),0)</f>
        <v>0</v>
      </c>
      <c r="R1481" s="75">
        <f>VLOOKUP(D1481,'FY-Quarter lookup'!$D$2:$K$25,8,FALSE)</f>
        <v>0</v>
      </c>
      <c r="S1481" s="75">
        <f>VLOOKUP(D1481,'FY-Quarter lookup'!$D$2:$G$25,4,FALSE)</f>
        <v>0</v>
      </c>
      <c r="T1481" s="75">
        <f t="shared" ca="1" si="187"/>
        <v>0</v>
      </c>
    </row>
    <row r="1482" spans="1:20">
      <c r="A1482">
        <v>1</v>
      </c>
      <c r="B1482">
        <v>2027</v>
      </c>
      <c r="C1482" s="2">
        <v>46204</v>
      </c>
      <c r="D1482" s="2">
        <v>46295</v>
      </c>
      <c r="J1482">
        <f>VLOOKUP(D1482,'FY-Quarter lookup'!$D$2:$I$25,6,FALSE)</f>
        <v>0</v>
      </c>
      <c r="K1482">
        <f t="shared" si="189"/>
        <v>307</v>
      </c>
      <c r="L1482" s="75" t="str">
        <f t="shared" ca="1" si="190"/>
        <v>3210: Regular In-kind</v>
      </c>
      <c r="M1482" s="75">
        <f t="shared" ca="1" si="185"/>
        <v>0</v>
      </c>
      <c r="N1482" s="75">
        <f t="shared" ca="1" si="186"/>
        <v>0</v>
      </c>
      <c r="O1482" s="75" t="str">
        <f t="shared" ca="1" si="191"/>
        <v>3210: Regular In-kind00PY0</v>
      </c>
      <c r="P1482" s="75">
        <f>VLOOKUP(D1482,'FY-Quarter lookup'!$D$2:$J$25,7,FALSE)</f>
        <v>0</v>
      </c>
      <c r="Q1482" s="75">
        <f ca="1">IFERROR(INDEX('Budget by FY'!$I$2:$I$506,MATCH('Budget by qtr'!O1482,'Budget by FY'!$F$2:$F$506,0)),0)</f>
        <v>0</v>
      </c>
      <c r="R1482" s="75">
        <f>VLOOKUP(D1482,'FY-Quarter lookup'!$D$2:$K$25,8,FALSE)</f>
        <v>0</v>
      </c>
      <c r="S1482" s="75">
        <f>VLOOKUP(D1482,'FY-Quarter lookup'!$D$2:$G$25,4,FALSE)</f>
        <v>0</v>
      </c>
      <c r="T1482" s="75">
        <f t="shared" ca="1" si="187"/>
        <v>0</v>
      </c>
    </row>
    <row r="1483" spans="1:20">
      <c r="A1483">
        <v>2</v>
      </c>
      <c r="B1483">
        <v>2027</v>
      </c>
      <c r="C1483" s="2">
        <v>46296</v>
      </c>
      <c r="D1483" s="2">
        <v>46387</v>
      </c>
      <c r="J1483">
        <f>VLOOKUP(D1483,'FY-Quarter lookup'!$D$2:$I$25,6,FALSE)</f>
        <v>0</v>
      </c>
      <c r="K1483">
        <f t="shared" si="189"/>
        <v>307</v>
      </c>
      <c r="L1483" s="75" t="str">
        <f t="shared" ca="1" si="190"/>
        <v>3210: Regular In-kind</v>
      </c>
      <c r="M1483" s="75">
        <f t="shared" ca="1" si="185"/>
        <v>0</v>
      </c>
      <c r="N1483" s="75">
        <f t="shared" ca="1" si="186"/>
        <v>0</v>
      </c>
      <c r="O1483" s="75" t="str">
        <f t="shared" ca="1" si="191"/>
        <v>3210: Regular In-kind00PY0</v>
      </c>
      <c r="P1483" s="75">
        <f>VLOOKUP(D1483,'FY-Quarter lookup'!$D$2:$J$25,7,FALSE)</f>
        <v>0</v>
      </c>
      <c r="Q1483" s="75">
        <f ca="1">IFERROR(INDEX('Budget by FY'!$I$2:$I$506,MATCH('Budget by qtr'!O1483,'Budget by FY'!$F$2:$F$506,0)),0)</f>
        <v>0</v>
      </c>
      <c r="R1483" s="75">
        <f>VLOOKUP(D1483,'FY-Quarter lookup'!$D$2:$K$25,8,FALSE)</f>
        <v>0</v>
      </c>
      <c r="S1483" s="75">
        <f>VLOOKUP(D1483,'FY-Quarter lookup'!$D$2:$G$25,4,FALSE)</f>
        <v>0</v>
      </c>
      <c r="T1483" s="75">
        <f t="shared" ca="1" si="187"/>
        <v>0</v>
      </c>
    </row>
    <row r="1484" spans="1:20">
      <c r="A1484">
        <v>3</v>
      </c>
      <c r="B1484">
        <v>2027</v>
      </c>
      <c r="C1484" s="2">
        <v>46388</v>
      </c>
      <c r="D1484" s="2">
        <v>46477</v>
      </c>
      <c r="J1484">
        <f>VLOOKUP(D1484,'FY-Quarter lookup'!$D$2:$I$25,6,FALSE)</f>
        <v>0</v>
      </c>
      <c r="K1484">
        <f t="shared" si="189"/>
        <v>307</v>
      </c>
      <c r="L1484" s="75" t="str">
        <f t="shared" ca="1" si="190"/>
        <v>3210: Regular In-kind</v>
      </c>
      <c r="M1484" s="75">
        <f t="shared" ca="1" si="185"/>
        <v>0</v>
      </c>
      <c r="N1484" s="75">
        <f t="shared" ca="1" si="186"/>
        <v>0</v>
      </c>
      <c r="O1484" s="75" t="str">
        <f t="shared" ca="1" si="191"/>
        <v>3210: Regular In-kind00PY0</v>
      </c>
      <c r="P1484" s="75">
        <f>VLOOKUP(D1484,'FY-Quarter lookup'!$D$2:$J$25,7,FALSE)</f>
        <v>0</v>
      </c>
      <c r="Q1484" s="75">
        <f ca="1">IFERROR(INDEX('Budget by FY'!$I$2:$I$506,MATCH('Budget by qtr'!O1484,'Budget by FY'!$F$2:$F$506,0)),0)</f>
        <v>0</v>
      </c>
      <c r="R1484" s="75">
        <f>VLOOKUP(D1484,'FY-Quarter lookup'!$D$2:$K$25,8,FALSE)</f>
        <v>0</v>
      </c>
      <c r="S1484" s="75">
        <f>VLOOKUP(D1484,'FY-Quarter lookup'!$D$2:$G$25,4,FALSE)</f>
        <v>0</v>
      </c>
      <c r="T1484" s="75">
        <f t="shared" ca="1" si="187"/>
        <v>0</v>
      </c>
    </row>
    <row r="1485" spans="1:20">
      <c r="A1485">
        <v>4</v>
      </c>
      <c r="B1485">
        <v>2027</v>
      </c>
      <c r="C1485" s="2">
        <v>46478</v>
      </c>
      <c r="D1485" s="2">
        <v>46568</v>
      </c>
      <c r="J1485">
        <f>VLOOKUP(D1485,'FY-Quarter lookup'!$D$2:$I$25,6,FALSE)</f>
        <v>0</v>
      </c>
      <c r="K1485">
        <f t="shared" si="189"/>
        <v>307</v>
      </c>
      <c r="L1485" s="75" t="str">
        <f t="shared" ca="1" si="190"/>
        <v>3210: Regular In-kind</v>
      </c>
      <c r="M1485" s="75">
        <f t="shared" ca="1" si="185"/>
        <v>0</v>
      </c>
      <c r="N1485" s="75">
        <f t="shared" ca="1" si="186"/>
        <v>0</v>
      </c>
      <c r="O1485" s="75" t="str">
        <f t="shared" ca="1" si="191"/>
        <v>3210: Regular In-kind00PY0</v>
      </c>
      <c r="P1485" s="75">
        <f>VLOOKUP(D1485,'FY-Quarter lookup'!$D$2:$J$25,7,FALSE)</f>
        <v>0</v>
      </c>
      <c r="Q1485" s="75">
        <f ca="1">IFERROR(INDEX('Budget by FY'!$I$2:$I$506,MATCH('Budget by qtr'!O1485,'Budget by FY'!$F$2:$F$506,0)),0)</f>
        <v>0</v>
      </c>
      <c r="R1485" s="75">
        <f>VLOOKUP(D1485,'FY-Quarter lookup'!$D$2:$K$25,8,FALSE)</f>
        <v>0</v>
      </c>
      <c r="S1485" s="75">
        <f>VLOOKUP(D1485,'FY-Quarter lookup'!$D$2:$G$25,4,FALSE)</f>
        <v>0</v>
      </c>
      <c r="T1485" s="75">
        <f t="shared" ca="1" si="187"/>
        <v>0</v>
      </c>
    </row>
    <row r="1486" spans="1:20">
      <c r="A1486">
        <v>1</v>
      </c>
      <c r="B1486">
        <v>2028</v>
      </c>
      <c r="C1486" s="2">
        <v>46569</v>
      </c>
      <c r="D1486" s="2">
        <v>46660</v>
      </c>
      <c r="J1486">
        <f>VLOOKUP(D1486,'FY-Quarter lookup'!$D$2:$I$25,6,FALSE)</f>
        <v>0</v>
      </c>
      <c r="K1486">
        <f t="shared" si="189"/>
        <v>307</v>
      </c>
      <c r="L1486" s="75" t="str">
        <f t="shared" ca="1" si="190"/>
        <v>3210: Regular In-kind</v>
      </c>
      <c r="M1486" s="75">
        <f t="shared" ca="1" si="185"/>
        <v>0</v>
      </c>
      <c r="N1486" s="75">
        <f t="shared" ca="1" si="186"/>
        <v>0</v>
      </c>
      <c r="O1486" s="75" t="str">
        <f t="shared" ca="1" si="191"/>
        <v>3210: Regular In-kind00PY0</v>
      </c>
      <c r="P1486" s="75">
        <f>VLOOKUP(D1486,'FY-Quarter lookup'!$D$2:$J$25,7,FALSE)</f>
        <v>0</v>
      </c>
      <c r="Q1486" s="75">
        <f ca="1">IFERROR(INDEX('Budget by FY'!$I$2:$I$506,MATCH('Budget by qtr'!O1486,'Budget by FY'!$F$2:$F$506,0)),0)</f>
        <v>0</v>
      </c>
      <c r="R1486" s="75">
        <f>VLOOKUP(D1486,'FY-Quarter lookup'!$D$2:$K$25,8,FALSE)</f>
        <v>0</v>
      </c>
      <c r="S1486" s="75">
        <f>VLOOKUP(D1486,'FY-Quarter lookup'!$D$2:$G$25,4,FALSE)</f>
        <v>0</v>
      </c>
      <c r="T1486" s="75">
        <f t="shared" ca="1" si="187"/>
        <v>0</v>
      </c>
    </row>
    <row r="1487" spans="1:20">
      <c r="A1487">
        <v>2</v>
      </c>
      <c r="B1487">
        <v>2028</v>
      </c>
      <c r="C1487" s="2">
        <v>46661</v>
      </c>
      <c r="D1487" s="2">
        <v>46752</v>
      </c>
      <c r="J1487">
        <f>VLOOKUP(D1487,'FY-Quarter lookup'!$D$2:$I$25,6,FALSE)</f>
        <v>0</v>
      </c>
      <c r="K1487">
        <f t="shared" si="189"/>
        <v>307</v>
      </c>
      <c r="L1487" s="75" t="str">
        <f t="shared" ca="1" si="190"/>
        <v>3210: Regular In-kind</v>
      </c>
      <c r="M1487" s="75">
        <f t="shared" ca="1" si="185"/>
        <v>0</v>
      </c>
      <c r="N1487" s="75">
        <f t="shared" ca="1" si="186"/>
        <v>0</v>
      </c>
      <c r="O1487" s="75" t="str">
        <f t="shared" ca="1" si="191"/>
        <v>3210: Regular In-kind00PY0</v>
      </c>
      <c r="P1487" s="75">
        <f>VLOOKUP(D1487,'FY-Quarter lookup'!$D$2:$J$25,7,FALSE)</f>
        <v>0</v>
      </c>
      <c r="Q1487" s="75">
        <f ca="1">IFERROR(INDEX('Budget by FY'!$I$2:$I$506,MATCH('Budget by qtr'!O1487,'Budget by FY'!$F$2:$F$506,0)),0)</f>
        <v>0</v>
      </c>
      <c r="R1487" s="75">
        <f>VLOOKUP(D1487,'FY-Quarter lookup'!$D$2:$K$25,8,FALSE)</f>
        <v>0</v>
      </c>
      <c r="S1487" s="75">
        <f>VLOOKUP(D1487,'FY-Quarter lookup'!$D$2:$G$25,4,FALSE)</f>
        <v>0</v>
      </c>
      <c r="T1487" s="75">
        <f t="shared" ca="1" si="187"/>
        <v>0</v>
      </c>
    </row>
    <row r="1488" spans="1:20">
      <c r="A1488">
        <v>3</v>
      </c>
      <c r="B1488">
        <v>2028</v>
      </c>
      <c r="C1488" s="2">
        <v>46753</v>
      </c>
      <c r="D1488" s="2">
        <v>46843</v>
      </c>
      <c r="J1488">
        <f>VLOOKUP(D1488,'FY-Quarter lookup'!$D$2:$I$25,6,FALSE)</f>
        <v>0</v>
      </c>
      <c r="K1488">
        <f t="shared" si="189"/>
        <v>307</v>
      </c>
      <c r="L1488" s="75" t="str">
        <f t="shared" ca="1" si="190"/>
        <v>3210: Regular In-kind</v>
      </c>
      <c r="M1488" s="75">
        <f t="shared" ca="1" si="185"/>
        <v>0</v>
      </c>
      <c r="N1488" s="75">
        <f t="shared" ca="1" si="186"/>
        <v>0</v>
      </c>
      <c r="O1488" s="75" t="str">
        <f t="shared" ca="1" si="191"/>
        <v>3210: Regular In-kind00PY0</v>
      </c>
      <c r="P1488" s="75">
        <f>VLOOKUP(D1488,'FY-Quarter lookup'!$D$2:$J$25,7,FALSE)</f>
        <v>0</v>
      </c>
      <c r="Q1488" s="75">
        <f ca="1">IFERROR(INDEX('Budget by FY'!$I$2:$I$506,MATCH('Budget by qtr'!O1488,'Budget by FY'!$F$2:$F$506,0)),0)</f>
        <v>0</v>
      </c>
      <c r="R1488" s="75">
        <f>VLOOKUP(D1488,'FY-Quarter lookup'!$D$2:$K$25,8,FALSE)</f>
        <v>0</v>
      </c>
      <c r="S1488" s="75">
        <f>VLOOKUP(D1488,'FY-Quarter lookup'!$D$2:$G$25,4,FALSE)</f>
        <v>0</v>
      </c>
      <c r="T1488" s="75">
        <f t="shared" ca="1" si="187"/>
        <v>0</v>
      </c>
    </row>
    <row r="1489" spans="1:20">
      <c r="A1489">
        <v>4</v>
      </c>
      <c r="B1489">
        <v>2028</v>
      </c>
      <c r="C1489" s="2">
        <v>46844</v>
      </c>
      <c r="D1489" s="2">
        <v>46934</v>
      </c>
      <c r="J1489">
        <f>VLOOKUP(D1489,'FY-Quarter lookup'!$D$2:$I$25,6,FALSE)</f>
        <v>0</v>
      </c>
      <c r="K1489">
        <f t="shared" si="189"/>
        <v>307</v>
      </c>
      <c r="L1489" s="75" t="str">
        <f t="shared" ca="1" si="190"/>
        <v>3210: Regular In-kind</v>
      </c>
      <c r="M1489" s="75">
        <f t="shared" ca="1" si="185"/>
        <v>0</v>
      </c>
      <c r="N1489" s="75">
        <f t="shared" ca="1" si="186"/>
        <v>0</v>
      </c>
      <c r="O1489" s="75" t="str">
        <f t="shared" ca="1" si="191"/>
        <v>3210: Regular In-kind00PY0</v>
      </c>
      <c r="P1489" s="75">
        <f>VLOOKUP(D1489,'FY-Quarter lookup'!$D$2:$J$25,7,FALSE)</f>
        <v>0</v>
      </c>
      <c r="Q1489" s="75">
        <f ca="1">IFERROR(INDEX('Budget by FY'!$I$2:$I$506,MATCH('Budget by qtr'!O1489,'Budget by FY'!$F$2:$F$506,0)),0)</f>
        <v>0</v>
      </c>
      <c r="R1489" s="75">
        <f>VLOOKUP(D1489,'FY-Quarter lookup'!$D$2:$K$25,8,FALSE)</f>
        <v>0</v>
      </c>
      <c r="S1489" s="75">
        <f>VLOOKUP(D1489,'FY-Quarter lookup'!$D$2:$G$25,4,FALSE)</f>
        <v>0</v>
      </c>
      <c r="T1489" s="75">
        <f t="shared" ca="1" si="187"/>
        <v>0</v>
      </c>
    </row>
    <row r="1490" spans="1:20">
      <c r="A1490">
        <v>1</v>
      </c>
      <c r="B1490">
        <v>2023</v>
      </c>
      <c r="C1490" s="2">
        <v>44743</v>
      </c>
      <c r="D1490" s="2">
        <v>44834</v>
      </c>
      <c r="J1490">
        <f>VLOOKUP(D1490,'FY-Quarter lookup'!$D$2:$I$25,6,FALSE)</f>
        <v>0</v>
      </c>
      <c r="K1490">
        <f>K1489+5</f>
        <v>312</v>
      </c>
      <c r="L1490" s="75" t="str">
        <f t="shared" ca="1" si="190"/>
        <v>3210: Regular In-kind</v>
      </c>
      <c r="M1490" s="75">
        <f t="shared" ca="1" si="185"/>
        <v>0</v>
      </c>
      <c r="N1490" s="75">
        <f t="shared" ca="1" si="186"/>
        <v>0</v>
      </c>
      <c r="O1490" s="75" t="str">
        <f t="shared" ca="1" si="191"/>
        <v>3210: Regular In-kind00PY0</v>
      </c>
      <c r="P1490" s="75">
        <f>VLOOKUP(D1490,'FY-Quarter lookup'!$D$2:$J$25,7,FALSE)</f>
        <v>0</v>
      </c>
      <c r="Q1490" s="75">
        <f ca="1">IFERROR(INDEX('Budget by FY'!$I$2:$I$506,MATCH('Budget by qtr'!O1490,'Budget by FY'!$F$2:$F$506,0)),0)</f>
        <v>0</v>
      </c>
      <c r="R1490" s="75">
        <f>VLOOKUP(D1490,'FY-Quarter lookup'!$D$2:$K$25,8,FALSE)</f>
        <v>0</v>
      </c>
      <c r="S1490" s="75">
        <f>VLOOKUP(D1490,'FY-Quarter lookup'!$D$2:$G$25,4,FALSE)</f>
        <v>0</v>
      </c>
      <c r="T1490" s="75">
        <f t="shared" ca="1" si="187"/>
        <v>0</v>
      </c>
    </row>
    <row r="1491" spans="1:20">
      <c r="A1491">
        <v>2</v>
      </c>
      <c r="B1491">
        <v>2023</v>
      </c>
      <c r="C1491" s="2">
        <v>44835</v>
      </c>
      <c r="D1491" s="2">
        <v>44926</v>
      </c>
      <c r="J1491">
        <f>VLOOKUP(D1491,'FY-Quarter lookup'!$D$2:$I$25,6,FALSE)</f>
        <v>0</v>
      </c>
      <c r="K1491">
        <f>K1490</f>
        <v>312</v>
      </c>
      <c r="L1491" s="75" t="str">
        <f t="shared" ca="1" si="190"/>
        <v>3210: Regular In-kind</v>
      </c>
      <c r="M1491" s="75">
        <f t="shared" ca="1" si="185"/>
        <v>0</v>
      </c>
      <c r="N1491" s="75">
        <f t="shared" ca="1" si="186"/>
        <v>0</v>
      </c>
      <c r="O1491" s="75" t="str">
        <f t="shared" ca="1" si="191"/>
        <v>3210: Regular In-kind00PY0</v>
      </c>
      <c r="P1491" s="75">
        <f>VLOOKUP(D1491,'FY-Quarter lookup'!$D$2:$J$25,7,FALSE)</f>
        <v>0</v>
      </c>
      <c r="Q1491" s="75">
        <f ca="1">IFERROR(INDEX('Budget by FY'!$I$2:$I$506,MATCH('Budget by qtr'!O1491,'Budget by FY'!$F$2:$F$506,0)),0)</f>
        <v>0</v>
      </c>
      <c r="R1491" s="75">
        <f>VLOOKUP(D1491,'FY-Quarter lookup'!$D$2:$K$25,8,FALSE)</f>
        <v>0</v>
      </c>
      <c r="S1491" s="75">
        <f>VLOOKUP(D1491,'FY-Quarter lookup'!$D$2:$G$25,4,FALSE)</f>
        <v>0</v>
      </c>
      <c r="T1491" s="75">
        <f t="shared" ca="1" si="187"/>
        <v>0</v>
      </c>
    </row>
    <row r="1492" spans="1:20">
      <c r="A1492">
        <v>3</v>
      </c>
      <c r="B1492">
        <v>2023</v>
      </c>
      <c r="C1492" s="2">
        <v>44927</v>
      </c>
      <c r="D1492" s="2">
        <v>45016</v>
      </c>
      <c r="J1492">
        <f>VLOOKUP(D1492,'FY-Quarter lookup'!$D$2:$I$25,6,FALSE)</f>
        <v>0</v>
      </c>
      <c r="K1492">
        <f t="shared" ref="K1492:K1513" si="192">K1491</f>
        <v>312</v>
      </c>
      <c r="L1492" s="75" t="str">
        <f t="shared" ca="1" si="190"/>
        <v>3210: Regular In-kind</v>
      </c>
      <c r="M1492" s="75">
        <f t="shared" ca="1" si="185"/>
        <v>0</v>
      </c>
      <c r="N1492" s="75">
        <f t="shared" ca="1" si="186"/>
        <v>0</v>
      </c>
      <c r="O1492" s="75" t="str">
        <f t="shared" ca="1" si="191"/>
        <v>3210: Regular In-kind00PY0</v>
      </c>
      <c r="P1492" s="75">
        <f>VLOOKUP(D1492,'FY-Quarter lookup'!$D$2:$J$25,7,FALSE)</f>
        <v>0</v>
      </c>
      <c r="Q1492" s="75">
        <f ca="1">IFERROR(INDEX('Budget by FY'!$I$2:$I$506,MATCH('Budget by qtr'!O1492,'Budget by FY'!$F$2:$F$506,0)),0)</f>
        <v>0</v>
      </c>
      <c r="R1492" s="75">
        <f>VLOOKUP(D1492,'FY-Quarter lookup'!$D$2:$K$25,8,FALSE)</f>
        <v>0</v>
      </c>
      <c r="S1492" s="75">
        <f>VLOOKUP(D1492,'FY-Quarter lookup'!$D$2:$G$25,4,FALSE)</f>
        <v>0</v>
      </c>
      <c r="T1492" s="75">
        <f t="shared" ca="1" si="187"/>
        <v>0</v>
      </c>
    </row>
    <row r="1493" spans="1:20">
      <c r="A1493">
        <v>4</v>
      </c>
      <c r="B1493">
        <v>2023</v>
      </c>
      <c r="C1493" s="2">
        <v>45017</v>
      </c>
      <c r="D1493" s="2">
        <v>45107</v>
      </c>
      <c r="J1493">
        <f>VLOOKUP(D1493,'FY-Quarter lookup'!$D$2:$I$25,6,FALSE)</f>
        <v>0</v>
      </c>
      <c r="K1493">
        <f t="shared" si="192"/>
        <v>312</v>
      </c>
      <c r="L1493" s="75" t="str">
        <f t="shared" ca="1" si="190"/>
        <v>3210: Regular In-kind</v>
      </c>
      <c r="M1493" s="75">
        <f t="shared" ca="1" si="185"/>
        <v>0</v>
      </c>
      <c r="N1493" s="75">
        <f t="shared" ca="1" si="186"/>
        <v>0</v>
      </c>
      <c r="O1493" s="75" t="str">
        <f t="shared" ca="1" si="191"/>
        <v>3210: Regular In-kind00PY0</v>
      </c>
      <c r="P1493" s="75">
        <f>VLOOKUP(D1493,'FY-Quarter lookup'!$D$2:$J$25,7,FALSE)</f>
        <v>0</v>
      </c>
      <c r="Q1493" s="75">
        <f ca="1">IFERROR(INDEX('Budget by FY'!$I$2:$I$506,MATCH('Budget by qtr'!O1493,'Budget by FY'!$F$2:$F$506,0)),0)</f>
        <v>0</v>
      </c>
      <c r="R1493" s="75">
        <f>VLOOKUP(D1493,'FY-Quarter lookup'!$D$2:$K$25,8,FALSE)</f>
        <v>0</v>
      </c>
      <c r="S1493" s="75">
        <f>VLOOKUP(D1493,'FY-Quarter lookup'!$D$2:$G$25,4,FALSE)</f>
        <v>0</v>
      </c>
      <c r="T1493" s="75">
        <f t="shared" ca="1" si="187"/>
        <v>0</v>
      </c>
    </row>
    <row r="1494" spans="1:20">
      <c r="A1494">
        <v>1</v>
      </c>
      <c r="B1494">
        <v>2024</v>
      </c>
      <c r="C1494" s="2">
        <v>45108</v>
      </c>
      <c r="D1494" s="2">
        <v>45199</v>
      </c>
      <c r="J1494">
        <f>VLOOKUP(D1494,'FY-Quarter lookup'!$D$2:$I$25,6,FALSE)</f>
        <v>0</v>
      </c>
      <c r="K1494">
        <f t="shared" si="192"/>
        <v>312</v>
      </c>
      <c r="L1494" s="75" t="str">
        <f t="shared" ca="1" si="190"/>
        <v>3210: Regular In-kind</v>
      </c>
      <c r="M1494" s="75">
        <f t="shared" ca="1" si="185"/>
        <v>0</v>
      </c>
      <c r="N1494" s="75">
        <f t="shared" ca="1" si="186"/>
        <v>0</v>
      </c>
      <c r="O1494" s="75" t="str">
        <f t="shared" ca="1" si="191"/>
        <v>3210: Regular In-kind00PY0</v>
      </c>
      <c r="P1494" s="75">
        <f>VLOOKUP(D1494,'FY-Quarter lookup'!$D$2:$J$25,7,FALSE)</f>
        <v>0</v>
      </c>
      <c r="Q1494" s="75">
        <f ca="1">IFERROR(INDEX('Budget by FY'!$I$2:$I$506,MATCH('Budget by qtr'!O1494,'Budget by FY'!$F$2:$F$506,0)),0)</f>
        <v>0</v>
      </c>
      <c r="R1494" s="75">
        <f>VLOOKUP(D1494,'FY-Quarter lookup'!$D$2:$K$25,8,FALSE)</f>
        <v>0</v>
      </c>
      <c r="S1494" s="75">
        <f>VLOOKUP(D1494,'FY-Quarter lookup'!$D$2:$G$25,4,FALSE)</f>
        <v>0</v>
      </c>
      <c r="T1494" s="75">
        <f t="shared" ca="1" si="187"/>
        <v>0</v>
      </c>
    </row>
    <row r="1495" spans="1:20">
      <c r="A1495">
        <v>2</v>
      </c>
      <c r="B1495">
        <v>2024</v>
      </c>
      <c r="C1495" s="2">
        <v>45200</v>
      </c>
      <c r="D1495" s="2">
        <v>45291</v>
      </c>
      <c r="J1495">
        <f>VLOOKUP(D1495,'FY-Quarter lookup'!$D$2:$I$25,6,FALSE)</f>
        <v>0</v>
      </c>
      <c r="K1495">
        <f t="shared" si="192"/>
        <v>312</v>
      </c>
      <c r="L1495" s="75" t="str">
        <f t="shared" ca="1" si="190"/>
        <v>3210: Regular In-kind</v>
      </c>
      <c r="M1495" s="75">
        <f t="shared" ca="1" si="185"/>
        <v>0</v>
      </c>
      <c r="N1495" s="75">
        <f t="shared" ca="1" si="186"/>
        <v>0</v>
      </c>
      <c r="O1495" s="75" t="str">
        <f t="shared" ca="1" si="191"/>
        <v>3210: Regular In-kind00PY0</v>
      </c>
      <c r="P1495" s="75">
        <f>VLOOKUP(D1495,'FY-Quarter lookup'!$D$2:$J$25,7,FALSE)</f>
        <v>0</v>
      </c>
      <c r="Q1495" s="75">
        <f ca="1">IFERROR(INDEX('Budget by FY'!$I$2:$I$506,MATCH('Budget by qtr'!O1495,'Budget by FY'!$F$2:$F$506,0)),0)</f>
        <v>0</v>
      </c>
      <c r="R1495" s="75">
        <f>VLOOKUP(D1495,'FY-Quarter lookup'!$D$2:$K$25,8,FALSE)</f>
        <v>0</v>
      </c>
      <c r="S1495" s="75">
        <f>VLOOKUP(D1495,'FY-Quarter lookup'!$D$2:$G$25,4,FALSE)</f>
        <v>0</v>
      </c>
      <c r="T1495" s="75">
        <f t="shared" ca="1" si="187"/>
        <v>0</v>
      </c>
    </row>
    <row r="1496" spans="1:20">
      <c r="A1496">
        <v>3</v>
      </c>
      <c r="B1496">
        <v>2024</v>
      </c>
      <c r="C1496" s="2">
        <v>45292</v>
      </c>
      <c r="D1496" s="2">
        <v>45382</v>
      </c>
      <c r="J1496">
        <f>VLOOKUP(D1496,'FY-Quarter lookup'!$D$2:$I$25,6,FALSE)</f>
        <v>0</v>
      </c>
      <c r="K1496">
        <f t="shared" si="192"/>
        <v>312</v>
      </c>
      <c r="L1496" s="75" t="str">
        <f t="shared" ca="1" si="190"/>
        <v>3210: Regular In-kind</v>
      </c>
      <c r="M1496" s="75">
        <f t="shared" ca="1" si="185"/>
        <v>0</v>
      </c>
      <c r="N1496" s="75">
        <f t="shared" ca="1" si="186"/>
        <v>0</v>
      </c>
      <c r="O1496" s="75" t="str">
        <f t="shared" ca="1" si="191"/>
        <v>3210: Regular In-kind00PY0</v>
      </c>
      <c r="P1496" s="75">
        <f>VLOOKUP(D1496,'FY-Quarter lookup'!$D$2:$J$25,7,FALSE)</f>
        <v>0</v>
      </c>
      <c r="Q1496" s="75">
        <f ca="1">IFERROR(INDEX('Budget by FY'!$I$2:$I$506,MATCH('Budget by qtr'!O1496,'Budget by FY'!$F$2:$F$506,0)),0)</f>
        <v>0</v>
      </c>
      <c r="R1496" s="75">
        <f>VLOOKUP(D1496,'FY-Quarter lookup'!$D$2:$K$25,8,FALSE)</f>
        <v>0</v>
      </c>
      <c r="S1496" s="75">
        <f>VLOOKUP(D1496,'FY-Quarter lookup'!$D$2:$G$25,4,FALSE)</f>
        <v>0</v>
      </c>
      <c r="T1496" s="75">
        <f t="shared" ca="1" si="187"/>
        <v>0</v>
      </c>
    </row>
    <row r="1497" spans="1:20">
      <c r="A1497">
        <v>4</v>
      </c>
      <c r="B1497">
        <v>2024</v>
      </c>
      <c r="C1497" s="2">
        <v>45383</v>
      </c>
      <c r="D1497" s="2">
        <v>45473</v>
      </c>
      <c r="J1497">
        <f>VLOOKUP(D1497,'FY-Quarter lookup'!$D$2:$I$25,6,FALSE)</f>
        <v>0</v>
      </c>
      <c r="K1497">
        <f t="shared" si="192"/>
        <v>312</v>
      </c>
      <c r="L1497" s="75" t="str">
        <f t="shared" ca="1" si="190"/>
        <v>3210: Regular In-kind</v>
      </c>
      <c r="M1497" s="75">
        <f t="shared" ca="1" si="185"/>
        <v>0</v>
      </c>
      <c r="N1497" s="75">
        <f t="shared" ca="1" si="186"/>
        <v>0</v>
      </c>
      <c r="O1497" s="75" t="str">
        <f t="shared" ca="1" si="191"/>
        <v>3210: Regular In-kind00PY0</v>
      </c>
      <c r="P1497" s="75">
        <f>VLOOKUP(D1497,'FY-Quarter lookup'!$D$2:$J$25,7,FALSE)</f>
        <v>0</v>
      </c>
      <c r="Q1497" s="75">
        <f ca="1">IFERROR(INDEX('Budget by FY'!$I$2:$I$506,MATCH('Budget by qtr'!O1497,'Budget by FY'!$F$2:$F$506,0)),0)</f>
        <v>0</v>
      </c>
      <c r="R1497" s="75">
        <f>VLOOKUP(D1497,'FY-Quarter lookup'!$D$2:$K$25,8,FALSE)</f>
        <v>0</v>
      </c>
      <c r="S1497" s="75">
        <f>VLOOKUP(D1497,'FY-Quarter lookup'!$D$2:$G$25,4,FALSE)</f>
        <v>0</v>
      </c>
      <c r="T1497" s="75">
        <f t="shared" ca="1" si="187"/>
        <v>0</v>
      </c>
    </row>
    <row r="1498" spans="1:20">
      <c r="A1498">
        <v>1</v>
      </c>
      <c r="B1498">
        <v>2025</v>
      </c>
      <c r="C1498" s="2">
        <v>45474</v>
      </c>
      <c r="D1498" s="2">
        <v>45565</v>
      </c>
      <c r="J1498">
        <f>VLOOKUP(D1498,'FY-Quarter lookup'!$D$2:$I$25,6,FALSE)</f>
        <v>0</v>
      </c>
      <c r="K1498">
        <f t="shared" si="192"/>
        <v>312</v>
      </c>
      <c r="L1498" s="75" t="str">
        <f t="shared" ca="1" si="190"/>
        <v>3210: Regular In-kind</v>
      </c>
      <c r="M1498" s="75">
        <f t="shared" ref="M1498:M1561" ca="1" si="193">INDIRECT(_xlfn.CONCAT("'Budget by FY'!D",K1498))</f>
        <v>0</v>
      </c>
      <c r="N1498" s="75">
        <f t="shared" ref="N1498:N1561" ca="1" si="194">INDIRECT(_xlfn.CONCAT("'Budget by FY'!E",K1498))</f>
        <v>0</v>
      </c>
      <c r="O1498" s="75" t="str">
        <f t="shared" ca="1" si="191"/>
        <v>3210: Regular In-kind00PY0</v>
      </c>
      <c r="P1498" s="75">
        <f>VLOOKUP(D1498,'FY-Quarter lookup'!$D$2:$J$25,7,FALSE)</f>
        <v>0</v>
      </c>
      <c r="Q1498" s="75">
        <f ca="1">IFERROR(INDEX('Budget by FY'!$I$2:$I$506,MATCH('Budget by qtr'!O1498,'Budget by FY'!$F$2:$F$506,0)),0)</f>
        <v>0</v>
      </c>
      <c r="R1498" s="75">
        <f>VLOOKUP(D1498,'FY-Quarter lookup'!$D$2:$K$25,8,FALSE)</f>
        <v>0</v>
      </c>
      <c r="S1498" s="75">
        <f>VLOOKUP(D1498,'FY-Quarter lookup'!$D$2:$G$25,4,FALSE)</f>
        <v>0</v>
      </c>
      <c r="T1498" s="75">
        <f t="shared" ref="T1498:T1561" ca="1" si="195">IFERROR((Q1498/R1498)*S1498,0)</f>
        <v>0</v>
      </c>
    </row>
    <row r="1499" spans="1:20">
      <c r="A1499">
        <v>2</v>
      </c>
      <c r="B1499">
        <v>2025</v>
      </c>
      <c r="C1499" s="2">
        <v>45566</v>
      </c>
      <c r="D1499" s="2">
        <v>45657</v>
      </c>
      <c r="J1499">
        <f>VLOOKUP(D1499,'FY-Quarter lookup'!$D$2:$I$25,6,FALSE)</f>
        <v>0</v>
      </c>
      <c r="K1499">
        <f t="shared" si="192"/>
        <v>312</v>
      </c>
      <c r="L1499" s="75" t="str">
        <f t="shared" ca="1" si="190"/>
        <v>3210: Regular In-kind</v>
      </c>
      <c r="M1499" s="75">
        <f t="shared" ca="1" si="193"/>
        <v>0</v>
      </c>
      <c r="N1499" s="75">
        <f t="shared" ca="1" si="194"/>
        <v>0</v>
      </c>
      <c r="O1499" s="75" t="str">
        <f t="shared" ca="1" si="191"/>
        <v>3210: Regular In-kind00PY0</v>
      </c>
      <c r="P1499" s="75">
        <f>VLOOKUP(D1499,'FY-Quarter lookup'!$D$2:$J$25,7,FALSE)</f>
        <v>0</v>
      </c>
      <c r="Q1499" s="75">
        <f ca="1">IFERROR(INDEX('Budget by FY'!$I$2:$I$506,MATCH('Budget by qtr'!O1499,'Budget by FY'!$F$2:$F$506,0)),0)</f>
        <v>0</v>
      </c>
      <c r="R1499" s="75">
        <f>VLOOKUP(D1499,'FY-Quarter lookup'!$D$2:$K$25,8,FALSE)</f>
        <v>0</v>
      </c>
      <c r="S1499" s="75">
        <f>VLOOKUP(D1499,'FY-Quarter lookup'!$D$2:$G$25,4,FALSE)</f>
        <v>0</v>
      </c>
      <c r="T1499" s="75">
        <f t="shared" ca="1" si="195"/>
        <v>0</v>
      </c>
    </row>
    <row r="1500" spans="1:20">
      <c r="A1500">
        <v>3</v>
      </c>
      <c r="B1500">
        <v>2025</v>
      </c>
      <c r="C1500" s="2">
        <v>45658</v>
      </c>
      <c r="D1500" s="2">
        <v>45747</v>
      </c>
      <c r="J1500">
        <f>VLOOKUP(D1500,'FY-Quarter lookup'!$D$2:$I$25,6,FALSE)</f>
        <v>0</v>
      </c>
      <c r="K1500">
        <f t="shared" si="192"/>
        <v>312</v>
      </c>
      <c r="L1500" s="75" t="str">
        <f t="shared" ca="1" si="190"/>
        <v>3210: Regular In-kind</v>
      </c>
      <c r="M1500" s="75">
        <f t="shared" ca="1" si="193"/>
        <v>0</v>
      </c>
      <c r="N1500" s="75">
        <f t="shared" ca="1" si="194"/>
        <v>0</v>
      </c>
      <c r="O1500" s="75" t="str">
        <f t="shared" ca="1" si="191"/>
        <v>3210: Regular In-kind00PY0</v>
      </c>
      <c r="P1500" s="75">
        <f>VLOOKUP(D1500,'FY-Quarter lookup'!$D$2:$J$25,7,FALSE)</f>
        <v>0</v>
      </c>
      <c r="Q1500" s="75">
        <f ca="1">IFERROR(INDEX('Budget by FY'!$I$2:$I$506,MATCH('Budget by qtr'!O1500,'Budget by FY'!$F$2:$F$506,0)),0)</f>
        <v>0</v>
      </c>
      <c r="R1500" s="75">
        <f>VLOOKUP(D1500,'FY-Quarter lookup'!$D$2:$K$25,8,FALSE)</f>
        <v>0</v>
      </c>
      <c r="S1500" s="75">
        <f>VLOOKUP(D1500,'FY-Quarter lookup'!$D$2:$G$25,4,FALSE)</f>
        <v>0</v>
      </c>
      <c r="T1500" s="75">
        <f t="shared" ca="1" si="195"/>
        <v>0</v>
      </c>
    </row>
    <row r="1501" spans="1:20">
      <c r="A1501">
        <v>4</v>
      </c>
      <c r="B1501">
        <v>2025</v>
      </c>
      <c r="C1501" s="2">
        <v>45748</v>
      </c>
      <c r="D1501" s="2">
        <v>45838</v>
      </c>
      <c r="J1501">
        <f>VLOOKUP(D1501,'FY-Quarter lookup'!$D$2:$I$25,6,FALSE)</f>
        <v>0</v>
      </c>
      <c r="K1501">
        <f t="shared" si="192"/>
        <v>312</v>
      </c>
      <c r="L1501" s="75" t="str">
        <f t="shared" ca="1" si="190"/>
        <v>3210: Regular In-kind</v>
      </c>
      <c r="M1501" s="75">
        <f t="shared" ca="1" si="193"/>
        <v>0</v>
      </c>
      <c r="N1501" s="75">
        <f t="shared" ca="1" si="194"/>
        <v>0</v>
      </c>
      <c r="O1501" s="75" t="str">
        <f t="shared" ca="1" si="191"/>
        <v>3210: Regular In-kind00PY0</v>
      </c>
      <c r="P1501" s="75">
        <f>VLOOKUP(D1501,'FY-Quarter lookup'!$D$2:$J$25,7,FALSE)</f>
        <v>0</v>
      </c>
      <c r="Q1501" s="75">
        <f ca="1">IFERROR(INDEX('Budget by FY'!$I$2:$I$506,MATCH('Budget by qtr'!O1501,'Budget by FY'!$F$2:$F$506,0)),0)</f>
        <v>0</v>
      </c>
      <c r="R1501" s="75">
        <f>VLOOKUP(D1501,'FY-Quarter lookup'!$D$2:$K$25,8,FALSE)</f>
        <v>0</v>
      </c>
      <c r="S1501" s="75">
        <f>VLOOKUP(D1501,'FY-Quarter lookup'!$D$2:$G$25,4,FALSE)</f>
        <v>0</v>
      </c>
      <c r="T1501" s="75">
        <f t="shared" ca="1" si="195"/>
        <v>0</v>
      </c>
    </row>
    <row r="1502" spans="1:20">
      <c r="A1502">
        <v>1</v>
      </c>
      <c r="B1502">
        <v>2026</v>
      </c>
      <c r="C1502" s="2">
        <v>45839</v>
      </c>
      <c r="D1502" s="2">
        <v>45930</v>
      </c>
      <c r="J1502">
        <f>VLOOKUP(D1502,'FY-Quarter lookup'!$D$2:$I$25,6,FALSE)</f>
        <v>0</v>
      </c>
      <c r="K1502">
        <f t="shared" si="192"/>
        <v>312</v>
      </c>
      <c r="L1502" s="75" t="str">
        <f t="shared" ca="1" si="190"/>
        <v>3210: Regular In-kind</v>
      </c>
      <c r="M1502" s="75">
        <f t="shared" ca="1" si="193"/>
        <v>0</v>
      </c>
      <c r="N1502" s="75">
        <f t="shared" ca="1" si="194"/>
        <v>0</v>
      </c>
      <c r="O1502" s="75" t="str">
        <f t="shared" ca="1" si="191"/>
        <v>3210: Regular In-kind00PY0</v>
      </c>
      <c r="P1502" s="75">
        <f>VLOOKUP(D1502,'FY-Quarter lookup'!$D$2:$J$25,7,FALSE)</f>
        <v>0</v>
      </c>
      <c r="Q1502" s="75">
        <f ca="1">IFERROR(INDEX('Budget by FY'!$I$2:$I$506,MATCH('Budget by qtr'!O1502,'Budget by FY'!$F$2:$F$506,0)),0)</f>
        <v>0</v>
      </c>
      <c r="R1502" s="75">
        <f>VLOOKUP(D1502,'FY-Quarter lookup'!$D$2:$K$25,8,FALSE)</f>
        <v>0</v>
      </c>
      <c r="S1502" s="75">
        <f>VLOOKUP(D1502,'FY-Quarter lookup'!$D$2:$G$25,4,FALSE)</f>
        <v>0</v>
      </c>
      <c r="T1502" s="75">
        <f t="shared" ca="1" si="195"/>
        <v>0</v>
      </c>
    </row>
    <row r="1503" spans="1:20">
      <c r="A1503">
        <v>2</v>
      </c>
      <c r="B1503">
        <v>2026</v>
      </c>
      <c r="C1503" s="2">
        <v>45931</v>
      </c>
      <c r="D1503" s="2">
        <v>46022</v>
      </c>
      <c r="J1503">
        <f>VLOOKUP(D1503,'FY-Quarter lookup'!$D$2:$I$25,6,FALSE)</f>
        <v>0</v>
      </c>
      <c r="K1503">
        <f t="shared" si="192"/>
        <v>312</v>
      </c>
      <c r="L1503" s="75" t="str">
        <f t="shared" ca="1" si="190"/>
        <v>3210: Regular In-kind</v>
      </c>
      <c r="M1503" s="75">
        <f t="shared" ca="1" si="193"/>
        <v>0</v>
      </c>
      <c r="N1503" s="75">
        <f t="shared" ca="1" si="194"/>
        <v>0</v>
      </c>
      <c r="O1503" s="75" t="str">
        <f t="shared" ca="1" si="191"/>
        <v>3210: Regular In-kind00PY0</v>
      </c>
      <c r="P1503" s="75">
        <f>VLOOKUP(D1503,'FY-Quarter lookup'!$D$2:$J$25,7,FALSE)</f>
        <v>0</v>
      </c>
      <c r="Q1503" s="75">
        <f ca="1">IFERROR(INDEX('Budget by FY'!$I$2:$I$506,MATCH('Budget by qtr'!O1503,'Budget by FY'!$F$2:$F$506,0)),0)</f>
        <v>0</v>
      </c>
      <c r="R1503" s="75">
        <f>VLOOKUP(D1503,'FY-Quarter lookup'!$D$2:$K$25,8,FALSE)</f>
        <v>0</v>
      </c>
      <c r="S1503" s="75">
        <f>VLOOKUP(D1503,'FY-Quarter lookup'!$D$2:$G$25,4,FALSE)</f>
        <v>0</v>
      </c>
      <c r="T1503" s="75">
        <f t="shared" ca="1" si="195"/>
        <v>0</v>
      </c>
    </row>
    <row r="1504" spans="1:20">
      <c r="A1504">
        <v>3</v>
      </c>
      <c r="B1504">
        <v>2026</v>
      </c>
      <c r="C1504" s="2">
        <v>46023</v>
      </c>
      <c r="D1504" s="2">
        <v>46112</v>
      </c>
      <c r="J1504">
        <f>VLOOKUP(D1504,'FY-Quarter lookup'!$D$2:$I$25,6,FALSE)</f>
        <v>0</v>
      </c>
      <c r="K1504">
        <f t="shared" si="192"/>
        <v>312</v>
      </c>
      <c r="L1504" s="75" t="str">
        <f t="shared" ca="1" si="190"/>
        <v>3210: Regular In-kind</v>
      </c>
      <c r="M1504" s="75">
        <f t="shared" ca="1" si="193"/>
        <v>0</v>
      </c>
      <c r="N1504" s="75">
        <f t="shared" ca="1" si="194"/>
        <v>0</v>
      </c>
      <c r="O1504" s="75" t="str">
        <f t="shared" ca="1" si="191"/>
        <v>3210: Regular In-kind00PY0</v>
      </c>
      <c r="P1504" s="75">
        <f>VLOOKUP(D1504,'FY-Quarter lookup'!$D$2:$J$25,7,FALSE)</f>
        <v>0</v>
      </c>
      <c r="Q1504" s="75">
        <f ca="1">IFERROR(INDEX('Budget by FY'!$I$2:$I$506,MATCH('Budget by qtr'!O1504,'Budget by FY'!$F$2:$F$506,0)),0)</f>
        <v>0</v>
      </c>
      <c r="R1504" s="75">
        <f>VLOOKUP(D1504,'FY-Quarter lookup'!$D$2:$K$25,8,FALSE)</f>
        <v>0</v>
      </c>
      <c r="S1504" s="75">
        <f>VLOOKUP(D1504,'FY-Quarter lookup'!$D$2:$G$25,4,FALSE)</f>
        <v>0</v>
      </c>
      <c r="T1504" s="75">
        <f t="shared" ca="1" si="195"/>
        <v>0</v>
      </c>
    </row>
    <row r="1505" spans="1:20">
      <c r="A1505">
        <v>4</v>
      </c>
      <c r="B1505">
        <v>2026</v>
      </c>
      <c r="C1505" s="2">
        <v>46113</v>
      </c>
      <c r="D1505" s="2">
        <v>46203</v>
      </c>
      <c r="J1505">
        <f>VLOOKUP(D1505,'FY-Quarter lookup'!$D$2:$I$25,6,FALSE)</f>
        <v>0</v>
      </c>
      <c r="K1505">
        <f t="shared" si="192"/>
        <v>312</v>
      </c>
      <c r="L1505" s="75" t="str">
        <f t="shared" ca="1" si="190"/>
        <v>3210: Regular In-kind</v>
      </c>
      <c r="M1505" s="75">
        <f t="shared" ca="1" si="193"/>
        <v>0</v>
      </c>
      <c r="N1505" s="75">
        <f t="shared" ca="1" si="194"/>
        <v>0</v>
      </c>
      <c r="O1505" s="75" t="str">
        <f t="shared" ca="1" si="191"/>
        <v>3210: Regular In-kind00PY0</v>
      </c>
      <c r="P1505" s="75">
        <f>VLOOKUP(D1505,'FY-Quarter lookup'!$D$2:$J$25,7,FALSE)</f>
        <v>0</v>
      </c>
      <c r="Q1505" s="75">
        <f ca="1">IFERROR(INDEX('Budget by FY'!$I$2:$I$506,MATCH('Budget by qtr'!O1505,'Budget by FY'!$F$2:$F$506,0)),0)</f>
        <v>0</v>
      </c>
      <c r="R1505" s="75">
        <f>VLOOKUP(D1505,'FY-Quarter lookup'!$D$2:$K$25,8,FALSE)</f>
        <v>0</v>
      </c>
      <c r="S1505" s="75">
        <f>VLOOKUP(D1505,'FY-Quarter lookup'!$D$2:$G$25,4,FALSE)</f>
        <v>0</v>
      </c>
      <c r="T1505" s="75">
        <f t="shared" ca="1" si="195"/>
        <v>0</v>
      </c>
    </row>
    <row r="1506" spans="1:20">
      <c r="A1506">
        <v>1</v>
      </c>
      <c r="B1506">
        <v>2027</v>
      </c>
      <c r="C1506" s="2">
        <v>46204</v>
      </c>
      <c r="D1506" s="2">
        <v>46295</v>
      </c>
      <c r="J1506">
        <f>VLOOKUP(D1506,'FY-Quarter lookup'!$D$2:$I$25,6,FALSE)</f>
        <v>0</v>
      </c>
      <c r="K1506">
        <f t="shared" si="192"/>
        <v>312</v>
      </c>
      <c r="L1506" s="75" t="str">
        <f t="shared" ca="1" si="190"/>
        <v>3210: Regular In-kind</v>
      </c>
      <c r="M1506" s="75">
        <f t="shared" ca="1" si="193"/>
        <v>0</v>
      </c>
      <c r="N1506" s="75">
        <f t="shared" ca="1" si="194"/>
        <v>0</v>
      </c>
      <c r="O1506" s="75" t="str">
        <f t="shared" ca="1" si="191"/>
        <v>3210: Regular In-kind00PY0</v>
      </c>
      <c r="P1506" s="75">
        <f>VLOOKUP(D1506,'FY-Quarter lookup'!$D$2:$J$25,7,FALSE)</f>
        <v>0</v>
      </c>
      <c r="Q1506" s="75">
        <f ca="1">IFERROR(INDEX('Budget by FY'!$I$2:$I$506,MATCH('Budget by qtr'!O1506,'Budget by FY'!$F$2:$F$506,0)),0)</f>
        <v>0</v>
      </c>
      <c r="R1506" s="75">
        <f>VLOOKUP(D1506,'FY-Quarter lookup'!$D$2:$K$25,8,FALSE)</f>
        <v>0</v>
      </c>
      <c r="S1506" s="75">
        <f>VLOOKUP(D1506,'FY-Quarter lookup'!$D$2:$G$25,4,FALSE)</f>
        <v>0</v>
      </c>
      <c r="T1506" s="75">
        <f t="shared" ca="1" si="195"/>
        <v>0</v>
      </c>
    </row>
    <row r="1507" spans="1:20">
      <c r="A1507">
        <v>2</v>
      </c>
      <c r="B1507">
        <v>2027</v>
      </c>
      <c r="C1507" s="2">
        <v>46296</v>
      </c>
      <c r="D1507" s="2">
        <v>46387</v>
      </c>
      <c r="J1507">
        <f>VLOOKUP(D1507,'FY-Quarter lookup'!$D$2:$I$25,6,FALSE)</f>
        <v>0</v>
      </c>
      <c r="K1507">
        <f t="shared" si="192"/>
        <v>312</v>
      </c>
      <c r="L1507" s="75" t="str">
        <f t="shared" ca="1" si="190"/>
        <v>3210: Regular In-kind</v>
      </c>
      <c r="M1507" s="75">
        <f t="shared" ca="1" si="193"/>
        <v>0</v>
      </c>
      <c r="N1507" s="75">
        <f t="shared" ca="1" si="194"/>
        <v>0</v>
      </c>
      <c r="O1507" s="75" t="str">
        <f t="shared" ca="1" si="191"/>
        <v>3210: Regular In-kind00PY0</v>
      </c>
      <c r="P1507" s="75">
        <f>VLOOKUP(D1507,'FY-Quarter lookup'!$D$2:$J$25,7,FALSE)</f>
        <v>0</v>
      </c>
      <c r="Q1507" s="75">
        <f ca="1">IFERROR(INDEX('Budget by FY'!$I$2:$I$506,MATCH('Budget by qtr'!O1507,'Budget by FY'!$F$2:$F$506,0)),0)</f>
        <v>0</v>
      </c>
      <c r="R1507" s="75">
        <f>VLOOKUP(D1507,'FY-Quarter lookup'!$D$2:$K$25,8,FALSE)</f>
        <v>0</v>
      </c>
      <c r="S1507" s="75">
        <f>VLOOKUP(D1507,'FY-Quarter lookup'!$D$2:$G$25,4,FALSE)</f>
        <v>0</v>
      </c>
      <c r="T1507" s="75">
        <f t="shared" ca="1" si="195"/>
        <v>0</v>
      </c>
    </row>
    <row r="1508" spans="1:20">
      <c r="A1508">
        <v>3</v>
      </c>
      <c r="B1508">
        <v>2027</v>
      </c>
      <c r="C1508" s="2">
        <v>46388</v>
      </c>
      <c r="D1508" s="2">
        <v>46477</v>
      </c>
      <c r="J1508">
        <f>VLOOKUP(D1508,'FY-Quarter lookup'!$D$2:$I$25,6,FALSE)</f>
        <v>0</v>
      </c>
      <c r="K1508">
        <f t="shared" si="192"/>
        <v>312</v>
      </c>
      <c r="L1508" s="75" t="str">
        <f t="shared" ca="1" si="190"/>
        <v>3210: Regular In-kind</v>
      </c>
      <c r="M1508" s="75">
        <f t="shared" ca="1" si="193"/>
        <v>0</v>
      </c>
      <c r="N1508" s="75">
        <f t="shared" ca="1" si="194"/>
        <v>0</v>
      </c>
      <c r="O1508" s="75" t="str">
        <f t="shared" ca="1" si="191"/>
        <v>3210: Regular In-kind00PY0</v>
      </c>
      <c r="P1508" s="75">
        <f>VLOOKUP(D1508,'FY-Quarter lookup'!$D$2:$J$25,7,FALSE)</f>
        <v>0</v>
      </c>
      <c r="Q1508" s="75">
        <f ca="1">IFERROR(INDEX('Budget by FY'!$I$2:$I$506,MATCH('Budget by qtr'!O1508,'Budget by FY'!$F$2:$F$506,0)),0)</f>
        <v>0</v>
      </c>
      <c r="R1508" s="75">
        <f>VLOOKUP(D1508,'FY-Quarter lookup'!$D$2:$K$25,8,FALSE)</f>
        <v>0</v>
      </c>
      <c r="S1508" s="75">
        <f>VLOOKUP(D1508,'FY-Quarter lookup'!$D$2:$G$25,4,FALSE)</f>
        <v>0</v>
      </c>
      <c r="T1508" s="75">
        <f t="shared" ca="1" si="195"/>
        <v>0</v>
      </c>
    </row>
    <row r="1509" spans="1:20">
      <c r="A1509">
        <v>4</v>
      </c>
      <c r="B1509">
        <v>2027</v>
      </c>
      <c r="C1509" s="2">
        <v>46478</v>
      </c>
      <c r="D1509" s="2">
        <v>46568</v>
      </c>
      <c r="J1509">
        <f>VLOOKUP(D1509,'FY-Quarter lookup'!$D$2:$I$25,6,FALSE)</f>
        <v>0</v>
      </c>
      <c r="K1509">
        <f t="shared" si="192"/>
        <v>312</v>
      </c>
      <c r="L1509" s="75" t="str">
        <f t="shared" ca="1" si="190"/>
        <v>3210: Regular In-kind</v>
      </c>
      <c r="M1509" s="75">
        <f t="shared" ca="1" si="193"/>
        <v>0</v>
      </c>
      <c r="N1509" s="75">
        <f t="shared" ca="1" si="194"/>
        <v>0</v>
      </c>
      <c r="O1509" s="75" t="str">
        <f t="shared" ca="1" si="191"/>
        <v>3210: Regular In-kind00PY0</v>
      </c>
      <c r="P1509" s="75">
        <f>VLOOKUP(D1509,'FY-Quarter lookup'!$D$2:$J$25,7,FALSE)</f>
        <v>0</v>
      </c>
      <c r="Q1509" s="75">
        <f ca="1">IFERROR(INDEX('Budget by FY'!$I$2:$I$506,MATCH('Budget by qtr'!O1509,'Budget by FY'!$F$2:$F$506,0)),0)</f>
        <v>0</v>
      </c>
      <c r="R1509" s="75">
        <f>VLOOKUP(D1509,'FY-Quarter lookup'!$D$2:$K$25,8,FALSE)</f>
        <v>0</v>
      </c>
      <c r="S1509" s="75">
        <f>VLOOKUP(D1509,'FY-Quarter lookup'!$D$2:$G$25,4,FALSE)</f>
        <v>0</v>
      </c>
      <c r="T1509" s="75">
        <f t="shared" ca="1" si="195"/>
        <v>0</v>
      </c>
    </row>
    <row r="1510" spans="1:20">
      <c r="A1510">
        <v>1</v>
      </c>
      <c r="B1510">
        <v>2028</v>
      </c>
      <c r="C1510" s="2">
        <v>46569</v>
      </c>
      <c r="D1510" s="2">
        <v>46660</v>
      </c>
      <c r="J1510">
        <f>VLOOKUP(D1510,'FY-Quarter lookup'!$D$2:$I$25,6,FALSE)</f>
        <v>0</v>
      </c>
      <c r="K1510">
        <f t="shared" si="192"/>
        <v>312</v>
      </c>
      <c r="L1510" s="75" t="str">
        <f t="shared" ca="1" si="190"/>
        <v>3210: Regular In-kind</v>
      </c>
      <c r="M1510" s="75">
        <f t="shared" ca="1" si="193"/>
        <v>0</v>
      </c>
      <c r="N1510" s="75">
        <f t="shared" ca="1" si="194"/>
        <v>0</v>
      </c>
      <c r="O1510" s="75" t="str">
        <f t="shared" ca="1" si="191"/>
        <v>3210: Regular In-kind00PY0</v>
      </c>
      <c r="P1510" s="75">
        <f>VLOOKUP(D1510,'FY-Quarter lookup'!$D$2:$J$25,7,FALSE)</f>
        <v>0</v>
      </c>
      <c r="Q1510" s="75">
        <f ca="1">IFERROR(INDEX('Budget by FY'!$I$2:$I$506,MATCH('Budget by qtr'!O1510,'Budget by FY'!$F$2:$F$506,0)),0)</f>
        <v>0</v>
      </c>
      <c r="R1510" s="75">
        <f>VLOOKUP(D1510,'FY-Quarter lookup'!$D$2:$K$25,8,FALSE)</f>
        <v>0</v>
      </c>
      <c r="S1510" s="75">
        <f>VLOOKUP(D1510,'FY-Quarter lookup'!$D$2:$G$25,4,FALSE)</f>
        <v>0</v>
      </c>
      <c r="T1510" s="75">
        <f t="shared" ca="1" si="195"/>
        <v>0</v>
      </c>
    </row>
    <row r="1511" spans="1:20">
      <c r="A1511">
        <v>2</v>
      </c>
      <c r="B1511">
        <v>2028</v>
      </c>
      <c r="C1511" s="2">
        <v>46661</v>
      </c>
      <c r="D1511" s="2">
        <v>46752</v>
      </c>
      <c r="J1511">
        <f>VLOOKUP(D1511,'FY-Quarter lookup'!$D$2:$I$25,6,FALSE)</f>
        <v>0</v>
      </c>
      <c r="K1511">
        <f t="shared" si="192"/>
        <v>312</v>
      </c>
      <c r="L1511" s="75" t="str">
        <f t="shared" ca="1" si="190"/>
        <v>3210: Regular In-kind</v>
      </c>
      <c r="M1511" s="75">
        <f t="shared" ca="1" si="193"/>
        <v>0</v>
      </c>
      <c r="N1511" s="75">
        <f t="shared" ca="1" si="194"/>
        <v>0</v>
      </c>
      <c r="O1511" s="75" t="str">
        <f t="shared" ca="1" si="191"/>
        <v>3210: Regular In-kind00PY0</v>
      </c>
      <c r="P1511" s="75">
        <f>VLOOKUP(D1511,'FY-Quarter lookup'!$D$2:$J$25,7,FALSE)</f>
        <v>0</v>
      </c>
      <c r="Q1511" s="75">
        <f ca="1">IFERROR(INDEX('Budget by FY'!$I$2:$I$506,MATCH('Budget by qtr'!O1511,'Budget by FY'!$F$2:$F$506,0)),0)</f>
        <v>0</v>
      </c>
      <c r="R1511" s="75">
        <f>VLOOKUP(D1511,'FY-Quarter lookup'!$D$2:$K$25,8,FALSE)</f>
        <v>0</v>
      </c>
      <c r="S1511" s="75">
        <f>VLOOKUP(D1511,'FY-Quarter lookup'!$D$2:$G$25,4,FALSE)</f>
        <v>0</v>
      </c>
      <c r="T1511" s="75">
        <f t="shared" ca="1" si="195"/>
        <v>0</v>
      </c>
    </row>
    <row r="1512" spans="1:20">
      <c r="A1512">
        <v>3</v>
      </c>
      <c r="B1512">
        <v>2028</v>
      </c>
      <c r="C1512" s="2">
        <v>46753</v>
      </c>
      <c r="D1512" s="2">
        <v>46843</v>
      </c>
      <c r="J1512">
        <f>VLOOKUP(D1512,'FY-Quarter lookup'!$D$2:$I$25,6,FALSE)</f>
        <v>0</v>
      </c>
      <c r="K1512">
        <f t="shared" si="192"/>
        <v>312</v>
      </c>
      <c r="L1512" s="75" t="str">
        <f t="shared" ca="1" si="190"/>
        <v>3210: Regular In-kind</v>
      </c>
      <c r="M1512" s="75">
        <f t="shared" ca="1" si="193"/>
        <v>0</v>
      </c>
      <c r="N1512" s="75">
        <f t="shared" ca="1" si="194"/>
        <v>0</v>
      </c>
      <c r="O1512" s="75" t="str">
        <f t="shared" ca="1" si="191"/>
        <v>3210: Regular In-kind00PY0</v>
      </c>
      <c r="P1512" s="75">
        <f>VLOOKUP(D1512,'FY-Quarter lookup'!$D$2:$J$25,7,FALSE)</f>
        <v>0</v>
      </c>
      <c r="Q1512" s="75">
        <f ca="1">IFERROR(INDEX('Budget by FY'!$I$2:$I$506,MATCH('Budget by qtr'!O1512,'Budget by FY'!$F$2:$F$506,0)),0)</f>
        <v>0</v>
      </c>
      <c r="R1512" s="75">
        <f>VLOOKUP(D1512,'FY-Quarter lookup'!$D$2:$K$25,8,FALSE)</f>
        <v>0</v>
      </c>
      <c r="S1512" s="75">
        <f>VLOOKUP(D1512,'FY-Quarter lookup'!$D$2:$G$25,4,FALSE)</f>
        <v>0</v>
      </c>
      <c r="T1512" s="75">
        <f t="shared" ca="1" si="195"/>
        <v>0</v>
      </c>
    </row>
    <row r="1513" spans="1:20">
      <c r="A1513">
        <v>4</v>
      </c>
      <c r="B1513">
        <v>2028</v>
      </c>
      <c r="C1513" s="2">
        <v>46844</v>
      </c>
      <c r="D1513" s="2">
        <v>46934</v>
      </c>
      <c r="J1513">
        <f>VLOOKUP(D1513,'FY-Quarter lookup'!$D$2:$I$25,6,FALSE)</f>
        <v>0</v>
      </c>
      <c r="K1513">
        <f t="shared" si="192"/>
        <v>312</v>
      </c>
      <c r="L1513" s="75" t="str">
        <f t="shared" ca="1" si="190"/>
        <v>3210: Regular In-kind</v>
      </c>
      <c r="M1513" s="75">
        <f t="shared" ca="1" si="193"/>
        <v>0</v>
      </c>
      <c r="N1513" s="75">
        <f t="shared" ca="1" si="194"/>
        <v>0</v>
      </c>
      <c r="O1513" s="75" t="str">
        <f t="shared" ca="1" si="191"/>
        <v>3210: Regular In-kind00PY0</v>
      </c>
      <c r="P1513" s="75">
        <f>VLOOKUP(D1513,'FY-Quarter lookup'!$D$2:$J$25,7,FALSE)</f>
        <v>0</v>
      </c>
      <c r="Q1513" s="75">
        <f ca="1">IFERROR(INDEX('Budget by FY'!$I$2:$I$506,MATCH('Budget by qtr'!O1513,'Budget by FY'!$F$2:$F$506,0)),0)</f>
        <v>0</v>
      </c>
      <c r="R1513" s="75">
        <f>VLOOKUP(D1513,'FY-Quarter lookup'!$D$2:$K$25,8,FALSE)</f>
        <v>0</v>
      </c>
      <c r="S1513" s="75">
        <f>VLOOKUP(D1513,'FY-Quarter lookup'!$D$2:$G$25,4,FALSE)</f>
        <v>0</v>
      </c>
      <c r="T1513" s="75">
        <f t="shared" ca="1" si="195"/>
        <v>0</v>
      </c>
    </row>
    <row r="1514" spans="1:20">
      <c r="A1514">
        <v>1</v>
      </c>
      <c r="B1514">
        <v>2023</v>
      </c>
      <c r="C1514" s="2">
        <v>44743</v>
      </c>
      <c r="D1514" s="2">
        <v>44834</v>
      </c>
      <c r="J1514">
        <f>VLOOKUP(D1514,'FY-Quarter lookup'!$D$2:$I$25,6,FALSE)</f>
        <v>0</v>
      </c>
      <c r="K1514">
        <f>K1513+5</f>
        <v>317</v>
      </c>
      <c r="L1514" s="75" t="str">
        <f t="shared" ca="1" si="190"/>
        <v>3210: Regular In-kind</v>
      </c>
      <c r="M1514" s="75">
        <f t="shared" ca="1" si="193"/>
        <v>0</v>
      </c>
      <c r="N1514" s="75">
        <f t="shared" ca="1" si="194"/>
        <v>0</v>
      </c>
      <c r="O1514" s="75" t="str">
        <f t="shared" ca="1" si="191"/>
        <v>3210: Regular In-kind00PY0</v>
      </c>
      <c r="P1514" s="75">
        <f>VLOOKUP(D1514,'FY-Quarter lookup'!$D$2:$J$25,7,FALSE)</f>
        <v>0</v>
      </c>
      <c r="Q1514" s="75">
        <f ca="1">IFERROR(INDEX('Budget by FY'!$I$2:$I$506,MATCH('Budget by qtr'!O1514,'Budget by FY'!$F$2:$F$506,0)),0)</f>
        <v>0</v>
      </c>
      <c r="R1514" s="75">
        <f>VLOOKUP(D1514,'FY-Quarter lookup'!$D$2:$K$25,8,FALSE)</f>
        <v>0</v>
      </c>
      <c r="S1514" s="75">
        <f>VLOOKUP(D1514,'FY-Quarter lookup'!$D$2:$G$25,4,FALSE)</f>
        <v>0</v>
      </c>
      <c r="T1514" s="75">
        <f t="shared" ca="1" si="195"/>
        <v>0</v>
      </c>
    </row>
    <row r="1515" spans="1:20">
      <c r="A1515">
        <v>2</v>
      </c>
      <c r="B1515">
        <v>2023</v>
      </c>
      <c r="C1515" s="2">
        <v>44835</v>
      </c>
      <c r="D1515" s="2">
        <v>44926</v>
      </c>
      <c r="J1515">
        <f>VLOOKUP(D1515,'FY-Quarter lookup'!$D$2:$I$25,6,FALSE)</f>
        <v>0</v>
      </c>
      <c r="K1515">
        <f>K1514</f>
        <v>317</v>
      </c>
      <c r="L1515" s="75" t="str">
        <f t="shared" ca="1" si="190"/>
        <v>3210: Regular In-kind</v>
      </c>
      <c r="M1515" s="75">
        <f t="shared" ca="1" si="193"/>
        <v>0</v>
      </c>
      <c r="N1515" s="75">
        <f t="shared" ca="1" si="194"/>
        <v>0</v>
      </c>
      <c r="O1515" s="75" t="str">
        <f t="shared" ca="1" si="191"/>
        <v>3210: Regular In-kind00PY0</v>
      </c>
      <c r="P1515" s="75">
        <f>VLOOKUP(D1515,'FY-Quarter lookup'!$D$2:$J$25,7,FALSE)</f>
        <v>0</v>
      </c>
      <c r="Q1515" s="75">
        <f ca="1">IFERROR(INDEX('Budget by FY'!$I$2:$I$506,MATCH('Budget by qtr'!O1515,'Budget by FY'!$F$2:$F$506,0)),0)</f>
        <v>0</v>
      </c>
      <c r="R1515" s="75">
        <f>VLOOKUP(D1515,'FY-Quarter lookup'!$D$2:$K$25,8,FALSE)</f>
        <v>0</v>
      </c>
      <c r="S1515" s="75">
        <f>VLOOKUP(D1515,'FY-Quarter lookup'!$D$2:$G$25,4,FALSE)</f>
        <v>0</v>
      </c>
      <c r="T1515" s="75">
        <f t="shared" ca="1" si="195"/>
        <v>0</v>
      </c>
    </row>
    <row r="1516" spans="1:20">
      <c r="A1516">
        <v>3</v>
      </c>
      <c r="B1516">
        <v>2023</v>
      </c>
      <c r="C1516" s="2">
        <v>44927</v>
      </c>
      <c r="D1516" s="2">
        <v>45016</v>
      </c>
      <c r="J1516">
        <f>VLOOKUP(D1516,'FY-Quarter lookup'!$D$2:$I$25,6,FALSE)</f>
        <v>0</v>
      </c>
      <c r="K1516">
        <f t="shared" ref="K1516:K1537" si="196">K1515</f>
        <v>317</v>
      </c>
      <c r="L1516" s="75" t="str">
        <f t="shared" ca="1" si="190"/>
        <v>3210: Regular In-kind</v>
      </c>
      <c r="M1516" s="75">
        <f t="shared" ca="1" si="193"/>
        <v>0</v>
      </c>
      <c r="N1516" s="75">
        <f t="shared" ca="1" si="194"/>
        <v>0</v>
      </c>
      <c r="O1516" s="75" t="str">
        <f t="shared" ca="1" si="191"/>
        <v>3210: Regular In-kind00PY0</v>
      </c>
      <c r="P1516" s="75">
        <f>VLOOKUP(D1516,'FY-Quarter lookup'!$D$2:$J$25,7,FALSE)</f>
        <v>0</v>
      </c>
      <c r="Q1516" s="75">
        <f ca="1">IFERROR(INDEX('Budget by FY'!$I$2:$I$506,MATCH('Budget by qtr'!O1516,'Budget by FY'!$F$2:$F$506,0)),0)</f>
        <v>0</v>
      </c>
      <c r="R1516" s="75">
        <f>VLOOKUP(D1516,'FY-Quarter lookup'!$D$2:$K$25,8,FALSE)</f>
        <v>0</v>
      </c>
      <c r="S1516" s="75">
        <f>VLOOKUP(D1516,'FY-Quarter lookup'!$D$2:$G$25,4,FALSE)</f>
        <v>0</v>
      </c>
      <c r="T1516" s="75">
        <f t="shared" ca="1" si="195"/>
        <v>0</v>
      </c>
    </row>
    <row r="1517" spans="1:20">
      <c r="A1517">
        <v>4</v>
      </c>
      <c r="B1517">
        <v>2023</v>
      </c>
      <c r="C1517" s="2">
        <v>45017</v>
      </c>
      <c r="D1517" s="2">
        <v>45107</v>
      </c>
      <c r="J1517">
        <f>VLOOKUP(D1517,'FY-Quarter lookup'!$D$2:$I$25,6,FALSE)</f>
        <v>0</v>
      </c>
      <c r="K1517">
        <f t="shared" si="196"/>
        <v>317</v>
      </c>
      <c r="L1517" s="75" t="str">
        <f t="shared" ca="1" si="190"/>
        <v>3210: Regular In-kind</v>
      </c>
      <c r="M1517" s="75">
        <f t="shared" ca="1" si="193"/>
        <v>0</v>
      </c>
      <c r="N1517" s="75">
        <f t="shared" ca="1" si="194"/>
        <v>0</v>
      </c>
      <c r="O1517" s="75" t="str">
        <f t="shared" ca="1" si="191"/>
        <v>3210: Regular In-kind00PY0</v>
      </c>
      <c r="P1517" s="75">
        <f>VLOOKUP(D1517,'FY-Quarter lookup'!$D$2:$J$25,7,FALSE)</f>
        <v>0</v>
      </c>
      <c r="Q1517" s="75">
        <f ca="1">IFERROR(INDEX('Budget by FY'!$I$2:$I$506,MATCH('Budget by qtr'!O1517,'Budget by FY'!$F$2:$F$506,0)),0)</f>
        <v>0</v>
      </c>
      <c r="R1517" s="75">
        <f>VLOOKUP(D1517,'FY-Quarter lookup'!$D$2:$K$25,8,FALSE)</f>
        <v>0</v>
      </c>
      <c r="S1517" s="75">
        <f>VLOOKUP(D1517,'FY-Quarter lookup'!$D$2:$G$25,4,FALSE)</f>
        <v>0</v>
      </c>
      <c r="T1517" s="75">
        <f t="shared" ca="1" si="195"/>
        <v>0</v>
      </c>
    </row>
    <row r="1518" spans="1:20">
      <c r="A1518">
        <v>1</v>
      </c>
      <c r="B1518">
        <v>2024</v>
      </c>
      <c r="C1518" s="2">
        <v>45108</v>
      </c>
      <c r="D1518" s="2">
        <v>45199</v>
      </c>
      <c r="J1518">
        <f>VLOOKUP(D1518,'FY-Quarter lookup'!$D$2:$I$25,6,FALSE)</f>
        <v>0</v>
      </c>
      <c r="K1518">
        <f t="shared" si="196"/>
        <v>317</v>
      </c>
      <c r="L1518" s="75" t="str">
        <f t="shared" ca="1" si="190"/>
        <v>3210: Regular In-kind</v>
      </c>
      <c r="M1518" s="75">
        <f t="shared" ca="1" si="193"/>
        <v>0</v>
      </c>
      <c r="N1518" s="75">
        <f t="shared" ca="1" si="194"/>
        <v>0</v>
      </c>
      <c r="O1518" s="75" t="str">
        <f t="shared" ca="1" si="191"/>
        <v>3210: Regular In-kind00PY0</v>
      </c>
      <c r="P1518" s="75">
        <f>VLOOKUP(D1518,'FY-Quarter lookup'!$D$2:$J$25,7,FALSE)</f>
        <v>0</v>
      </c>
      <c r="Q1518" s="75">
        <f ca="1">IFERROR(INDEX('Budget by FY'!$I$2:$I$506,MATCH('Budget by qtr'!O1518,'Budget by FY'!$F$2:$F$506,0)),0)</f>
        <v>0</v>
      </c>
      <c r="R1518" s="75">
        <f>VLOOKUP(D1518,'FY-Quarter lookup'!$D$2:$K$25,8,FALSE)</f>
        <v>0</v>
      </c>
      <c r="S1518" s="75">
        <f>VLOOKUP(D1518,'FY-Quarter lookup'!$D$2:$G$25,4,FALSE)</f>
        <v>0</v>
      </c>
      <c r="T1518" s="75">
        <f t="shared" ca="1" si="195"/>
        <v>0</v>
      </c>
    </row>
    <row r="1519" spans="1:20">
      <c r="A1519">
        <v>2</v>
      </c>
      <c r="B1519">
        <v>2024</v>
      </c>
      <c r="C1519" s="2">
        <v>45200</v>
      </c>
      <c r="D1519" s="2">
        <v>45291</v>
      </c>
      <c r="J1519">
        <f>VLOOKUP(D1519,'FY-Quarter lookup'!$D$2:$I$25,6,FALSE)</f>
        <v>0</v>
      </c>
      <c r="K1519">
        <f t="shared" si="196"/>
        <v>317</v>
      </c>
      <c r="L1519" s="75" t="str">
        <f t="shared" ca="1" si="190"/>
        <v>3210: Regular In-kind</v>
      </c>
      <c r="M1519" s="75">
        <f t="shared" ca="1" si="193"/>
        <v>0</v>
      </c>
      <c r="N1519" s="75">
        <f t="shared" ca="1" si="194"/>
        <v>0</v>
      </c>
      <c r="O1519" s="75" t="str">
        <f t="shared" ca="1" si="191"/>
        <v>3210: Regular In-kind00PY0</v>
      </c>
      <c r="P1519" s="75">
        <f>VLOOKUP(D1519,'FY-Quarter lookup'!$D$2:$J$25,7,FALSE)</f>
        <v>0</v>
      </c>
      <c r="Q1519" s="75">
        <f ca="1">IFERROR(INDEX('Budget by FY'!$I$2:$I$506,MATCH('Budget by qtr'!O1519,'Budget by FY'!$F$2:$F$506,0)),0)</f>
        <v>0</v>
      </c>
      <c r="R1519" s="75">
        <f>VLOOKUP(D1519,'FY-Quarter lookup'!$D$2:$K$25,8,FALSE)</f>
        <v>0</v>
      </c>
      <c r="S1519" s="75">
        <f>VLOOKUP(D1519,'FY-Quarter lookup'!$D$2:$G$25,4,FALSE)</f>
        <v>0</v>
      </c>
      <c r="T1519" s="75">
        <f t="shared" ca="1" si="195"/>
        <v>0</v>
      </c>
    </row>
    <row r="1520" spans="1:20">
      <c r="A1520">
        <v>3</v>
      </c>
      <c r="B1520">
        <v>2024</v>
      </c>
      <c r="C1520" s="2">
        <v>45292</v>
      </c>
      <c r="D1520" s="2">
        <v>45382</v>
      </c>
      <c r="J1520">
        <f>VLOOKUP(D1520,'FY-Quarter lookup'!$D$2:$I$25,6,FALSE)</f>
        <v>0</v>
      </c>
      <c r="K1520">
        <f t="shared" si="196"/>
        <v>317</v>
      </c>
      <c r="L1520" s="75" t="str">
        <f t="shared" ca="1" si="190"/>
        <v>3210: Regular In-kind</v>
      </c>
      <c r="M1520" s="75">
        <f t="shared" ca="1" si="193"/>
        <v>0</v>
      </c>
      <c r="N1520" s="75">
        <f t="shared" ca="1" si="194"/>
        <v>0</v>
      </c>
      <c r="O1520" s="75" t="str">
        <f t="shared" ca="1" si="191"/>
        <v>3210: Regular In-kind00PY0</v>
      </c>
      <c r="P1520" s="75">
        <f>VLOOKUP(D1520,'FY-Quarter lookup'!$D$2:$J$25,7,FALSE)</f>
        <v>0</v>
      </c>
      <c r="Q1520" s="75">
        <f ca="1">IFERROR(INDEX('Budget by FY'!$I$2:$I$506,MATCH('Budget by qtr'!O1520,'Budget by FY'!$F$2:$F$506,0)),0)</f>
        <v>0</v>
      </c>
      <c r="R1520" s="75">
        <f>VLOOKUP(D1520,'FY-Quarter lookup'!$D$2:$K$25,8,FALSE)</f>
        <v>0</v>
      </c>
      <c r="S1520" s="75">
        <f>VLOOKUP(D1520,'FY-Quarter lookup'!$D$2:$G$25,4,FALSE)</f>
        <v>0</v>
      </c>
      <c r="T1520" s="75">
        <f t="shared" ca="1" si="195"/>
        <v>0</v>
      </c>
    </row>
    <row r="1521" spans="1:20">
      <c r="A1521">
        <v>4</v>
      </c>
      <c r="B1521">
        <v>2024</v>
      </c>
      <c r="C1521" s="2">
        <v>45383</v>
      </c>
      <c r="D1521" s="2">
        <v>45473</v>
      </c>
      <c r="J1521">
        <f>VLOOKUP(D1521,'FY-Quarter lookup'!$D$2:$I$25,6,FALSE)</f>
        <v>0</v>
      </c>
      <c r="K1521">
        <f t="shared" si="196"/>
        <v>317</v>
      </c>
      <c r="L1521" s="75" t="str">
        <f t="shared" ca="1" si="190"/>
        <v>3210: Regular In-kind</v>
      </c>
      <c r="M1521" s="75">
        <f t="shared" ca="1" si="193"/>
        <v>0</v>
      </c>
      <c r="N1521" s="75">
        <f t="shared" ca="1" si="194"/>
        <v>0</v>
      </c>
      <c r="O1521" s="75" t="str">
        <f t="shared" ca="1" si="191"/>
        <v>3210: Regular In-kind00PY0</v>
      </c>
      <c r="P1521" s="75">
        <f>VLOOKUP(D1521,'FY-Quarter lookup'!$D$2:$J$25,7,FALSE)</f>
        <v>0</v>
      </c>
      <c r="Q1521" s="75">
        <f ca="1">IFERROR(INDEX('Budget by FY'!$I$2:$I$506,MATCH('Budget by qtr'!O1521,'Budget by FY'!$F$2:$F$506,0)),0)</f>
        <v>0</v>
      </c>
      <c r="R1521" s="75">
        <f>VLOOKUP(D1521,'FY-Quarter lookup'!$D$2:$K$25,8,FALSE)</f>
        <v>0</v>
      </c>
      <c r="S1521" s="75">
        <f>VLOOKUP(D1521,'FY-Quarter lookup'!$D$2:$G$25,4,FALSE)</f>
        <v>0</v>
      </c>
      <c r="T1521" s="75">
        <f t="shared" ca="1" si="195"/>
        <v>0</v>
      </c>
    </row>
    <row r="1522" spans="1:20">
      <c r="A1522">
        <v>1</v>
      </c>
      <c r="B1522">
        <v>2025</v>
      </c>
      <c r="C1522" s="2">
        <v>45474</v>
      </c>
      <c r="D1522" s="2">
        <v>45565</v>
      </c>
      <c r="J1522">
        <f>VLOOKUP(D1522,'FY-Quarter lookup'!$D$2:$I$25,6,FALSE)</f>
        <v>0</v>
      </c>
      <c r="K1522">
        <f t="shared" si="196"/>
        <v>317</v>
      </c>
      <c r="L1522" s="75" t="str">
        <f t="shared" ca="1" si="190"/>
        <v>3210: Regular In-kind</v>
      </c>
      <c r="M1522" s="75">
        <f t="shared" ca="1" si="193"/>
        <v>0</v>
      </c>
      <c r="N1522" s="75">
        <f t="shared" ca="1" si="194"/>
        <v>0</v>
      </c>
      <c r="O1522" s="75" t="str">
        <f t="shared" ca="1" si="191"/>
        <v>3210: Regular In-kind00PY0</v>
      </c>
      <c r="P1522" s="75">
        <f>VLOOKUP(D1522,'FY-Quarter lookup'!$D$2:$J$25,7,FALSE)</f>
        <v>0</v>
      </c>
      <c r="Q1522" s="75">
        <f ca="1">IFERROR(INDEX('Budget by FY'!$I$2:$I$506,MATCH('Budget by qtr'!O1522,'Budget by FY'!$F$2:$F$506,0)),0)</f>
        <v>0</v>
      </c>
      <c r="R1522" s="75">
        <f>VLOOKUP(D1522,'FY-Quarter lookup'!$D$2:$K$25,8,FALSE)</f>
        <v>0</v>
      </c>
      <c r="S1522" s="75">
        <f>VLOOKUP(D1522,'FY-Quarter lookup'!$D$2:$G$25,4,FALSE)</f>
        <v>0</v>
      </c>
      <c r="T1522" s="75">
        <f t="shared" ca="1" si="195"/>
        <v>0</v>
      </c>
    </row>
    <row r="1523" spans="1:20">
      <c r="A1523">
        <v>2</v>
      </c>
      <c r="B1523">
        <v>2025</v>
      </c>
      <c r="C1523" s="2">
        <v>45566</v>
      </c>
      <c r="D1523" s="2">
        <v>45657</v>
      </c>
      <c r="J1523">
        <f>VLOOKUP(D1523,'FY-Quarter lookup'!$D$2:$I$25,6,FALSE)</f>
        <v>0</v>
      </c>
      <c r="K1523">
        <f t="shared" si="196"/>
        <v>317</v>
      </c>
      <c r="L1523" s="75" t="str">
        <f t="shared" ca="1" si="190"/>
        <v>3210: Regular In-kind</v>
      </c>
      <c r="M1523" s="75">
        <f t="shared" ca="1" si="193"/>
        <v>0</v>
      </c>
      <c r="N1523" s="75">
        <f t="shared" ca="1" si="194"/>
        <v>0</v>
      </c>
      <c r="O1523" s="75" t="str">
        <f t="shared" ca="1" si="191"/>
        <v>3210: Regular In-kind00PY0</v>
      </c>
      <c r="P1523" s="75">
        <f>VLOOKUP(D1523,'FY-Quarter lookup'!$D$2:$J$25,7,FALSE)</f>
        <v>0</v>
      </c>
      <c r="Q1523" s="75">
        <f ca="1">IFERROR(INDEX('Budget by FY'!$I$2:$I$506,MATCH('Budget by qtr'!O1523,'Budget by FY'!$F$2:$F$506,0)),0)</f>
        <v>0</v>
      </c>
      <c r="R1523" s="75">
        <f>VLOOKUP(D1523,'FY-Quarter lookup'!$D$2:$K$25,8,FALSE)</f>
        <v>0</v>
      </c>
      <c r="S1523" s="75">
        <f>VLOOKUP(D1523,'FY-Quarter lookup'!$D$2:$G$25,4,FALSE)</f>
        <v>0</v>
      </c>
      <c r="T1523" s="75">
        <f t="shared" ca="1" si="195"/>
        <v>0</v>
      </c>
    </row>
    <row r="1524" spans="1:20">
      <c r="A1524">
        <v>3</v>
      </c>
      <c r="B1524">
        <v>2025</v>
      </c>
      <c r="C1524" s="2">
        <v>45658</v>
      </c>
      <c r="D1524" s="2">
        <v>45747</v>
      </c>
      <c r="J1524">
        <f>VLOOKUP(D1524,'FY-Quarter lookup'!$D$2:$I$25,6,FALSE)</f>
        <v>0</v>
      </c>
      <c r="K1524">
        <f t="shared" si="196"/>
        <v>317</v>
      </c>
      <c r="L1524" s="75" t="str">
        <f t="shared" ca="1" si="190"/>
        <v>3210: Regular In-kind</v>
      </c>
      <c r="M1524" s="75">
        <f t="shared" ca="1" si="193"/>
        <v>0</v>
      </c>
      <c r="N1524" s="75">
        <f t="shared" ca="1" si="194"/>
        <v>0</v>
      </c>
      <c r="O1524" s="75" t="str">
        <f t="shared" ca="1" si="191"/>
        <v>3210: Regular In-kind00PY0</v>
      </c>
      <c r="P1524" s="75">
        <f>VLOOKUP(D1524,'FY-Quarter lookup'!$D$2:$J$25,7,FALSE)</f>
        <v>0</v>
      </c>
      <c r="Q1524" s="75">
        <f ca="1">IFERROR(INDEX('Budget by FY'!$I$2:$I$506,MATCH('Budget by qtr'!O1524,'Budget by FY'!$F$2:$F$506,0)),0)</f>
        <v>0</v>
      </c>
      <c r="R1524" s="75">
        <f>VLOOKUP(D1524,'FY-Quarter lookup'!$D$2:$K$25,8,FALSE)</f>
        <v>0</v>
      </c>
      <c r="S1524" s="75">
        <f>VLOOKUP(D1524,'FY-Quarter lookup'!$D$2:$G$25,4,FALSE)</f>
        <v>0</v>
      </c>
      <c r="T1524" s="75">
        <f t="shared" ca="1" si="195"/>
        <v>0</v>
      </c>
    </row>
    <row r="1525" spans="1:20">
      <c r="A1525">
        <v>4</v>
      </c>
      <c r="B1525">
        <v>2025</v>
      </c>
      <c r="C1525" s="2">
        <v>45748</v>
      </c>
      <c r="D1525" s="2">
        <v>45838</v>
      </c>
      <c r="J1525">
        <f>VLOOKUP(D1525,'FY-Quarter lookup'!$D$2:$I$25,6,FALSE)</f>
        <v>0</v>
      </c>
      <c r="K1525">
        <f t="shared" si="196"/>
        <v>317</v>
      </c>
      <c r="L1525" s="75" t="str">
        <f t="shared" ca="1" si="190"/>
        <v>3210: Regular In-kind</v>
      </c>
      <c r="M1525" s="75">
        <f t="shared" ca="1" si="193"/>
        <v>0</v>
      </c>
      <c r="N1525" s="75">
        <f t="shared" ca="1" si="194"/>
        <v>0</v>
      </c>
      <c r="O1525" s="75" t="str">
        <f t="shared" ca="1" si="191"/>
        <v>3210: Regular In-kind00PY0</v>
      </c>
      <c r="P1525" s="75">
        <f>VLOOKUP(D1525,'FY-Quarter lookup'!$D$2:$J$25,7,FALSE)</f>
        <v>0</v>
      </c>
      <c r="Q1525" s="75">
        <f ca="1">IFERROR(INDEX('Budget by FY'!$I$2:$I$506,MATCH('Budget by qtr'!O1525,'Budget by FY'!$F$2:$F$506,0)),0)</f>
        <v>0</v>
      </c>
      <c r="R1525" s="75">
        <f>VLOOKUP(D1525,'FY-Quarter lookup'!$D$2:$K$25,8,FALSE)</f>
        <v>0</v>
      </c>
      <c r="S1525" s="75">
        <f>VLOOKUP(D1525,'FY-Quarter lookup'!$D$2:$G$25,4,FALSE)</f>
        <v>0</v>
      </c>
      <c r="T1525" s="75">
        <f t="shared" ca="1" si="195"/>
        <v>0</v>
      </c>
    </row>
    <row r="1526" spans="1:20">
      <c r="A1526">
        <v>1</v>
      </c>
      <c r="B1526">
        <v>2026</v>
      </c>
      <c r="C1526" s="2">
        <v>45839</v>
      </c>
      <c r="D1526" s="2">
        <v>45930</v>
      </c>
      <c r="J1526">
        <f>VLOOKUP(D1526,'FY-Quarter lookup'!$D$2:$I$25,6,FALSE)</f>
        <v>0</v>
      </c>
      <c r="K1526">
        <f t="shared" si="196"/>
        <v>317</v>
      </c>
      <c r="L1526" s="75" t="str">
        <f t="shared" ca="1" si="190"/>
        <v>3210: Regular In-kind</v>
      </c>
      <c r="M1526" s="75">
        <f t="shared" ca="1" si="193"/>
        <v>0</v>
      </c>
      <c r="N1526" s="75">
        <f t="shared" ca="1" si="194"/>
        <v>0</v>
      </c>
      <c r="O1526" s="75" t="str">
        <f t="shared" ca="1" si="191"/>
        <v>3210: Regular In-kind00PY0</v>
      </c>
      <c r="P1526" s="75">
        <f>VLOOKUP(D1526,'FY-Quarter lookup'!$D$2:$J$25,7,FALSE)</f>
        <v>0</v>
      </c>
      <c r="Q1526" s="75">
        <f ca="1">IFERROR(INDEX('Budget by FY'!$I$2:$I$506,MATCH('Budget by qtr'!O1526,'Budget by FY'!$F$2:$F$506,0)),0)</f>
        <v>0</v>
      </c>
      <c r="R1526" s="75">
        <f>VLOOKUP(D1526,'FY-Quarter lookup'!$D$2:$K$25,8,FALSE)</f>
        <v>0</v>
      </c>
      <c r="S1526" s="75">
        <f>VLOOKUP(D1526,'FY-Quarter lookup'!$D$2:$G$25,4,FALSE)</f>
        <v>0</v>
      </c>
      <c r="T1526" s="75">
        <f t="shared" ca="1" si="195"/>
        <v>0</v>
      </c>
    </row>
    <row r="1527" spans="1:20">
      <c r="A1527">
        <v>2</v>
      </c>
      <c r="B1527">
        <v>2026</v>
      </c>
      <c r="C1527" s="2">
        <v>45931</v>
      </c>
      <c r="D1527" s="2">
        <v>46022</v>
      </c>
      <c r="J1527">
        <f>VLOOKUP(D1527,'FY-Quarter lookup'!$D$2:$I$25,6,FALSE)</f>
        <v>0</v>
      </c>
      <c r="K1527">
        <f t="shared" si="196"/>
        <v>317</v>
      </c>
      <c r="L1527" s="75" t="str">
        <f t="shared" ca="1" si="190"/>
        <v>3210: Regular In-kind</v>
      </c>
      <c r="M1527" s="75">
        <f t="shared" ca="1" si="193"/>
        <v>0</v>
      </c>
      <c r="N1527" s="75">
        <f t="shared" ca="1" si="194"/>
        <v>0</v>
      </c>
      <c r="O1527" s="75" t="str">
        <f t="shared" ca="1" si="191"/>
        <v>3210: Regular In-kind00PY0</v>
      </c>
      <c r="P1527" s="75">
        <f>VLOOKUP(D1527,'FY-Quarter lookup'!$D$2:$J$25,7,FALSE)</f>
        <v>0</v>
      </c>
      <c r="Q1527" s="75">
        <f ca="1">IFERROR(INDEX('Budget by FY'!$I$2:$I$506,MATCH('Budget by qtr'!O1527,'Budget by FY'!$F$2:$F$506,0)),0)</f>
        <v>0</v>
      </c>
      <c r="R1527" s="75">
        <f>VLOOKUP(D1527,'FY-Quarter lookup'!$D$2:$K$25,8,FALSE)</f>
        <v>0</v>
      </c>
      <c r="S1527" s="75">
        <f>VLOOKUP(D1527,'FY-Quarter lookup'!$D$2:$G$25,4,FALSE)</f>
        <v>0</v>
      </c>
      <c r="T1527" s="75">
        <f t="shared" ca="1" si="195"/>
        <v>0</v>
      </c>
    </row>
    <row r="1528" spans="1:20">
      <c r="A1528">
        <v>3</v>
      </c>
      <c r="B1528">
        <v>2026</v>
      </c>
      <c r="C1528" s="2">
        <v>46023</v>
      </c>
      <c r="D1528" s="2">
        <v>46112</v>
      </c>
      <c r="J1528">
        <f>VLOOKUP(D1528,'FY-Quarter lookup'!$D$2:$I$25,6,FALSE)</f>
        <v>0</v>
      </c>
      <c r="K1528">
        <f t="shared" si="196"/>
        <v>317</v>
      </c>
      <c r="L1528" s="75" t="str">
        <f t="shared" ca="1" si="190"/>
        <v>3210: Regular In-kind</v>
      </c>
      <c r="M1528" s="75">
        <f t="shared" ca="1" si="193"/>
        <v>0</v>
      </c>
      <c r="N1528" s="75">
        <f t="shared" ca="1" si="194"/>
        <v>0</v>
      </c>
      <c r="O1528" s="75" t="str">
        <f t="shared" ca="1" si="191"/>
        <v>3210: Regular In-kind00PY0</v>
      </c>
      <c r="P1528" s="75">
        <f>VLOOKUP(D1528,'FY-Quarter lookup'!$D$2:$J$25,7,FALSE)</f>
        <v>0</v>
      </c>
      <c r="Q1528" s="75">
        <f ca="1">IFERROR(INDEX('Budget by FY'!$I$2:$I$506,MATCH('Budget by qtr'!O1528,'Budget by FY'!$F$2:$F$506,0)),0)</f>
        <v>0</v>
      </c>
      <c r="R1528" s="75">
        <f>VLOOKUP(D1528,'FY-Quarter lookup'!$D$2:$K$25,8,FALSE)</f>
        <v>0</v>
      </c>
      <c r="S1528" s="75">
        <f>VLOOKUP(D1528,'FY-Quarter lookup'!$D$2:$G$25,4,FALSE)</f>
        <v>0</v>
      </c>
      <c r="T1528" s="75">
        <f t="shared" ca="1" si="195"/>
        <v>0</v>
      </c>
    </row>
    <row r="1529" spans="1:20">
      <c r="A1529">
        <v>4</v>
      </c>
      <c r="B1529">
        <v>2026</v>
      </c>
      <c r="C1529" s="2">
        <v>46113</v>
      </c>
      <c r="D1529" s="2">
        <v>46203</v>
      </c>
      <c r="J1529">
        <f>VLOOKUP(D1529,'FY-Quarter lookup'!$D$2:$I$25,6,FALSE)</f>
        <v>0</v>
      </c>
      <c r="K1529">
        <f t="shared" si="196"/>
        <v>317</v>
      </c>
      <c r="L1529" s="75" t="str">
        <f t="shared" ca="1" si="190"/>
        <v>3210: Regular In-kind</v>
      </c>
      <c r="M1529" s="75">
        <f t="shared" ca="1" si="193"/>
        <v>0</v>
      </c>
      <c r="N1529" s="75">
        <f t="shared" ca="1" si="194"/>
        <v>0</v>
      </c>
      <c r="O1529" s="75" t="str">
        <f t="shared" ca="1" si="191"/>
        <v>3210: Regular In-kind00PY0</v>
      </c>
      <c r="P1529" s="75">
        <f>VLOOKUP(D1529,'FY-Quarter lookup'!$D$2:$J$25,7,FALSE)</f>
        <v>0</v>
      </c>
      <c r="Q1529" s="75">
        <f ca="1">IFERROR(INDEX('Budget by FY'!$I$2:$I$506,MATCH('Budget by qtr'!O1529,'Budget by FY'!$F$2:$F$506,0)),0)</f>
        <v>0</v>
      </c>
      <c r="R1529" s="75">
        <f>VLOOKUP(D1529,'FY-Quarter lookup'!$D$2:$K$25,8,FALSE)</f>
        <v>0</v>
      </c>
      <c r="S1529" s="75">
        <f>VLOOKUP(D1529,'FY-Quarter lookup'!$D$2:$G$25,4,FALSE)</f>
        <v>0</v>
      </c>
      <c r="T1529" s="75">
        <f t="shared" ca="1" si="195"/>
        <v>0</v>
      </c>
    </row>
    <row r="1530" spans="1:20">
      <c r="A1530">
        <v>1</v>
      </c>
      <c r="B1530">
        <v>2027</v>
      </c>
      <c r="C1530" s="2">
        <v>46204</v>
      </c>
      <c r="D1530" s="2">
        <v>46295</v>
      </c>
      <c r="J1530">
        <f>VLOOKUP(D1530,'FY-Quarter lookup'!$D$2:$I$25,6,FALSE)</f>
        <v>0</v>
      </c>
      <c r="K1530">
        <f t="shared" si="196"/>
        <v>317</v>
      </c>
      <c r="L1530" s="75" t="str">
        <f t="shared" ca="1" si="190"/>
        <v>3210: Regular In-kind</v>
      </c>
      <c r="M1530" s="75">
        <f t="shared" ca="1" si="193"/>
        <v>0</v>
      </c>
      <c r="N1530" s="75">
        <f t="shared" ca="1" si="194"/>
        <v>0</v>
      </c>
      <c r="O1530" s="75" t="str">
        <f t="shared" ca="1" si="191"/>
        <v>3210: Regular In-kind00PY0</v>
      </c>
      <c r="P1530" s="75">
        <f>VLOOKUP(D1530,'FY-Quarter lookup'!$D$2:$J$25,7,FALSE)</f>
        <v>0</v>
      </c>
      <c r="Q1530" s="75">
        <f ca="1">IFERROR(INDEX('Budget by FY'!$I$2:$I$506,MATCH('Budget by qtr'!O1530,'Budget by FY'!$F$2:$F$506,0)),0)</f>
        <v>0</v>
      </c>
      <c r="R1530" s="75">
        <f>VLOOKUP(D1530,'FY-Quarter lookup'!$D$2:$K$25,8,FALSE)</f>
        <v>0</v>
      </c>
      <c r="S1530" s="75">
        <f>VLOOKUP(D1530,'FY-Quarter lookup'!$D$2:$G$25,4,FALSE)</f>
        <v>0</v>
      </c>
      <c r="T1530" s="75">
        <f t="shared" ca="1" si="195"/>
        <v>0</v>
      </c>
    </row>
    <row r="1531" spans="1:20">
      <c r="A1531">
        <v>2</v>
      </c>
      <c r="B1531">
        <v>2027</v>
      </c>
      <c r="C1531" s="2">
        <v>46296</v>
      </c>
      <c r="D1531" s="2">
        <v>46387</v>
      </c>
      <c r="J1531">
        <f>VLOOKUP(D1531,'FY-Quarter lookup'!$D$2:$I$25,6,FALSE)</f>
        <v>0</v>
      </c>
      <c r="K1531">
        <f t="shared" si="196"/>
        <v>317</v>
      </c>
      <c r="L1531" s="75" t="str">
        <f t="shared" ca="1" si="190"/>
        <v>3210: Regular In-kind</v>
      </c>
      <c r="M1531" s="75">
        <f t="shared" ca="1" si="193"/>
        <v>0</v>
      </c>
      <c r="N1531" s="75">
        <f t="shared" ca="1" si="194"/>
        <v>0</v>
      </c>
      <c r="O1531" s="75" t="str">
        <f t="shared" ca="1" si="191"/>
        <v>3210: Regular In-kind00PY0</v>
      </c>
      <c r="P1531" s="75">
        <f>VLOOKUP(D1531,'FY-Quarter lookup'!$D$2:$J$25,7,FALSE)</f>
        <v>0</v>
      </c>
      <c r="Q1531" s="75">
        <f ca="1">IFERROR(INDEX('Budget by FY'!$I$2:$I$506,MATCH('Budget by qtr'!O1531,'Budget by FY'!$F$2:$F$506,0)),0)</f>
        <v>0</v>
      </c>
      <c r="R1531" s="75">
        <f>VLOOKUP(D1531,'FY-Quarter lookup'!$D$2:$K$25,8,FALSE)</f>
        <v>0</v>
      </c>
      <c r="S1531" s="75">
        <f>VLOOKUP(D1531,'FY-Quarter lookup'!$D$2:$G$25,4,FALSE)</f>
        <v>0</v>
      </c>
      <c r="T1531" s="75">
        <f t="shared" ca="1" si="195"/>
        <v>0</v>
      </c>
    </row>
    <row r="1532" spans="1:20">
      <c r="A1532">
        <v>3</v>
      </c>
      <c r="B1532">
        <v>2027</v>
      </c>
      <c r="C1532" s="2">
        <v>46388</v>
      </c>
      <c r="D1532" s="2">
        <v>46477</v>
      </c>
      <c r="J1532">
        <f>VLOOKUP(D1532,'FY-Quarter lookup'!$D$2:$I$25,6,FALSE)</f>
        <v>0</v>
      </c>
      <c r="K1532">
        <f t="shared" si="196"/>
        <v>317</v>
      </c>
      <c r="L1532" s="75" t="str">
        <f t="shared" ca="1" si="190"/>
        <v>3210: Regular In-kind</v>
      </c>
      <c r="M1532" s="75">
        <f t="shared" ca="1" si="193"/>
        <v>0</v>
      </c>
      <c r="N1532" s="75">
        <f t="shared" ca="1" si="194"/>
        <v>0</v>
      </c>
      <c r="O1532" s="75" t="str">
        <f t="shared" ca="1" si="191"/>
        <v>3210: Regular In-kind00PY0</v>
      </c>
      <c r="P1532" s="75">
        <f>VLOOKUP(D1532,'FY-Quarter lookup'!$D$2:$J$25,7,FALSE)</f>
        <v>0</v>
      </c>
      <c r="Q1532" s="75">
        <f ca="1">IFERROR(INDEX('Budget by FY'!$I$2:$I$506,MATCH('Budget by qtr'!O1532,'Budget by FY'!$F$2:$F$506,0)),0)</f>
        <v>0</v>
      </c>
      <c r="R1532" s="75">
        <f>VLOOKUP(D1532,'FY-Quarter lookup'!$D$2:$K$25,8,FALSE)</f>
        <v>0</v>
      </c>
      <c r="S1532" s="75">
        <f>VLOOKUP(D1532,'FY-Quarter lookup'!$D$2:$G$25,4,FALSE)</f>
        <v>0</v>
      </c>
      <c r="T1532" s="75">
        <f t="shared" ca="1" si="195"/>
        <v>0</v>
      </c>
    </row>
    <row r="1533" spans="1:20">
      <c r="A1533">
        <v>4</v>
      </c>
      <c r="B1533">
        <v>2027</v>
      </c>
      <c r="C1533" s="2">
        <v>46478</v>
      </c>
      <c r="D1533" s="2">
        <v>46568</v>
      </c>
      <c r="J1533">
        <f>VLOOKUP(D1533,'FY-Quarter lookup'!$D$2:$I$25,6,FALSE)</f>
        <v>0</v>
      </c>
      <c r="K1533">
        <f t="shared" si="196"/>
        <v>317</v>
      </c>
      <c r="L1533" s="75" t="str">
        <f t="shared" ca="1" si="190"/>
        <v>3210: Regular In-kind</v>
      </c>
      <c r="M1533" s="75">
        <f t="shared" ca="1" si="193"/>
        <v>0</v>
      </c>
      <c r="N1533" s="75">
        <f t="shared" ca="1" si="194"/>
        <v>0</v>
      </c>
      <c r="O1533" s="75" t="str">
        <f t="shared" ca="1" si="191"/>
        <v>3210: Regular In-kind00PY0</v>
      </c>
      <c r="P1533" s="75">
        <f>VLOOKUP(D1533,'FY-Quarter lookup'!$D$2:$J$25,7,FALSE)</f>
        <v>0</v>
      </c>
      <c r="Q1533" s="75">
        <f ca="1">IFERROR(INDEX('Budget by FY'!$I$2:$I$506,MATCH('Budget by qtr'!O1533,'Budget by FY'!$F$2:$F$506,0)),0)</f>
        <v>0</v>
      </c>
      <c r="R1533" s="75">
        <f>VLOOKUP(D1533,'FY-Quarter lookup'!$D$2:$K$25,8,FALSE)</f>
        <v>0</v>
      </c>
      <c r="S1533" s="75">
        <f>VLOOKUP(D1533,'FY-Quarter lookup'!$D$2:$G$25,4,FALSE)</f>
        <v>0</v>
      </c>
      <c r="T1533" s="75">
        <f t="shared" ca="1" si="195"/>
        <v>0</v>
      </c>
    </row>
    <row r="1534" spans="1:20">
      <c r="A1534">
        <v>1</v>
      </c>
      <c r="B1534">
        <v>2028</v>
      </c>
      <c r="C1534" s="2">
        <v>46569</v>
      </c>
      <c r="D1534" s="2">
        <v>46660</v>
      </c>
      <c r="J1534">
        <f>VLOOKUP(D1534,'FY-Quarter lookup'!$D$2:$I$25,6,FALSE)</f>
        <v>0</v>
      </c>
      <c r="K1534">
        <f t="shared" si="196"/>
        <v>317</v>
      </c>
      <c r="L1534" s="75" t="str">
        <f t="shared" ca="1" si="190"/>
        <v>3210: Regular In-kind</v>
      </c>
      <c r="M1534" s="75">
        <f t="shared" ca="1" si="193"/>
        <v>0</v>
      </c>
      <c r="N1534" s="75">
        <f t="shared" ca="1" si="194"/>
        <v>0</v>
      </c>
      <c r="O1534" s="75" t="str">
        <f t="shared" ca="1" si="191"/>
        <v>3210: Regular In-kind00PY0</v>
      </c>
      <c r="P1534" s="75">
        <f>VLOOKUP(D1534,'FY-Quarter lookup'!$D$2:$J$25,7,FALSE)</f>
        <v>0</v>
      </c>
      <c r="Q1534" s="75">
        <f ca="1">IFERROR(INDEX('Budget by FY'!$I$2:$I$506,MATCH('Budget by qtr'!O1534,'Budget by FY'!$F$2:$F$506,0)),0)</f>
        <v>0</v>
      </c>
      <c r="R1534" s="75">
        <f>VLOOKUP(D1534,'FY-Quarter lookup'!$D$2:$K$25,8,FALSE)</f>
        <v>0</v>
      </c>
      <c r="S1534" s="75">
        <f>VLOOKUP(D1534,'FY-Quarter lookup'!$D$2:$G$25,4,FALSE)</f>
        <v>0</v>
      </c>
      <c r="T1534" s="75">
        <f t="shared" ca="1" si="195"/>
        <v>0</v>
      </c>
    </row>
    <row r="1535" spans="1:20">
      <c r="A1535">
        <v>2</v>
      </c>
      <c r="B1535">
        <v>2028</v>
      </c>
      <c r="C1535" s="2">
        <v>46661</v>
      </c>
      <c r="D1535" s="2">
        <v>46752</v>
      </c>
      <c r="J1535">
        <f>VLOOKUP(D1535,'FY-Quarter lookup'!$D$2:$I$25,6,FALSE)</f>
        <v>0</v>
      </c>
      <c r="K1535">
        <f t="shared" si="196"/>
        <v>317</v>
      </c>
      <c r="L1535" s="75" t="str">
        <f t="shared" ca="1" si="190"/>
        <v>3210: Regular In-kind</v>
      </c>
      <c r="M1535" s="75">
        <f t="shared" ca="1" si="193"/>
        <v>0</v>
      </c>
      <c r="N1535" s="75">
        <f t="shared" ca="1" si="194"/>
        <v>0</v>
      </c>
      <c r="O1535" s="75" t="str">
        <f t="shared" ca="1" si="191"/>
        <v>3210: Regular In-kind00PY0</v>
      </c>
      <c r="P1535" s="75">
        <f>VLOOKUP(D1535,'FY-Quarter lookup'!$D$2:$J$25,7,FALSE)</f>
        <v>0</v>
      </c>
      <c r="Q1535" s="75">
        <f ca="1">IFERROR(INDEX('Budget by FY'!$I$2:$I$506,MATCH('Budget by qtr'!O1535,'Budget by FY'!$F$2:$F$506,0)),0)</f>
        <v>0</v>
      </c>
      <c r="R1535" s="75">
        <f>VLOOKUP(D1535,'FY-Quarter lookup'!$D$2:$K$25,8,FALSE)</f>
        <v>0</v>
      </c>
      <c r="S1535" s="75">
        <f>VLOOKUP(D1535,'FY-Quarter lookup'!$D$2:$G$25,4,FALSE)</f>
        <v>0</v>
      </c>
      <c r="T1535" s="75">
        <f t="shared" ca="1" si="195"/>
        <v>0</v>
      </c>
    </row>
    <row r="1536" spans="1:20">
      <c r="A1536">
        <v>3</v>
      </c>
      <c r="B1536">
        <v>2028</v>
      </c>
      <c r="C1536" s="2">
        <v>46753</v>
      </c>
      <c r="D1536" s="2">
        <v>46843</v>
      </c>
      <c r="J1536">
        <f>VLOOKUP(D1536,'FY-Quarter lookup'!$D$2:$I$25,6,FALSE)</f>
        <v>0</v>
      </c>
      <c r="K1536">
        <f t="shared" si="196"/>
        <v>317</v>
      </c>
      <c r="L1536" s="75" t="str">
        <f t="shared" ca="1" si="190"/>
        <v>3210: Regular In-kind</v>
      </c>
      <c r="M1536" s="75">
        <f t="shared" ca="1" si="193"/>
        <v>0</v>
      </c>
      <c r="N1536" s="75">
        <f t="shared" ca="1" si="194"/>
        <v>0</v>
      </c>
      <c r="O1536" s="75" t="str">
        <f t="shared" ca="1" si="191"/>
        <v>3210: Regular In-kind00PY0</v>
      </c>
      <c r="P1536" s="75">
        <f>VLOOKUP(D1536,'FY-Quarter lookup'!$D$2:$J$25,7,FALSE)</f>
        <v>0</v>
      </c>
      <c r="Q1536" s="75">
        <f ca="1">IFERROR(INDEX('Budget by FY'!$I$2:$I$506,MATCH('Budget by qtr'!O1536,'Budget by FY'!$F$2:$F$506,0)),0)</f>
        <v>0</v>
      </c>
      <c r="R1536" s="75">
        <f>VLOOKUP(D1536,'FY-Quarter lookup'!$D$2:$K$25,8,FALSE)</f>
        <v>0</v>
      </c>
      <c r="S1536" s="75">
        <f>VLOOKUP(D1536,'FY-Quarter lookup'!$D$2:$G$25,4,FALSE)</f>
        <v>0</v>
      </c>
      <c r="T1536" s="75">
        <f t="shared" ca="1" si="195"/>
        <v>0</v>
      </c>
    </row>
    <row r="1537" spans="1:20">
      <c r="A1537">
        <v>4</v>
      </c>
      <c r="B1537">
        <v>2028</v>
      </c>
      <c r="C1537" s="2">
        <v>46844</v>
      </c>
      <c r="D1537" s="2">
        <v>46934</v>
      </c>
      <c r="J1537">
        <f>VLOOKUP(D1537,'FY-Quarter lookup'!$D$2:$I$25,6,FALSE)</f>
        <v>0</v>
      </c>
      <c r="K1537">
        <f t="shared" si="196"/>
        <v>317</v>
      </c>
      <c r="L1537" s="75" t="str">
        <f t="shared" ca="1" si="190"/>
        <v>3210: Regular In-kind</v>
      </c>
      <c r="M1537" s="75">
        <f t="shared" ca="1" si="193"/>
        <v>0</v>
      </c>
      <c r="N1537" s="75">
        <f t="shared" ca="1" si="194"/>
        <v>0</v>
      </c>
      <c r="O1537" s="75" t="str">
        <f t="shared" ca="1" si="191"/>
        <v>3210: Regular In-kind00PY0</v>
      </c>
      <c r="P1537" s="75">
        <f>VLOOKUP(D1537,'FY-Quarter lookup'!$D$2:$J$25,7,FALSE)</f>
        <v>0</v>
      </c>
      <c r="Q1537" s="75">
        <f ca="1">IFERROR(INDEX('Budget by FY'!$I$2:$I$506,MATCH('Budget by qtr'!O1537,'Budget by FY'!$F$2:$F$506,0)),0)</f>
        <v>0</v>
      </c>
      <c r="R1537" s="75">
        <f>VLOOKUP(D1537,'FY-Quarter lookup'!$D$2:$K$25,8,FALSE)</f>
        <v>0</v>
      </c>
      <c r="S1537" s="75">
        <f>VLOOKUP(D1537,'FY-Quarter lookup'!$D$2:$G$25,4,FALSE)</f>
        <v>0</v>
      </c>
      <c r="T1537" s="75">
        <f t="shared" ca="1" si="195"/>
        <v>0</v>
      </c>
    </row>
    <row r="1538" spans="1:20">
      <c r="A1538">
        <v>1</v>
      </c>
      <c r="B1538">
        <v>2023</v>
      </c>
      <c r="C1538" s="2">
        <v>44743</v>
      </c>
      <c r="D1538" s="2">
        <v>44834</v>
      </c>
      <c r="J1538">
        <f>VLOOKUP(D1538,'FY-Quarter lookup'!$D$2:$I$25,6,FALSE)</f>
        <v>0</v>
      </c>
      <c r="K1538">
        <f>K1537+5</f>
        <v>322</v>
      </c>
      <c r="L1538" s="75" t="str">
        <f t="shared" ca="1" si="190"/>
        <v>3210: Regular In-kind</v>
      </c>
      <c r="M1538" s="75">
        <f t="shared" ca="1" si="193"/>
        <v>0</v>
      </c>
      <c r="N1538" s="75">
        <f t="shared" ca="1" si="194"/>
        <v>0</v>
      </c>
      <c r="O1538" s="75" t="str">
        <f t="shared" ca="1" si="191"/>
        <v>3210: Regular In-kind00PY0</v>
      </c>
      <c r="P1538" s="75">
        <f>VLOOKUP(D1538,'FY-Quarter lookup'!$D$2:$J$25,7,FALSE)</f>
        <v>0</v>
      </c>
      <c r="Q1538" s="75">
        <f ca="1">IFERROR(INDEX('Budget by FY'!$I$2:$I$506,MATCH('Budget by qtr'!O1538,'Budget by FY'!$F$2:$F$506,0)),0)</f>
        <v>0</v>
      </c>
      <c r="R1538" s="75">
        <f>VLOOKUP(D1538,'FY-Quarter lookup'!$D$2:$K$25,8,FALSE)</f>
        <v>0</v>
      </c>
      <c r="S1538" s="75">
        <f>VLOOKUP(D1538,'FY-Quarter lookup'!$D$2:$G$25,4,FALSE)</f>
        <v>0</v>
      </c>
      <c r="T1538" s="75">
        <f t="shared" ca="1" si="195"/>
        <v>0</v>
      </c>
    </row>
    <row r="1539" spans="1:20">
      <c r="A1539">
        <v>2</v>
      </c>
      <c r="B1539">
        <v>2023</v>
      </c>
      <c r="C1539" s="2">
        <v>44835</v>
      </c>
      <c r="D1539" s="2">
        <v>44926</v>
      </c>
      <c r="J1539">
        <f>VLOOKUP(D1539,'FY-Quarter lookup'!$D$2:$I$25,6,FALSE)</f>
        <v>0</v>
      </c>
      <c r="K1539">
        <f>K1538</f>
        <v>322</v>
      </c>
      <c r="L1539" s="75" t="str">
        <f t="shared" ref="L1539:L1602" ca="1" si="197">INDIRECT(_xlfn.CONCAT("'Budget by FY'!C",K1539))</f>
        <v>3210: Regular In-kind</v>
      </c>
      <c r="M1539" s="75">
        <f t="shared" ca="1" si="193"/>
        <v>0</v>
      </c>
      <c r="N1539" s="75">
        <f t="shared" ca="1" si="194"/>
        <v>0</v>
      </c>
      <c r="O1539" s="75" t="str">
        <f t="shared" ref="O1539:O1602" ca="1" si="198">_xlfn.CONCAT(L1539,M1539,N1539,"PY",P1539)</f>
        <v>3210: Regular In-kind00PY0</v>
      </c>
      <c r="P1539" s="75">
        <f>VLOOKUP(D1539,'FY-Quarter lookup'!$D$2:$J$25,7,FALSE)</f>
        <v>0</v>
      </c>
      <c r="Q1539" s="75">
        <f ca="1">IFERROR(INDEX('Budget by FY'!$I$2:$I$506,MATCH('Budget by qtr'!O1539,'Budget by FY'!$F$2:$F$506,0)),0)</f>
        <v>0</v>
      </c>
      <c r="R1539" s="75">
        <f>VLOOKUP(D1539,'FY-Quarter lookup'!$D$2:$K$25,8,FALSE)</f>
        <v>0</v>
      </c>
      <c r="S1539" s="75">
        <f>VLOOKUP(D1539,'FY-Quarter lookup'!$D$2:$G$25,4,FALSE)</f>
        <v>0</v>
      </c>
      <c r="T1539" s="75">
        <f t="shared" ca="1" si="195"/>
        <v>0</v>
      </c>
    </row>
    <row r="1540" spans="1:20">
      <c r="A1540">
        <v>3</v>
      </c>
      <c r="B1540">
        <v>2023</v>
      </c>
      <c r="C1540" s="2">
        <v>44927</v>
      </c>
      <c r="D1540" s="2">
        <v>45016</v>
      </c>
      <c r="J1540">
        <f>VLOOKUP(D1540,'FY-Quarter lookup'!$D$2:$I$25,6,FALSE)</f>
        <v>0</v>
      </c>
      <c r="K1540">
        <f t="shared" ref="K1540:K1561" si="199">K1539</f>
        <v>322</v>
      </c>
      <c r="L1540" s="75" t="str">
        <f t="shared" ca="1" si="197"/>
        <v>3210: Regular In-kind</v>
      </c>
      <c r="M1540" s="75">
        <f t="shared" ca="1" si="193"/>
        <v>0</v>
      </c>
      <c r="N1540" s="75">
        <f t="shared" ca="1" si="194"/>
        <v>0</v>
      </c>
      <c r="O1540" s="75" t="str">
        <f t="shared" ca="1" si="198"/>
        <v>3210: Regular In-kind00PY0</v>
      </c>
      <c r="P1540" s="75">
        <f>VLOOKUP(D1540,'FY-Quarter lookup'!$D$2:$J$25,7,FALSE)</f>
        <v>0</v>
      </c>
      <c r="Q1540" s="75">
        <f ca="1">IFERROR(INDEX('Budget by FY'!$I$2:$I$506,MATCH('Budget by qtr'!O1540,'Budget by FY'!$F$2:$F$506,0)),0)</f>
        <v>0</v>
      </c>
      <c r="R1540" s="75">
        <f>VLOOKUP(D1540,'FY-Quarter lookup'!$D$2:$K$25,8,FALSE)</f>
        <v>0</v>
      </c>
      <c r="S1540" s="75">
        <f>VLOOKUP(D1540,'FY-Quarter lookup'!$D$2:$G$25,4,FALSE)</f>
        <v>0</v>
      </c>
      <c r="T1540" s="75">
        <f t="shared" ca="1" si="195"/>
        <v>0</v>
      </c>
    </row>
    <row r="1541" spans="1:20">
      <c r="A1541">
        <v>4</v>
      </c>
      <c r="B1541">
        <v>2023</v>
      </c>
      <c r="C1541" s="2">
        <v>45017</v>
      </c>
      <c r="D1541" s="2">
        <v>45107</v>
      </c>
      <c r="J1541">
        <f>VLOOKUP(D1541,'FY-Quarter lookup'!$D$2:$I$25,6,FALSE)</f>
        <v>0</v>
      </c>
      <c r="K1541">
        <f t="shared" si="199"/>
        <v>322</v>
      </c>
      <c r="L1541" s="75" t="str">
        <f t="shared" ca="1" si="197"/>
        <v>3210: Regular In-kind</v>
      </c>
      <c r="M1541" s="75">
        <f t="shared" ca="1" si="193"/>
        <v>0</v>
      </c>
      <c r="N1541" s="75">
        <f t="shared" ca="1" si="194"/>
        <v>0</v>
      </c>
      <c r="O1541" s="75" t="str">
        <f t="shared" ca="1" si="198"/>
        <v>3210: Regular In-kind00PY0</v>
      </c>
      <c r="P1541" s="75">
        <f>VLOOKUP(D1541,'FY-Quarter lookup'!$D$2:$J$25,7,FALSE)</f>
        <v>0</v>
      </c>
      <c r="Q1541" s="75">
        <f ca="1">IFERROR(INDEX('Budget by FY'!$I$2:$I$506,MATCH('Budget by qtr'!O1541,'Budget by FY'!$F$2:$F$506,0)),0)</f>
        <v>0</v>
      </c>
      <c r="R1541" s="75">
        <f>VLOOKUP(D1541,'FY-Quarter lookup'!$D$2:$K$25,8,FALSE)</f>
        <v>0</v>
      </c>
      <c r="S1541" s="75">
        <f>VLOOKUP(D1541,'FY-Quarter lookup'!$D$2:$G$25,4,FALSE)</f>
        <v>0</v>
      </c>
      <c r="T1541" s="75">
        <f t="shared" ca="1" si="195"/>
        <v>0</v>
      </c>
    </row>
    <row r="1542" spans="1:20">
      <c r="A1542">
        <v>1</v>
      </c>
      <c r="B1542">
        <v>2024</v>
      </c>
      <c r="C1542" s="2">
        <v>45108</v>
      </c>
      <c r="D1542" s="2">
        <v>45199</v>
      </c>
      <c r="J1542">
        <f>VLOOKUP(D1542,'FY-Quarter lookup'!$D$2:$I$25,6,FALSE)</f>
        <v>0</v>
      </c>
      <c r="K1542">
        <f t="shared" si="199"/>
        <v>322</v>
      </c>
      <c r="L1542" s="75" t="str">
        <f t="shared" ca="1" si="197"/>
        <v>3210: Regular In-kind</v>
      </c>
      <c r="M1542" s="75">
        <f t="shared" ca="1" si="193"/>
        <v>0</v>
      </c>
      <c r="N1542" s="75">
        <f t="shared" ca="1" si="194"/>
        <v>0</v>
      </c>
      <c r="O1542" s="75" t="str">
        <f t="shared" ca="1" si="198"/>
        <v>3210: Regular In-kind00PY0</v>
      </c>
      <c r="P1542" s="75">
        <f>VLOOKUP(D1542,'FY-Quarter lookup'!$D$2:$J$25,7,FALSE)</f>
        <v>0</v>
      </c>
      <c r="Q1542" s="75">
        <f ca="1">IFERROR(INDEX('Budget by FY'!$I$2:$I$506,MATCH('Budget by qtr'!O1542,'Budget by FY'!$F$2:$F$506,0)),0)</f>
        <v>0</v>
      </c>
      <c r="R1542" s="75">
        <f>VLOOKUP(D1542,'FY-Quarter lookup'!$D$2:$K$25,8,FALSE)</f>
        <v>0</v>
      </c>
      <c r="S1542" s="75">
        <f>VLOOKUP(D1542,'FY-Quarter lookup'!$D$2:$G$25,4,FALSE)</f>
        <v>0</v>
      </c>
      <c r="T1542" s="75">
        <f t="shared" ca="1" si="195"/>
        <v>0</v>
      </c>
    </row>
    <row r="1543" spans="1:20">
      <c r="A1543">
        <v>2</v>
      </c>
      <c r="B1543">
        <v>2024</v>
      </c>
      <c r="C1543" s="2">
        <v>45200</v>
      </c>
      <c r="D1543" s="2">
        <v>45291</v>
      </c>
      <c r="J1543">
        <f>VLOOKUP(D1543,'FY-Quarter lookup'!$D$2:$I$25,6,FALSE)</f>
        <v>0</v>
      </c>
      <c r="K1543">
        <f t="shared" si="199"/>
        <v>322</v>
      </c>
      <c r="L1543" s="75" t="str">
        <f t="shared" ca="1" si="197"/>
        <v>3210: Regular In-kind</v>
      </c>
      <c r="M1543" s="75">
        <f t="shared" ca="1" si="193"/>
        <v>0</v>
      </c>
      <c r="N1543" s="75">
        <f t="shared" ca="1" si="194"/>
        <v>0</v>
      </c>
      <c r="O1543" s="75" t="str">
        <f t="shared" ca="1" si="198"/>
        <v>3210: Regular In-kind00PY0</v>
      </c>
      <c r="P1543" s="75">
        <f>VLOOKUP(D1543,'FY-Quarter lookup'!$D$2:$J$25,7,FALSE)</f>
        <v>0</v>
      </c>
      <c r="Q1543" s="75">
        <f ca="1">IFERROR(INDEX('Budget by FY'!$I$2:$I$506,MATCH('Budget by qtr'!O1543,'Budget by FY'!$F$2:$F$506,0)),0)</f>
        <v>0</v>
      </c>
      <c r="R1543" s="75">
        <f>VLOOKUP(D1543,'FY-Quarter lookup'!$D$2:$K$25,8,FALSE)</f>
        <v>0</v>
      </c>
      <c r="S1543" s="75">
        <f>VLOOKUP(D1543,'FY-Quarter lookup'!$D$2:$G$25,4,FALSE)</f>
        <v>0</v>
      </c>
      <c r="T1543" s="75">
        <f t="shared" ca="1" si="195"/>
        <v>0</v>
      </c>
    </row>
    <row r="1544" spans="1:20">
      <c r="A1544">
        <v>3</v>
      </c>
      <c r="B1544">
        <v>2024</v>
      </c>
      <c r="C1544" s="2">
        <v>45292</v>
      </c>
      <c r="D1544" s="2">
        <v>45382</v>
      </c>
      <c r="J1544">
        <f>VLOOKUP(D1544,'FY-Quarter lookup'!$D$2:$I$25,6,FALSE)</f>
        <v>0</v>
      </c>
      <c r="K1544">
        <f t="shared" si="199"/>
        <v>322</v>
      </c>
      <c r="L1544" s="75" t="str">
        <f t="shared" ca="1" si="197"/>
        <v>3210: Regular In-kind</v>
      </c>
      <c r="M1544" s="75">
        <f t="shared" ca="1" si="193"/>
        <v>0</v>
      </c>
      <c r="N1544" s="75">
        <f t="shared" ca="1" si="194"/>
        <v>0</v>
      </c>
      <c r="O1544" s="75" t="str">
        <f t="shared" ca="1" si="198"/>
        <v>3210: Regular In-kind00PY0</v>
      </c>
      <c r="P1544" s="75">
        <f>VLOOKUP(D1544,'FY-Quarter lookup'!$D$2:$J$25,7,FALSE)</f>
        <v>0</v>
      </c>
      <c r="Q1544" s="75">
        <f ca="1">IFERROR(INDEX('Budget by FY'!$I$2:$I$506,MATCH('Budget by qtr'!O1544,'Budget by FY'!$F$2:$F$506,0)),0)</f>
        <v>0</v>
      </c>
      <c r="R1544" s="75">
        <f>VLOOKUP(D1544,'FY-Quarter lookup'!$D$2:$K$25,8,FALSE)</f>
        <v>0</v>
      </c>
      <c r="S1544" s="75">
        <f>VLOOKUP(D1544,'FY-Quarter lookup'!$D$2:$G$25,4,FALSE)</f>
        <v>0</v>
      </c>
      <c r="T1544" s="75">
        <f t="shared" ca="1" si="195"/>
        <v>0</v>
      </c>
    </row>
    <row r="1545" spans="1:20">
      <c r="A1545">
        <v>4</v>
      </c>
      <c r="B1545">
        <v>2024</v>
      </c>
      <c r="C1545" s="2">
        <v>45383</v>
      </c>
      <c r="D1545" s="2">
        <v>45473</v>
      </c>
      <c r="J1545">
        <f>VLOOKUP(D1545,'FY-Quarter lookup'!$D$2:$I$25,6,FALSE)</f>
        <v>0</v>
      </c>
      <c r="K1545">
        <f t="shared" si="199"/>
        <v>322</v>
      </c>
      <c r="L1545" s="75" t="str">
        <f t="shared" ca="1" si="197"/>
        <v>3210: Regular In-kind</v>
      </c>
      <c r="M1545" s="75">
        <f t="shared" ca="1" si="193"/>
        <v>0</v>
      </c>
      <c r="N1545" s="75">
        <f t="shared" ca="1" si="194"/>
        <v>0</v>
      </c>
      <c r="O1545" s="75" t="str">
        <f t="shared" ca="1" si="198"/>
        <v>3210: Regular In-kind00PY0</v>
      </c>
      <c r="P1545" s="75">
        <f>VLOOKUP(D1545,'FY-Quarter lookup'!$D$2:$J$25,7,FALSE)</f>
        <v>0</v>
      </c>
      <c r="Q1545" s="75">
        <f ca="1">IFERROR(INDEX('Budget by FY'!$I$2:$I$506,MATCH('Budget by qtr'!O1545,'Budget by FY'!$F$2:$F$506,0)),0)</f>
        <v>0</v>
      </c>
      <c r="R1545" s="75">
        <f>VLOOKUP(D1545,'FY-Quarter lookup'!$D$2:$K$25,8,FALSE)</f>
        <v>0</v>
      </c>
      <c r="S1545" s="75">
        <f>VLOOKUP(D1545,'FY-Quarter lookup'!$D$2:$G$25,4,FALSE)</f>
        <v>0</v>
      </c>
      <c r="T1545" s="75">
        <f t="shared" ca="1" si="195"/>
        <v>0</v>
      </c>
    </row>
    <row r="1546" spans="1:20">
      <c r="A1546">
        <v>1</v>
      </c>
      <c r="B1546">
        <v>2025</v>
      </c>
      <c r="C1546" s="2">
        <v>45474</v>
      </c>
      <c r="D1546" s="2">
        <v>45565</v>
      </c>
      <c r="J1546">
        <f>VLOOKUP(D1546,'FY-Quarter lookup'!$D$2:$I$25,6,FALSE)</f>
        <v>0</v>
      </c>
      <c r="K1546">
        <f t="shared" si="199"/>
        <v>322</v>
      </c>
      <c r="L1546" s="75" t="str">
        <f t="shared" ca="1" si="197"/>
        <v>3210: Regular In-kind</v>
      </c>
      <c r="M1546" s="75">
        <f t="shared" ca="1" si="193"/>
        <v>0</v>
      </c>
      <c r="N1546" s="75">
        <f t="shared" ca="1" si="194"/>
        <v>0</v>
      </c>
      <c r="O1546" s="75" t="str">
        <f t="shared" ca="1" si="198"/>
        <v>3210: Regular In-kind00PY0</v>
      </c>
      <c r="P1546" s="75">
        <f>VLOOKUP(D1546,'FY-Quarter lookup'!$D$2:$J$25,7,FALSE)</f>
        <v>0</v>
      </c>
      <c r="Q1546" s="75">
        <f ca="1">IFERROR(INDEX('Budget by FY'!$I$2:$I$506,MATCH('Budget by qtr'!O1546,'Budget by FY'!$F$2:$F$506,0)),0)</f>
        <v>0</v>
      </c>
      <c r="R1546" s="75">
        <f>VLOOKUP(D1546,'FY-Quarter lookup'!$D$2:$K$25,8,FALSE)</f>
        <v>0</v>
      </c>
      <c r="S1546" s="75">
        <f>VLOOKUP(D1546,'FY-Quarter lookup'!$D$2:$G$25,4,FALSE)</f>
        <v>0</v>
      </c>
      <c r="T1546" s="75">
        <f t="shared" ca="1" si="195"/>
        <v>0</v>
      </c>
    </row>
    <row r="1547" spans="1:20">
      <c r="A1547">
        <v>2</v>
      </c>
      <c r="B1547">
        <v>2025</v>
      </c>
      <c r="C1547" s="2">
        <v>45566</v>
      </c>
      <c r="D1547" s="2">
        <v>45657</v>
      </c>
      <c r="J1547">
        <f>VLOOKUP(D1547,'FY-Quarter lookup'!$D$2:$I$25,6,FALSE)</f>
        <v>0</v>
      </c>
      <c r="K1547">
        <f t="shared" si="199"/>
        <v>322</v>
      </c>
      <c r="L1547" s="75" t="str">
        <f t="shared" ca="1" si="197"/>
        <v>3210: Regular In-kind</v>
      </c>
      <c r="M1547" s="75">
        <f t="shared" ca="1" si="193"/>
        <v>0</v>
      </c>
      <c r="N1547" s="75">
        <f t="shared" ca="1" si="194"/>
        <v>0</v>
      </c>
      <c r="O1547" s="75" t="str">
        <f t="shared" ca="1" si="198"/>
        <v>3210: Regular In-kind00PY0</v>
      </c>
      <c r="P1547" s="75">
        <f>VLOOKUP(D1547,'FY-Quarter lookup'!$D$2:$J$25,7,FALSE)</f>
        <v>0</v>
      </c>
      <c r="Q1547" s="75">
        <f ca="1">IFERROR(INDEX('Budget by FY'!$I$2:$I$506,MATCH('Budget by qtr'!O1547,'Budget by FY'!$F$2:$F$506,0)),0)</f>
        <v>0</v>
      </c>
      <c r="R1547" s="75">
        <f>VLOOKUP(D1547,'FY-Quarter lookup'!$D$2:$K$25,8,FALSE)</f>
        <v>0</v>
      </c>
      <c r="S1547" s="75">
        <f>VLOOKUP(D1547,'FY-Quarter lookup'!$D$2:$G$25,4,FALSE)</f>
        <v>0</v>
      </c>
      <c r="T1547" s="75">
        <f t="shared" ca="1" si="195"/>
        <v>0</v>
      </c>
    </row>
    <row r="1548" spans="1:20">
      <c r="A1548">
        <v>3</v>
      </c>
      <c r="B1548">
        <v>2025</v>
      </c>
      <c r="C1548" s="2">
        <v>45658</v>
      </c>
      <c r="D1548" s="2">
        <v>45747</v>
      </c>
      <c r="J1548">
        <f>VLOOKUP(D1548,'FY-Quarter lookup'!$D$2:$I$25,6,FALSE)</f>
        <v>0</v>
      </c>
      <c r="K1548">
        <f t="shared" si="199"/>
        <v>322</v>
      </c>
      <c r="L1548" s="75" t="str">
        <f t="shared" ca="1" si="197"/>
        <v>3210: Regular In-kind</v>
      </c>
      <c r="M1548" s="75">
        <f t="shared" ca="1" si="193"/>
        <v>0</v>
      </c>
      <c r="N1548" s="75">
        <f t="shared" ca="1" si="194"/>
        <v>0</v>
      </c>
      <c r="O1548" s="75" t="str">
        <f t="shared" ca="1" si="198"/>
        <v>3210: Regular In-kind00PY0</v>
      </c>
      <c r="P1548" s="75">
        <f>VLOOKUP(D1548,'FY-Quarter lookup'!$D$2:$J$25,7,FALSE)</f>
        <v>0</v>
      </c>
      <c r="Q1548" s="75">
        <f ca="1">IFERROR(INDEX('Budget by FY'!$I$2:$I$506,MATCH('Budget by qtr'!O1548,'Budget by FY'!$F$2:$F$506,0)),0)</f>
        <v>0</v>
      </c>
      <c r="R1548" s="75">
        <f>VLOOKUP(D1548,'FY-Quarter lookup'!$D$2:$K$25,8,FALSE)</f>
        <v>0</v>
      </c>
      <c r="S1548" s="75">
        <f>VLOOKUP(D1548,'FY-Quarter lookup'!$D$2:$G$25,4,FALSE)</f>
        <v>0</v>
      </c>
      <c r="T1548" s="75">
        <f t="shared" ca="1" si="195"/>
        <v>0</v>
      </c>
    </row>
    <row r="1549" spans="1:20">
      <c r="A1549">
        <v>4</v>
      </c>
      <c r="B1549">
        <v>2025</v>
      </c>
      <c r="C1549" s="2">
        <v>45748</v>
      </c>
      <c r="D1549" s="2">
        <v>45838</v>
      </c>
      <c r="J1549">
        <f>VLOOKUP(D1549,'FY-Quarter lookup'!$D$2:$I$25,6,FALSE)</f>
        <v>0</v>
      </c>
      <c r="K1549">
        <f t="shared" si="199"/>
        <v>322</v>
      </c>
      <c r="L1549" s="75" t="str">
        <f t="shared" ca="1" si="197"/>
        <v>3210: Regular In-kind</v>
      </c>
      <c r="M1549" s="75">
        <f t="shared" ca="1" si="193"/>
        <v>0</v>
      </c>
      <c r="N1549" s="75">
        <f t="shared" ca="1" si="194"/>
        <v>0</v>
      </c>
      <c r="O1549" s="75" t="str">
        <f t="shared" ca="1" si="198"/>
        <v>3210: Regular In-kind00PY0</v>
      </c>
      <c r="P1549" s="75">
        <f>VLOOKUP(D1549,'FY-Quarter lookup'!$D$2:$J$25,7,FALSE)</f>
        <v>0</v>
      </c>
      <c r="Q1549" s="75">
        <f ca="1">IFERROR(INDEX('Budget by FY'!$I$2:$I$506,MATCH('Budget by qtr'!O1549,'Budget by FY'!$F$2:$F$506,0)),0)</f>
        <v>0</v>
      </c>
      <c r="R1549" s="75">
        <f>VLOOKUP(D1549,'FY-Quarter lookup'!$D$2:$K$25,8,FALSE)</f>
        <v>0</v>
      </c>
      <c r="S1549" s="75">
        <f>VLOOKUP(D1549,'FY-Quarter lookup'!$D$2:$G$25,4,FALSE)</f>
        <v>0</v>
      </c>
      <c r="T1549" s="75">
        <f t="shared" ca="1" si="195"/>
        <v>0</v>
      </c>
    </row>
    <row r="1550" spans="1:20">
      <c r="A1550">
        <v>1</v>
      </c>
      <c r="B1550">
        <v>2026</v>
      </c>
      <c r="C1550" s="2">
        <v>45839</v>
      </c>
      <c r="D1550" s="2">
        <v>45930</v>
      </c>
      <c r="J1550">
        <f>VLOOKUP(D1550,'FY-Quarter lookup'!$D$2:$I$25,6,FALSE)</f>
        <v>0</v>
      </c>
      <c r="K1550">
        <f t="shared" si="199"/>
        <v>322</v>
      </c>
      <c r="L1550" s="75" t="str">
        <f t="shared" ca="1" si="197"/>
        <v>3210: Regular In-kind</v>
      </c>
      <c r="M1550" s="75">
        <f t="shared" ca="1" si="193"/>
        <v>0</v>
      </c>
      <c r="N1550" s="75">
        <f t="shared" ca="1" si="194"/>
        <v>0</v>
      </c>
      <c r="O1550" s="75" t="str">
        <f t="shared" ca="1" si="198"/>
        <v>3210: Regular In-kind00PY0</v>
      </c>
      <c r="P1550" s="75">
        <f>VLOOKUP(D1550,'FY-Quarter lookup'!$D$2:$J$25,7,FALSE)</f>
        <v>0</v>
      </c>
      <c r="Q1550" s="75">
        <f ca="1">IFERROR(INDEX('Budget by FY'!$I$2:$I$506,MATCH('Budget by qtr'!O1550,'Budget by FY'!$F$2:$F$506,0)),0)</f>
        <v>0</v>
      </c>
      <c r="R1550" s="75">
        <f>VLOOKUP(D1550,'FY-Quarter lookup'!$D$2:$K$25,8,FALSE)</f>
        <v>0</v>
      </c>
      <c r="S1550" s="75">
        <f>VLOOKUP(D1550,'FY-Quarter lookup'!$D$2:$G$25,4,FALSE)</f>
        <v>0</v>
      </c>
      <c r="T1550" s="75">
        <f t="shared" ca="1" si="195"/>
        <v>0</v>
      </c>
    </row>
    <row r="1551" spans="1:20">
      <c r="A1551">
        <v>2</v>
      </c>
      <c r="B1551">
        <v>2026</v>
      </c>
      <c r="C1551" s="2">
        <v>45931</v>
      </c>
      <c r="D1551" s="2">
        <v>46022</v>
      </c>
      <c r="J1551">
        <f>VLOOKUP(D1551,'FY-Quarter lookup'!$D$2:$I$25,6,FALSE)</f>
        <v>0</v>
      </c>
      <c r="K1551">
        <f t="shared" si="199"/>
        <v>322</v>
      </c>
      <c r="L1551" s="75" t="str">
        <f t="shared" ca="1" si="197"/>
        <v>3210: Regular In-kind</v>
      </c>
      <c r="M1551" s="75">
        <f t="shared" ca="1" si="193"/>
        <v>0</v>
      </c>
      <c r="N1551" s="75">
        <f t="shared" ca="1" si="194"/>
        <v>0</v>
      </c>
      <c r="O1551" s="75" t="str">
        <f t="shared" ca="1" si="198"/>
        <v>3210: Regular In-kind00PY0</v>
      </c>
      <c r="P1551" s="75">
        <f>VLOOKUP(D1551,'FY-Quarter lookup'!$D$2:$J$25,7,FALSE)</f>
        <v>0</v>
      </c>
      <c r="Q1551" s="75">
        <f ca="1">IFERROR(INDEX('Budget by FY'!$I$2:$I$506,MATCH('Budget by qtr'!O1551,'Budget by FY'!$F$2:$F$506,0)),0)</f>
        <v>0</v>
      </c>
      <c r="R1551" s="75">
        <f>VLOOKUP(D1551,'FY-Quarter lookup'!$D$2:$K$25,8,FALSE)</f>
        <v>0</v>
      </c>
      <c r="S1551" s="75">
        <f>VLOOKUP(D1551,'FY-Quarter lookup'!$D$2:$G$25,4,FALSE)</f>
        <v>0</v>
      </c>
      <c r="T1551" s="75">
        <f t="shared" ca="1" si="195"/>
        <v>0</v>
      </c>
    </row>
    <row r="1552" spans="1:20">
      <c r="A1552">
        <v>3</v>
      </c>
      <c r="B1552">
        <v>2026</v>
      </c>
      <c r="C1552" s="2">
        <v>46023</v>
      </c>
      <c r="D1552" s="2">
        <v>46112</v>
      </c>
      <c r="J1552">
        <f>VLOOKUP(D1552,'FY-Quarter lookup'!$D$2:$I$25,6,FALSE)</f>
        <v>0</v>
      </c>
      <c r="K1552">
        <f t="shared" si="199"/>
        <v>322</v>
      </c>
      <c r="L1552" s="75" t="str">
        <f t="shared" ca="1" si="197"/>
        <v>3210: Regular In-kind</v>
      </c>
      <c r="M1552" s="75">
        <f t="shared" ca="1" si="193"/>
        <v>0</v>
      </c>
      <c r="N1552" s="75">
        <f t="shared" ca="1" si="194"/>
        <v>0</v>
      </c>
      <c r="O1552" s="75" t="str">
        <f t="shared" ca="1" si="198"/>
        <v>3210: Regular In-kind00PY0</v>
      </c>
      <c r="P1552" s="75">
        <f>VLOOKUP(D1552,'FY-Quarter lookup'!$D$2:$J$25,7,FALSE)</f>
        <v>0</v>
      </c>
      <c r="Q1552" s="75">
        <f ca="1">IFERROR(INDEX('Budget by FY'!$I$2:$I$506,MATCH('Budget by qtr'!O1552,'Budget by FY'!$F$2:$F$506,0)),0)</f>
        <v>0</v>
      </c>
      <c r="R1552" s="75">
        <f>VLOOKUP(D1552,'FY-Quarter lookup'!$D$2:$K$25,8,FALSE)</f>
        <v>0</v>
      </c>
      <c r="S1552" s="75">
        <f>VLOOKUP(D1552,'FY-Quarter lookup'!$D$2:$G$25,4,FALSE)</f>
        <v>0</v>
      </c>
      <c r="T1552" s="75">
        <f t="shared" ca="1" si="195"/>
        <v>0</v>
      </c>
    </row>
    <row r="1553" spans="1:20">
      <c r="A1553">
        <v>4</v>
      </c>
      <c r="B1553">
        <v>2026</v>
      </c>
      <c r="C1553" s="2">
        <v>46113</v>
      </c>
      <c r="D1553" s="2">
        <v>46203</v>
      </c>
      <c r="J1553">
        <f>VLOOKUP(D1553,'FY-Quarter lookup'!$D$2:$I$25,6,FALSE)</f>
        <v>0</v>
      </c>
      <c r="K1553">
        <f t="shared" si="199"/>
        <v>322</v>
      </c>
      <c r="L1553" s="75" t="str">
        <f t="shared" ca="1" si="197"/>
        <v>3210: Regular In-kind</v>
      </c>
      <c r="M1553" s="75">
        <f t="shared" ca="1" si="193"/>
        <v>0</v>
      </c>
      <c r="N1553" s="75">
        <f t="shared" ca="1" si="194"/>
        <v>0</v>
      </c>
      <c r="O1553" s="75" t="str">
        <f t="shared" ca="1" si="198"/>
        <v>3210: Regular In-kind00PY0</v>
      </c>
      <c r="P1553" s="75">
        <f>VLOOKUP(D1553,'FY-Quarter lookup'!$D$2:$J$25,7,FALSE)</f>
        <v>0</v>
      </c>
      <c r="Q1553" s="75">
        <f ca="1">IFERROR(INDEX('Budget by FY'!$I$2:$I$506,MATCH('Budget by qtr'!O1553,'Budget by FY'!$F$2:$F$506,0)),0)</f>
        <v>0</v>
      </c>
      <c r="R1553" s="75">
        <f>VLOOKUP(D1553,'FY-Quarter lookup'!$D$2:$K$25,8,FALSE)</f>
        <v>0</v>
      </c>
      <c r="S1553" s="75">
        <f>VLOOKUP(D1553,'FY-Quarter lookup'!$D$2:$G$25,4,FALSE)</f>
        <v>0</v>
      </c>
      <c r="T1553" s="75">
        <f t="shared" ca="1" si="195"/>
        <v>0</v>
      </c>
    </row>
    <row r="1554" spans="1:20">
      <c r="A1554">
        <v>1</v>
      </c>
      <c r="B1554">
        <v>2027</v>
      </c>
      <c r="C1554" s="2">
        <v>46204</v>
      </c>
      <c r="D1554" s="2">
        <v>46295</v>
      </c>
      <c r="J1554">
        <f>VLOOKUP(D1554,'FY-Quarter lookup'!$D$2:$I$25,6,FALSE)</f>
        <v>0</v>
      </c>
      <c r="K1554">
        <f t="shared" si="199"/>
        <v>322</v>
      </c>
      <c r="L1554" s="75" t="str">
        <f t="shared" ca="1" si="197"/>
        <v>3210: Regular In-kind</v>
      </c>
      <c r="M1554" s="75">
        <f t="shared" ca="1" si="193"/>
        <v>0</v>
      </c>
      <c r="N1554" s="75">
        <f t="shared" ca="1" si="194"/>
        <v>0</v>
      </c>
      <c r="O1554" s="75" t="str">
        <f t="shared" ca="1" si="198"/>
        <v>3210: Regular In-kind00PY0</v>
      </c>
      <c r="P1554" s="75">
        <f>VLOOKUP(D1554,'FY-Quarter lookup'!$D$2:$J$25,7,FALSE)</f>
        <v>0</v>
      </c>
      <c r="Q1554" s="75">
        <f ca="1">IFERROR(INDEX('Budget by FY'!$I$2:$I$506,MATCH('Budget by qtr'!O1554,'Budget by FY'!$F$2:$F$506,0)),0)</f>
        <v>0</v>
      </c>
      <c r="R1554" s="75">
        <f>VLOOKUP(D1554,'FY-Quarter lookup'!$D$2:$K$25,8,FALSE)</f>
        <v>0</v>
      </c>
      <c r="S1554" s="75">
        <f>VLOOKUP(D1554,'FY-Quarter lookup'!$D$2:$G$25,4,FALSE)</f>
        <v>0</v>
      </c>
      <c r="T1554" s="75">
        <f t="shared" ca="1" si="195"/>
        <v>0</v>
      </c>
    </row>
    <row r="1555" spans="1:20">
      <c r="A1555">
        <v>2</v>
      </c>
      <c r="B1555">
        <v>2027</v>
      </c>
      <c r="C1555" s="2">
        <v>46296</v>
      </c>
      <c r="D1555" s="2">
        <v>46387</v>
      </c>
      <c r="J1555">
        <f>VLOOKUP(D1555,'FY-Quarter lookup'!$D$2:$I$25,6,FALSE)</f>
        <v>0</v>
      </c>
      <c r="K1555">
        <f t="shared" si="199"/>
        <v>322</v>
      </c>
      <c r="L1555" s="75" t="str">
        <f t="shared" ca="1" si="197"/>
        <v>3210: Regular In-kind</v>
      </c>
      <c r="M1555" s="75">
        <f t="shared" ca="1" si="193"/>
        <v>0</v>
      </c>
      <c r="N1555" s="75">
        <f t="shared" ca="1" si="194"/>
        <v>0</v>
      </c>
      <c r="O1555" s="75" t="str">
        <f t="shared" ca="1" si="198"/>
        <v>3210: Regular In-kind00PY0</v>
      </c>
      <c r="P1555" s="75">
        <f>VLOOKUP(D1555,'FY-Quarter lookup'!$D$2:$J$25,7,FALSE)</f>
        <v>0</v>
      </c>
      <c r="Q1555" s="75">
        <f ca="1">IFERROR(INDEX('Budget by FY'!$I$2:$I$506,MATCH('Budget by qtr'!O1555,'Budget by FY'!$F$2:$F$506,0)),0)</f>
        <v>0</v>
      </c>
      <c r="R1555" s="75">
        <f>VLOOKUP(D1555,'FY-Quarter lookup'!$D$2:$K$25,8,FALSE)</f>
        <v>0</v>
      </c>
      <c r="S1555" s="75">
        <f>VLOOKUP(D1555,'FY-Quarter lookup'!$D$2:$G$25,4,FALSE)</f>
        <v>0</v>
      </c>
      <c r="T1555" s="75">
        <f t="shared" ca="1" si="195"/>
        <v>0</v>
      </c>
    </row>
    <row r="1556" spans="1:20">
      <c r="A1556">
        <v>3</v>
      </c>
      <c r="B1556">
        <v>2027</v>
      </c>
      <c r="C1556" s="2">
        <v>46388</v>
      </c>
      <c r="D1556" s="2">
        <v>46477</v>
      </c>
      <c r="J1556">
        <f>VLOOKUP(D1556,'FY-Quarter lookup'!$D$2:$I$25,6,FALSE)</f>
        <v>0</v>
      </c>
      <c r="K1556">
        <f t="shared" si="199"/>
        <v>322</v>
      </c>
      <c r="L1556" s="75" t="str">
        <f t="shared" ca="1" si="197"/>
        <v>3210: Regular In-kind</v>
      </c>
      <c r="M1556" s="75">
        <f t="shared" ca="1" si="193"/>
        <v>0</v>
      </c>
      <c r="N1556" s="75">
        <f t="shared" ca="1" si="194"/>
        <v>0</v>
      </c>
      <c r="O1556" s="75" t="str">
        <f t="shared" ca="1" si="198"/>
        <v>3210: Regular In-kind00PY0</v>
      </c>
      <c r="P1556" s="75">
        <f>VLOOKUP(D1556,'FY-Quarter lookup'!$D$2:$J$25,7,FALSE)</f>
        <v>0</v>
      </c>
      <c r="Q1556" s="75">
        <f ca="1">IFERROR(INDEX('Budget by FY'!$I$2:$I$506,MATCH('Budget by qtr'!O1556,'Budget by FY'!$F$2:$F$506,0)),0)</f>
        <v>0</v>
      </c>
      <c r="R1556" s="75">
        <f>VLOOKUP(D1556,'FY-Quarter lookup'!$D$2:$K$25,8,FALSE)</f>
        <v>0</v>
      </c>
      <c r="S1556" s="75">
        <f>VLOOKUP(D1556,'FY-Quarter lookup'!$D$2:$G$25,4,FALSE)</f>
        <v>0</v>
      </c>
      <c r="T1556" s="75">
        <f t="shared" ca="1" si="195"/>
        <v>0</v>
      </c>
    </row>
    <row r="1557" spans="1:20">
      <c r="A1557">
        <v>4</v>
      </c>
      <c r="B1557">
        <v>2027</v>
      </c>
      <c r="C1557" s="2">
        <v>46478</v>
      </c>
      <c r="D1557" s="2">
        <v>46568</v>
      </c>
      <c r="J1557">
        <f>VLOOKUP(D1557,'FY-Quarter lookup'!$D$2:$I$25,6,FALSE)</f>
        <v>0</v>
      </c>
      <c r="K1557">
        <f t="shared" si="199"/>
        <v>322</v>
      </c>
      <c r="L1557" s="75" t="str">
        <f t="shared" ca="1" si="197"/>
        <v>3210: Regular In-kind</v>
      </c>
      <c r="M1557" s="75">
        <f t="shared" ca="1" si="193"/>
        <v>0</v>
      </c>
      <c r="N1557" s="75">
        <f t="shared" ca="1" si="194"/>
        <v>0</v>
      </c>
      <c r="O1557" s="75" t="str">
        <f t="shared" ca="1" si="198"/>
        <v>3210: Regular In-kind00PY0</v>
      </c>
      <c r="P1557" s="75">
        <f>VLOOKUP(D1557,'FY-Quarter lookup'!$D$2:$J$25,7,FALSE)</f>
        <v>0</v>
      </c>
      <c r="Q1557" s="75">
        <f ca="1">IFERROR(INDEX('Budget by FY'!$I$2:$I$506,MATCH('Budget by qtr'!O1557,'Budget by FY'!$F$2:$F$506,0)),0)</f>
        <v>0</v>
      </c>
      <c r="R1557" s="75">
        <f>VLOOKUP(D1557,'FY-Quarter lookup'!$D$2:$K$25,8,FALSE)</f>
        <v>0</v>
      </c>
      <c r="S1557" s="75">
        <f>VLOOKUP(D1557,'FY-Quarter lookup'!$D$2:$G$25,4,FALSE)</f>
        <v>0</v>
      </c>
      <c r="T1557" s="75">
        <f t="shared" ca="1" si="195"/>
        <v>0</v>
      </c>
    </row>
    <row r="1558" spans="1:20">
      <c r="A1558">
        <v>1</v>
      </c>
      <c r="B1558">
        <v>2028</v>
      </c>
      <c r="C1558" s="2">
        <v>46569</v>
      </c>
      <c r="D1558" s="2">
        <v>46660</v>
      </c>
      <c r="J1558">
        <f>VLOOKUP(D1558,'FY-Quarter lookup'!$D$2:$I$25,6,FALSE)</f>
        <v>0</v>
      </c>
      <c r="K1558">
        <f t="shared" si="199"/>
        <v>322</v>
      </c>
      <c r="L1558" s="75" t="str">
        <f t="shared" ca="1" si="197"/>
        <v>3210: Regular In-kind</v>
      </c>
      <c r="M1558" s="75">
        <f t="shared" ca="1" si="193"/>
        <v>0</v>
      </c>
      <c r="N1558" s="75">
        <f t="shared" ca="1" si="194"/>
        <v>0</v>
      </c>
      <c r="O1558" s="75" t="str">
        <f t="shared" ca="1" si="198"/>
        <v>3210: Regular In-kind00PY0</v>
      </c>
      <c r="P1558" s="75">
        <f>VLOOKUP(D1558,'FY-Quarter lookup'!$D$2:$J$25,7,FALSE)</f>
        <v>0</v>
      </c>
      <c r="Q1558" s="75">
        <f ca="1">IFERROR(INDEX('Budget by FY'!$I$2:$I$506,MATCH('Budget by qtr'!O1558,'Budget by FY'!$F$2:$F$506,0)),0)</f>
        <v>0</v>
      </c>
      <c r="R1558" s="75">
        <f>VLOOKUP(D1558,'FY-Quarter lookup'!$D$2:$K$25,8,FALSE)</f>
        <v>0</v>
      </c>
      <c r="S1558" s="75">
        <f>VLOOKUP(D1558,'FY-Quarter lookup'!$D$2:$G$25,4,FALSE)</f>
        <v>0</v>
      </c>
      <c r="T1558" s="75">
        <f t="shared" ca="1" si="195"/>
        <v>0</v>
      </c>
    </row>
    <row r="1559" spans="1:20">
      <c r="A1559">
        <v>2</v>
      </c>
      <c r="B1559">
        <v>2028</v>
      </c>
      <c r="C1559" s="2">
        <v>46661</v>
      </c>
      <c r="D1559" s="2">
        <v>46752</v>
      </c>
      <c r="J1559">
        <f>VLOOKUP(D1559,'FY-Quarter lookup'!$D$2:$I$25,6,FALSE)</f>
        <v>0</v>
      </c>
      <c r="K1559">
        <f t="shared" si="199"/>
        <v>322</v>
      </c>
      <c r="L1559" s="75" t="str">
        <f t="shared" ca="1" si="197"/>
        <v>3210: Regular In-kind</v>
      </c>
      <c r="M1559" s="75">
        <f t="shared" ca="1" si="193"/>
        <v>0</v>
      </c>
      <c r="N1559" s="75">
        <f t="shared" ca="1" si="194"/>
        <v>0</v>
      </c>
      <c r="O1559" s="75" t="str">
        <f t="shared" ca="1" si="198"/>
        <v>3210: Regular In-kind00PY0</v>
      </c>
      <c r="P1559" s="75">
        <f>VLOOKUP(D1559,'FY-Quarter lookup'!$D$2:$J$25,7,FALSE)</f>
        <v>0</v>
      </c>
      <c r="Q1559" s="75">
        <f ca="1">IFERROR(INDEX('Budget by FY'!$I$2:$I$506,MATCH('Budget by qtr'!O1559,'Budget by FY'!$F$2:$F$506,0)),0)</f>
        <v>0</v>
      </c>
      <c r="R1559" s="75">
        <f>VLOOKUP(D1559,'FY-Quarter lookup'!$D$2:$K$25,8,FALSE)</f>
        <v>0</v>
      </c>
      <c r="S1559" s="75">
        <f>VLOOKUP(D1559,'FY-Quarter lookup'!$D$2:$G$25,4,FALSE)</f>
        <v>0</v>
      </c>
      <c r="T1559" s="75">
        <f t="shared" ca="1" si="195"/>
        <v>0</v>
      </c>
    </row>
    <row r="1560" spans="1:20">
      <c r="A1560">
        <v>3</v>
      </c>
      <c r="B1560">
        <v>2028</v>
      </c>
      <c r="C1560" s="2">
        <v>46753</v>
      </c>
      <c r="D1560" s="2">
        <v>46843</v>
      </c>
      <c r="J1560">
        <f>VLOOKUP(D1560,'FY-Quarter lookup'!$D$2:$I$25,6,FALSE)</f>
        <v>0</v>
      </c>
      <c r="K1560">
        <f t="shared" si="199"/>
        <v>322</v>
      </c>
      <c r="L1560" s="75" t="str">
        <f t="shared" ca="1" si="197"/>
        <v>3210: Regular In-kind</v>
      </c>
      <c r="M1560" s="75">
        <f t="shared" ca="1" si="193"/>
        <v>0</v>
      </c>
      <c r="N1560" s="75">
        <f t="shared" ca="1" si="194"/>
        <v>0</v>
      </c>
      <c r="O1560" s="75" t="str">
        <f t="shared" ca="1" si="198"/>
        <v>3210: Regular In-kind00PY0</v>
      </c>
      <c r="P1560" s="75">
        <f>VLOOKUP(D1560,'FY-Quarter lookup'!$D$2:$J$25,7,FALSE)</f>
        <v>0</v>
      </c>
      <c r="Q1560" s="75">
        <f ca="1">IFERROR(INDEX('Budget by FY'!$I$2:$I$506,MATCH('Budget by qtr'!O1560,'Budget by FY'!$F$2:$F$506,0)),0)</f>
        <v>0</v>
      </c>
      <c r="R1560" s="75">
        <f>VLOOKUP(D1560,'FY-Quarter lookup'!$D$2:$K$25,8,FALSE)</f>
        <v>0</v>
      </c>
      <c r="S1560" s="75">
        <f>VLOOKUP(D1560,'FY-Quarter lookup'!$D$2:$G$25,4,FALSE)</f>
        <v>0</v>
      </c>
      <c r="T1560" s="75">
        <f t="shared" ca="1" si="195"/>
        <v>0</v>
      </c>
    </row>
    <row r="1561" spans="1:20">
      <c r="A1561">
        <v>4</v>
      </c>
      <c r="B1561">
        <v>2028</v>
      </c>
      <c r="C1561" s="2">
        <v>46844</v>
      </c>
      <c r="D1561" s="2">
        <v>46934</v>
      </c>
      <c r="J1561">
        <f>VLOOKUP(D1561,'FY-Quarter lookup'!$D$2:$I$25,6,FALSE)</f>
        <v>0</v>
      </c>
      <c r="K1561">
        <f t="shared" si="199"/>
        <v>322</v>
      </c>
      <c r="L1561" s="75" t="str">
        <f t="shared" ca="1" si="197"/>
        <v>3210: Regular In-kind</v>
      </c>
      <c r="M1561" s="75">
        <f t="shared" ca="1" si="193"/>
        <v>0</v>
      </c>
      <c r="N1561" s="75">
        <f t="shared" ca="1" si="194"/>
        <v>0</v>
      </c>
      <c r="O1561" s="75" t="str">
        <f t="shared" ca="1" si="198"/>
        <v>3210: Regular In-kind00PY0</v>
      </c>
      <c r="P1561" s="75">
        <f>VLOOKUP(D1561,'FY-Quarter lookup'!$D$2:$J$25,7,FALSE)</f>
        <v>0</v>
      </c>
      <c r="Q1561" s="75">
        <f ca="1">IFERROR(INDEX('Budget by FY'!$I$2:$I$506,MATCH('Budget by qtr'!O1561,'Budget by FY'!$F$2:$F$506,0)),0)</f>
        <v>0</v>
      </c>
      <c r="R1561" s="75">
        <f>VLOOKUP(D1561,'FY-Quarter lookup'!$D$2:$K$25,8,FALSE)</f>
        <v>0</v>
      </c>
      <c r="S1561" s="75">
        <f>VLOOKUP(D1561,'FY-Quarter lookup'!$D$2:$G$25,4,FALSE)</f>
        <v>0</v>
      </c>
      <c r="T1561" s="75">
        <f t="shared" ca="1" si="195"/>
        <v>0</v>
      </c>
    </row>
    <row r="1562" spans="1:20">
      <c r="A1562">
        <v>1</v>
      </c>
      <c r="B1562">
        <v>2023</v>
      </c>
      <c r="C1562" s="2">
        <v>44743</v>
      </c>
      <c r="D1562" s="2">
        <v>44834</v>
      </c>
      <c r="J1562">
        <f>VLOOKUP(D1562,'FY-Quarter lookup'!$D$2:$I$25,6,FALSE)</f>
        <v>0</v>
      </c>
      <c r="K1562">
        <f>K1561+5</f>
        <v>327</v>
      </c>
      <c r="L1562" s="75" t="str">
        <f t="shared" ca="1" si="197"/>
        <v>3210: Regular In-kind</v>
      </c>
      <c r="M1562" s="75">
        <f t="shared" ref="M1562:M1625" ca="1" si="200">INDIRECT(_xlfn.CONCAT("'Budget by FY'!D",K1562))</f>
        <v>0</v>
      </c>
      <c r="N1562" s="75">
        <f t="shared" ref="N1562:N1625" ca="1" si="201">INDIRECT(_xlfn.CONCAT("'Budget by FY'!E",K1562))</f>
        <v>0</v>
      </c>
      <c r="O1562" s="75" t="str">
        <f t="shared" ca="1" si="198"/>
        <v>3210: Regular In-kind00PY0</v>
      </c>
      <c r="P1562" s="75">
        <f>VLOOKUP(D1562,'FY-Quarter lookup'!$D$2:$J$25,7,FALSE)</f>
        <v>0</v>
      </c>
      <c r="Q1562" s="75">
        <f ca="1">IFERROR(INDEX('Budget by FY'!$I$2:$I$506,MATCH('Budget by qtr'!O1562,'Budget by FY'!$F$2:$F$506,0)),0)</f>
        <v>0</v>
      </c>
      <c r="R1562" s="75">
        <f>VLOOKUP(D1562,'FY-Quarter lookup'!$D$2:$K$25,8,FALSE)</f>
        <v>0</v>
      </c>
      <c r="S1562" s="75">
        <f>VLOOKUP(D1562,'FY-Quarter lookup'!$D$2:$G$25,4,FALSE)</f>
        <v>0</v>
      </c>
      <c r="T1562" s="75">
        <f t="shared" ref="T1562:T1625" ca="1" si="202">IFERROR((Q1562/R1562)*S1562,0)</f>
        <v>0</v>
      </c>
    </row>
    <row r="1563" spans="1:20">
      <c r="A1563">
        <v>2</v>
      </c>
      <c r="B1563">
        <v>2023</v>
      </c>
      <c r="C1563" s="2">
        <v>44835</v>
      </c>
      <c r="D1563" s="2">
        <v>44926</v>
      </c>
      <c r="J1563">
        <f>VLOOKUP(D1563,'FY-Quarter lookup'!$D$2:$I$25,6,FALSE)</f>
        <v>0</v>
      </c>
      <c r="K1563">
        <f>K1562</f>
        <v>327</v>
      </c>
      <c r="L1563" s="75" t="str">
        <f t="shared" ca="1" si="197"/>
        <v>3210: Regular In-kind</v>
      </c>
      <c r="M1563" s="75">
        <f t="shared" ca="1" si="200"/>
        <v>0</v>
      </c>
      <c r="N1563" s="75">
        <f t="shared" ca="1" si="201"/>
        <v>0</v>
      </c>
      <c r="O1563" s="75" t="str">
        <f t="shared" ca="1" si="198"/>
        <v>3210: Regular In-kind00PY0</v>
      </c>
      <c r="P1563" s="75">
        <f>VLOOKUP(D1563,'FY-Quarter lookup'!$D$2:$J$25,7,FALSE)</f>
        <v>0</v>
      </c>
      <c r="Q1563" s="75">
        <f ca="1">IFERROR(INDEX('Budget by FY'!$I$2:$I$506,MATCH('Budget by qtr'!O1563,'Budget by FY'!$F$2:$F$506,0)),0)</f>
        <v>0</v>
      </c>
      <c r="R1563" s="75">
        <f>VLOOKUP(D1563,'FY-Quarter lookup'!$D$2:$K$25,8,FALSE)</f>
        <v>0</v>
      </c>
      <c r="S1563" s="75">
        <f>VLOOKUP(D1563,'FY-Quarter lookup'!$D$2:$G$25,4,FALSE)</f>
        <v>0</v>
      </c>
      <c r="T1563" s="75">
        <f t="shared" ca="1" si="202"/>
        <v>0</v>
      </c>
    </row>
    <row r="1564" spans="1:20">
      <c r="A1564">
        <v>3</v>
      </c>
      <c r="B1564">
        <v>2023</v>
      </c>
      <c r="C1564" s="2">
        <v>44927</v>
      </c>
      <c r="D1564" s="2">
        <v>45016</v>
      </c>
      <c r="J1564">
        <f>VLOOKUP(D1564,'FY-Quarter lookup'!$D$2:$I$25,6,FALSE)</f>
        <v>0</v>
      </c>
      <c r="K1564">
        <f t="shared" ref="K1564:K1585" si="203">K1563</f>
        <v>327</v>
      </c>
      <c r="L1564" s="75" t="str">
        <f t="shared" ca="1" si="197"/>
        <v>3210: Regular In-kind</v>
      </c>
      <c r="M1564" s="75">
        <f t="shared" ca="1" si="200"/>
        <v>0</v>
      </c>
      <c r="N1564" s="75">
        <f t="shared" ca="1" si="201"/>
        <v>0</v>
      </c>
      <c r="O1564" s="75" t="str">
        <f t="shared" ca="1" si="198"/>
        <v>3210: Regular In-kind00PY0</v>
      </c>
      <c r="P1564" s="75">
        <f>VLOOKUP(D1564,'FY-Quarter lookup'!$D$2:$J$25,7,FALSE)</f>
        <v>0</v>
      </c>
      <c r="Q1564" s="75">
        <f ca="1">IFERROR(INDEX('Budget by FY'!$I$2:$I$506,MATCH('Budget by qtr'!O1564,'Budget by FY'!$F$2:$F$506,0)),0)</f>
        <v>0</v>
      </c>
      <c r="R1564" s="75">
        <f>VLOOKUP(D1564,'FY-Quarter lookup'!$D$2:$K$25,8,FALSE)</f>
        <v>0</v>
      </c>
      <c r="S1564" s="75">
        <f>VLOOKUP(D1564,'FY-Quarter lookup'!$D$2:$G$25,4,FALSE)</f>
        <v>0</v>
      </c>
      <c r="T1564" s="75">
        <f t="shared" ca="1" si="202"/>
        <v>0</v>
      </c>
    </row>
    <row r="1565" spans="1:20">
      <c r="A1565">
        <v>4</v>
      </c>
      <c r="B1565">
        <v>2023</v>
      </c>
      <c r="C1565" s="2">
        <v>45017</v>
      </c>
      <c r="D1565" s="2">
        <v>45107</v>
      </c>
      <c r="J1565">
        <f>VLOOKUP(D1565,'FY-Quarter lookup'!$D$2:$I$25,6,FALSE)</f>
        <v>0</v>
      </c>
      <c r="K1565">
        <f t="shared" si="203"/>
        <v>327</v>
      </c>
      <c r="L1565" s="75" t="str">
        <f t="shared" ca="1" si="197"/>
        <v>3210: Regular In-kind</v>
      </c>
      <c r="M1565" s="75">
        <f t="shared" ca="1" si="200"/>
        <v>0</v>
      </c>
      <c r="N1565" s="75">
        <f t="shared" ca="1" si="201"/>
        <v>0</v>
      </c>
      <c r="O1565" s="75" t="str">
        <f t="shared" ca="1" si="198"/>
        <v>3210: Regular In-kind00PY0</v>
      </c>
      <c r="P1565" s="75">
        <f>VLOOKUP(D1565,'FY-Quarter lookup'!$D$2:$J$25,7,FALSE)</f>
        <v>0</v>
      </c>
      <c r="Q1565" s="75">
        <f ca="1">IFERROR(INDEX('Budget by FY'!$I$2:$I$506,MATCH('Budget by qtr'!O1565,'Budget by FY'!$F$2:$F$506,0)),0)</f>
        <v>0</v>
      </c>
      <c r="R1565" s="75">
        <f>VLOOKUP(D1565,'FY-Quarter lookup'!$D$2:$K$25,8,FALSE)</f>
        <v>0</v>
      </c>
      <c r="S1565" s="75">
        <f>VLOOKUP(D1565,'FY-Quarter lookup'!$D$2:$G$25,4,FALSE)</f>
        <v>0</v>
      </c>
      <c r="T1565" s="75">
        <f t="shared" ca="1" si="202"/>
        <v>0</v>
      </c>
    </row>
    <row r="1566" spans="1:20">
      <c r="A1566">
        <v>1</v>
      </c>
      <c r="B1566">
        <v>2024</v>
      </c>
      <c r="C1566" s="2">
        <v>45108</v>
      </c>
      <c r="D1566" s="2">
        <v>45199</v>
      </c>
      <c r="J1566">
        <f>VLOOKUP(D1566,'FY-Quarter lookup'!$D$2:$I$25,6,FALSE)</f>
        <v>0</v>
      </c>
      <c r="K1566">
        <f t="shared" si="203"/>
        <v>327</v>
      </c>
      <c r="L1566" s="75" t="str">
        <f t="shared" ca="1" si="197"/>
        <v>3210: Regular In-kind</v>
      </c>
      <c r="M1566" s="75">
        <f t="shared" ca="1" si="200"/>
        <v>0</v>
      </c>
      <c r="N1566" s="75">
        <f t="shared" ca="1" si="201"/>
        <v>0</v>
      </c>
      <c r="O1566" s="75" t="str">
        <f t="shared" ca="1" si="198"/>
        <v>3210: Regular In-kind00PY0</v>
      </c>
      <c r="P1566" s="75">
        <f>VLOOKUP(D1566,'FY-Quarter lookup'!$D$2:$J$25,7,FALSE)</f>
        <v>0</v>
      </c>
      <c r="Q1566" s="75">
        <f ca="1">IFERROR(INDEX('Budget by FY'!$I$2:$I$506,MATCH('Budget by qtr'!O1566,'Budget by FY'!$F$2:$F$506,0)),0)</f>
        <v>0</v>
      </c>
      <c r="R1566" s="75">
        <f>VLOOKUP(D1566,'FY-Quarter lookup'!$D$2:$K$25,8,FALSE)</f>
        <v>0</v>
      </c>
      <c r="S1566" s="75">
        <f>VLOOKUP(D1566,'FY-Quarter lookup'!$D$2:$G$25,4,FALSE)</f>
        <v>0</v>
      </c>
      <c r="T1566" s="75">
        <f t="shared" ca="1" si="202"/>
        <v>0</v>
      </c>
    </row>
    <row r="1567" spans="1:20">
      <c r="A1567">
        <v>2</v>
      </c>
      <c r="B1567">
        <v>2024</v>
      </c>
      <c r="C1567" s="2">
        <v>45200</v>
      </c>
      <c r="D1567" s="2">
        <v>45291</v>
      </c>
      <c r="J1567">
        <f>VLOOKUP(D1567,'FY-Quarter lookup'!$D$2:$I$25,6,FALSE)</f>
        <v>0</v>
      </c>
      <c r="K1567">
        <f t="shared" si="203"/>
        <v>327</v>
      </c>
      <c r="L1567" s="75" t="str">
        <f t="shared" ca="1" si="197"/>
        <v>3210: Regular In-kind</v>
      </c>
      <c r="M1567" s="75">
        <f t="shared" ca="1" si="200"/>
        <v>0</v>
      </c>
      <c r="N1567" s="75">
        <f t="shared" ca="1" si="201"/>
        <v>0</v>
      </c>
      <c r="O1567" s="75" t="str">
        <f t="shared" ca="1" si="198"/>
        <v>3210: Regular In-kind00PY0</v>
      </c>
      <c r="P1567" s="75">
        <f>VLOOKUP(D1567,'FY-Quarter lookup'!$D$2:$J$25,7,FALSE)</f>
        <v>0</v>
      </c>
      <c r="Q1567" s="75">
        <f ca="1">IFERROR(INDEX('Budget by FY'!$I$2:$I$506,MATCH('Budget by qtr'!O1567,'Budget by FY'!$F$2:$F$506,0)),0)</f>
        <v>0</v>
      </c>
      <c r="R1567" s="75">
        <f>VLOOKUP(D1567,'FY-Quarter lookup'!$D$2:$K$25,8,FALSE)</f>
        <v>0</v>
      </c>
      <c r="S1567" s="75">
        <f>VLOOKUP(D1567,'FY-Quarter lookup'!$D$2:$G$25,4,FALSE)</f>
        <v>0</v>
      </c>
      <c r="T1567" s="75">
        <f t="shared" ca="1" si="202"/>
        <v>0</v>
      </c>
    </row>
    <row r="1568" spans="1:20">
      <c r="A1568">
        <v>3</v>
      </c>
      <c r="B1568">
        <v>2024</v>
      </c>
      <c r="C1568" s="2">
        <v>45292</v>
      </c>
      <c r="D1568" s="2">
        <v>45382</v>
      </c>
      <c r="J1568">
        <f>VLOOKUP(D1568,'FY-Quarter lookup'!$D$2:$I$25,6,FALSE)</f>
        <v>0</v>
      </c>
      <c r="K1568">
        <f t="shared" si="203"/>
        <v>327</v>
      </c>
      <c r="L1568" s="75" t="str">
        <f t="shared" ca="1" si="197"/>
        <v>3210: Regular In-kind</v>
      </c>
      <c r="M1568" s="75">
        <f t="shared" ca="1" si="200"/>
        <v>0</v>
      </c>
      <c r="N1568" s="75">
        <f t="shared" ca="1" si="201"/>
        <v>0</v>
      </c>
      <c r="O1568" s="75" t="str">
        <f t="shared" ca="1" si="198"/>
        <v>3210: Regular In-kind00PY0</v>
      </c>
      <c r="P1568" s="75">
        <f>VLOOKUP(D1568,'FY-Quarter lookup'!$D$2:$J$25,7,FALSE)</f>
        <v>0</v>
      </c>
      <c r="Q1568" s="75">
        <f ca="1">IFERROR(INDEX('Budget by FY'!$I$2:$I$506,MATCH('Budget by qtr'!O1568,'Budget by FY'!$F$2:$F$506,0)),0)</f>
        <v>0</v>
      </c>
      <c r="R1568" s="75">
        <f>VLOOKUP(D1568,'FY-Quarter lookup'!$D$2:$K$25,8,FALSE)</f>
        <v>0</v>
      </c>
      <c r="S1568" s="75">
        <f>VLOOKUP(D1568,'FY-Quarter lookup'!$D$2:$G$25,4,FALSE)</f>
        <v>0</v>
      </c>
      <c r="T1568" s="75">
        <f t="shared" ca="1" si="202"/>
        <v>0</v>
      </c>
    </row>
    <row r="1569" spans="1:20">
      <c r="A1569">
        <v>4</v>
      </c>
      <c r="B1569">
        <v>2024</v>
      </c>
      <c r="C1569" s="2">
        <v>45383</v>
      </c>
      <c r="D1569" s="2">
        <v>45473</v>
      </c>
      <c r="J1569">
        <f>VLOOKUP(D1569,'FY-Quarter lookup'!$D$2:$I$25,6,FALSE)</f>
        <v>0</v>
      </c>
      <c r="K1569">
        <f t="shared" si="203"/>
        <v>327</v>
      </c>
      <c r="L1569" s="75" t="str">
        <f t="shared" ca="1" si="197"/>
        <v>3210: Regular In-kind</v>
      </c>
      <c r="M1569" s="75">
        <f t="shared" ca="1" si="200"/>
        <v>0</v>
      </c>
      <c r="N1569" s="75">
        <f t="shared" ca="1" si="201"/>
        <v>0</v>
      </c>
      <c r="O1569" s="75" t="str">
        <f t="shared" ca="1" si="198"/>
        <v>3210: Regular In-kind00PY0</v>
      </c>
      <c r="P1569" s="75">
        <f>VLOOKUP(D1569,'FY-Quarter lookup'!$D$2:$J$25,7,FALSE)</f>
        <v>0</v>
      </c>
      <c r="Q1569" s="75">
        <f ca="1">IFERROR(INDEX('Budget by FY'!$I$2:$I$506,MATCH('Budget by qtr'!O1569,'Budget by FY'!$F$2:$F$506,0)),0)</f>
        <v>0</v>
      </c>
      <c r="R1569" s="75">
        <f>VLOOKUP(D1569,'FY-Quarter lookup'!$D$2:$K$25,8,FALSE)</f>
        <v>0</v>
      </c>
      <c r="S1569" s="75">
        <f>VLOOKUP(D1569,'FY-Quarter lookup'!$D$2:$G$25,4,FALSE)</f>
        <v>0</v>
      </c>
      <c r="T1569" s="75">
        <f t="shared" ca="1" si="202"/>
        <v>0</v>
      </c>
    </row>
    <row r="1570" spans="1:20">
      <c r="A1570">
        <v>1</v>
      </c>
      <c r="B1570">
        <v>2025</v>
      </c>
      <c r="C1570" s="2">
        <v>45474</v>
      </c>
      <c r="D1570" s="2">
        <v>45565</v>
      </c>
      <c r="J1570">
        <f>VLOOKUP(D1570,'FY-Quarter lookup'!$D$2:$I$25,6,FALSE)</f>
        <v>0</v>
      </c>
      <c r="K1570">
        <f t="shared" si="203"/>
        <v>327</v>
      </c>
      <c r="L1570" s="75" t="str">
        <f t="shared" ca="1" si="197"/>
        <v>3210: Regular In-kind</v>
      </c>
      <c r="M1570" s="75">
        <f t="shared" ca="1" si="200"/>
        <v>0</v>
      </c>
      <c r="N1570" s="75">
        <f t="shared" ca="1" si="201"/>
        <v>0</v>
      </c>
      <c r="O1570" s="75" t="str">
        <f t="shared" ca="1" si="198"/>
        <v>3210: Regular In-kind00PY0</v>
      </c>
      <c r="P1570" s="75">
        <f>VLOOKUP(D1570,'FY-Quarter lookup'!$D$2:$J$25,7,FALSE)</f>
        <v>0</v>
      </c>
      <c r="Q1570" s="75">
        <f ca="1">IFERROR(INDEX('Budget by FY'!$I$2:$I$506,MATCH('Budget by qtr'!O1570,'Budget by FY'!$F$2:$F$506,0)),0)</f>
        <v>0</v>
      </c>
      <c r="R1570" s="75">
        <f>VLOOKUP(D1570,'FY-Quarter lookup'!$D$2:$K$25,8,FALSE)</f>
        <v>0</v>
      </c>
      <c r="S1570" s="75">
        <f>VLOOKUP(D1570,'FY-Quarter lookup'!$D$2:$G$25,4,FALSE)</f>
        <v>0</v>
      </c>
      <c r="T1570" s="75">
        <f t="shared" ca="1" si="202"/>
        <v>0</v>
      </c>
    </row>
    <row r="1571" spans="1:20">
      <c r="A1571">
        <v>2</v>
      </c>
      <c r="B1571">
        <v>2025</v>
      </c>
      <c r="C1571" s="2">
        <v>45566</v>
      </c>
      <c r="D1571" s="2">
        <v>45657</v>
      </c>
      <c r="J1571">
        <f>VLOOKUP(D1571,'FY-Quarter lookup'!$D$2:$I$25,6,FALSE)</f>
        <v>0</v>
      </c>
      <c r="K1571">
        <f t="shared" si="203"/>
        <v>327</v>
      </c>
      <c r="L1571" s="75" t="str">
        <f t="shared" ca="1" si="197"/>
        <v>3210: Regular In-kind</v>
      </c>
      <c r="M1571" s="75">
        <f t="shared" ca="1" si="200"/>
        <v>0</v>
      </c>
      <c r="N1571" s="75">
        <f t="shared" ca="1" si="201"/>
        <v>0</v>
      </c>
      <c r="O1571" s="75" t="str">
        <f t="shared" ca="1" si="198"/>
        <v>3210: Regular In-kind00PY0</v>
      </c>
      <c r="P1571" s="75">
        <f>VLOOKUP(D1571,'FY-Quarter lookup'!$D$2:$J$25,7,FALSE)</f>
        <v>0</v>
      </c>
      <c r="Q1571" s="75">
        <f ca="1">IFERROR(INDEX('Budget by FY'!$I$2:$I$506,MATCH('Budget by qtr'!O1571,'Budget by FY'!$F$2:$F$506,0)),0)</f>
        <v>0</v>
      </c>
      <c r="R1571" s="75">
        <f>VLOOKUP(D1571,'FY-Quarter lookup'!$D$2:$K$25,8,FALSE)</f>
        <v>0</v>
      </c>
      <c r="S1571" s="75">
        <f>VLOOKUP(D1571,'FY-Quarter lookup'!$D$2:$G$25,4,FALSE)</f>
        <v>0</v>
      </c>
      <c r="T1571" s="75">
        <f t="shared" ca="1" si="202"/>
        <v>0</v>
      </c>
    </row>
    <row r="1572" spans="1:20">
      <c r="A1572">
        <v>3</v>
      </c>
      <c r="B1572">
        <v>2025</v>
      </c>
      <c r="C1572" s="2">
        <v>45658</v>
      </c>
      <c r="D1572" s="2">
        <v>45747</v>
      </c>
      <c r="J1572">
        <f>VLOOKUP(D1572,'FY-Quarter lookup'!$D$2:$I$25,6,FALSE)</f>
        <v>0</v>
      </c>
      <c r="K1572">
        <f t="shared" si="203"/>
        <v>327</v>
      </c>
      <c r="L1572" s="75" t="str">
        <f t="shared" ca="1" si="197"/>
        <v>3210: Regular In-kind</v>
      </c>
      <c r="M1572" s="75">
        <f t="shared" ca="1" si="200"/>
        <v>0</v>
      </c>
      <c r="N1572" s="75">
        <f t="shared" ca="1" si="201"/>
        <v>0</v>
      </c>
      <c r="O1572" s="75" t="str">
        <f t="shared" ca="1" si="198"/>
        <v>3210: Regular In-kind00PY0</v>
      </c>
      <c r="P1572" s="75">
        <f>VLOOKUP(D1572,'FY-Quarter lookup'!$D$2:$J$25,7,FALSE)</f>
        <v>0</v>
      </c>
      <c r="Q1572" s="75">
        <f ca="1">IFERROR(INDEX('Budget by FY'!$I$2:$I$506,MATCH('Budget by qtr'!O1572,'Budget by FY'!$F$2:$F$506,0)),0)</f>
        <v>0</v>
      </c>
      <c r="R1572" s="75">
        <f>VLOOKUP(D1572,'FY-Quarter lookup'!$D$2:$K$25,8,FALSE)</f>
        <v>0</v>
      </c>
      <c r="S1572" s="75">
        <f>VLOOKUP(D1572,'FY-Quarter lookup'!$D$2:$G$25,4,FALSE)</f>
        <v>0</v>
      </c>
      <c r="T1572" s="75">
        <f t="shared" ca="1" si="202"/>
        <v>0</v>
      </c>
    </row>
    <row r="1573" spans="1:20">
      <c r="A1573">
        <v>4</v>
      </c>
      <c r="B1573">
        <v>2025</v>
      </c>
      <c r="C1573" s="2">
        <v>45748</v>
      </c>
      <c r="D1573" s="2">
        <v>45838</v>
      </c>
      <c r="J1573">
        <f>VLOOKUP(D1573,'FY-Quarter lookup'!$D$2:$I$25,6,FALSE)</f>
        <v>0</v>
      </c>
      <c r="K1573">
        <f t="shared" si="203"/>
        <v>327</v>
      </c>
      <c r="L1573" s="75" t="str">
        <f t="shared" ca="1" si="197"/>
        <v>3210: Regular In-kind</v>
      </c>
      <c r="M1573" s="75">
        <f t="shared" ca="1" si="200"/>
        <v>0</v>
      </c>
      <c r="N1573" s="75">
        <f t="shared" ca="1" si="201"/>
        <v>0</v>
      </c>
      <c r="O1573" s="75" t="str">
        <f t="shared" ca="1" si="198"/>
        <v>3210: Regular In-kind00PY0</v>
      </c>
      <c r="P1573" s="75">
        <f>VLOOKUP(D1573,'FY-Quarter lookup'!$D$2:$J$25,7,FALSE)</f>
        <v>0</v>
      </c>
      <c r="Q1573" s="75">
        <f ca="1">IFERROR(INDEX('Budget by FY'!$I$2:$I$506,MATCH('Budget by qtr'!O1573,'Budget by FY'!$F$2:$F$506,0)),0)</f>
        <v>0</v>
      </c>
      <c r="R1573" s="75">
        <f>VLOOKUP(D1573,'FY-Quarter lookup'!$D$2:$K$25,8,FALSE)</f>
        <v>0</v>
      </c>
      <c r="S1573" s="75">
        <f>VLOOKUP(D1573,'FY-Quarter lookup'!$D$2:$G$25,4,FALSE)</f>
        <v>0</v>
      </c>
      <c r="T1573" s="75">
        <f t="shared" ca="1" si="202"/>
        <v>0</v>
      </c>
    </row>
    <row r="1574" spans="1:20">
      <c r="A1574">
        <v>1</v>
      </c>
      <c r="B1574">
        <v>2026</v>
      </c>
      <c r="C1574" s="2">
        <v>45839</v>
      </c>
      <c r="D1574" s="2">
        <v>45930</v>
      </c>
      <c r="J1574">
        <f>VLOOKUP(D1574,'FY-Quarter lookup'!$D$2:$I$25,6,FALSE)</f>
        <v>0</v>
      </c>
      <c r="K1574">
        <f t="shared" si="203"/>
        <v>327</v>
      </c>
      <c r="L1574" s="75" t="str">
        <f t="shared" ca="1" si="197"/>
        <v>3210: Regular In-kind</v>
      </c>
      <c r="M1574" s="75">
        <f t="shared" ca="1" si="200"/>
        <v>0</v>
      </c>
      <c r="N1574" s="75">
        <f t="shared" ca="1" si="201"/>
        <v>0</v>
      </c>
      <c r="O1574" s="75" t="str">
        <f t="shared" ca="1" si="198"/>
        <v>3210: Regular In-kind00PY0</v>
      </c>
      <c r="P1574" s="75">
        <f>VLOOKUP(D1574,'FY-Quarter lookup'!$D$2:$J$25,7,FALSE)</f>
        <v>0</v>
      </c>
      <c r="Q1574" s="75">
        <f ca="1">IFERROR(INDEX('Budget by FY'!$I$2:$I$506,MATCH('Budget by qtr'!O1574,'Budget by FY'!$F$2:$F$506,0)),0)</f>
        <v>0</v>
      </c>
      <c r="R1574" s="75">
        <f>VLOOKUP(D1574,'FY-Quarter lookup'!$D$2:$K$25,8,FALSE)</f>
        <v>0</v>
      </c>
      <c r="S1574" s="75">
        <f>VLOOKUP(D1574,'FY-Quarter lookup'!$D$2:$G$25,4,FALSE)</f>
        <v>0</v>
      </c>
      <c r="T1574" s="75">
        <f t="shared" ca="1" si="202"/>
        <v>0</v>
      </c>
    </row>
    <row r="1575" spans="1:20">
      <c r="A1575">
        <v>2</v>
      </c>
      <c r="B1575">
        <v>2026</v>
      </c>
      <c r="C1575" s="2">
        <v>45931</v>
      </c>
      <c r="D1575" s="2">
        <v>46022</v>
      </c>
      <c r="J1575">
        <f>VLOOKUP(D1575,'FY-Quarter lookup'!$D$2:$I$25,6,FALSE)</f>
        <v>0</v>
      </c>
      <c r="K1575">
        <f t="shared" si="203"/>
        <v>327</v>
      </c>
      <c r="L1575" s="75" t="str">
        <f t="shared" ca="1" si="197"/>
        <v>3210: Regular In-kind</v>
      </c>
      <c r="M1575" s="75">
        <f t="shared" ca="1" si="200"/>
        <v>0</v>
      </c>
      <c r="N1575" s="75">
        <f t="shared" ca="1" si="201"/>
        <v>0</v>
      </c>
      <c r="O1575" s="75" t="str">
        <f t="shared" ca="1" si="198"/>
        <v>3210: Regular In-kind00PY0</v>
      </c>
      <c r="P1575" s="75">
        <f>VLOOKUP(D1575,'FY-Quarter lookup'!$D$2:$J$25,7,FALSE)</f>
        <v>0</v>
      </c>
      <c r="Q1575" s="75">
        <f ca="1">IFERROR(INDEX('Budget by FY'!$I$2:$I$506,MATCH('Budget by qtr'!O1575,'Budget by FY'!$F$2:$F$506,0)),0)</f>
        <v>0</v>
      </c>
      <c r="R1575" s="75">
        <f>VLOOKUP(D1575,'FY-Quarter lookup'!$D$2:$K$25,8,FALSE)</f>
        <v>0</v>
      </c>
      <c r="S1575" s="75">
        <f>VLOOKUP(D1575,'FY-Quarter lookup'!$D$2:$G$25,4,FALSE)</f>
        <v>0</v>
      </c>
      <c r="T1575" s="75">
        <f t="shared" ca="1" si="202"/>
        <v>0</v>
      </c>
    </row>
    <row r="1576" spans="1:20">
      <c r="A1576">
        <v>3</v>
      </c>
      <c r="B1576">
        <v>2026</v>
      </c>
      <c r="C1576" s="2">
        <v>46023</v>
      </c>
      <c r="D1576" s="2">
        <v>46112</v>
      </c>
      <c r="J1576">
        <f>VLOOKUP(D1576,'FY-Quarter lookup'!$D$2:$I$25,6,FALSE)</f>
        <v>0</v>
      </c>
      <c r="K1576">
        <f t="shared" si="203"/>
        <v>327</v>
      </c>
      <c r="L1576" s="75" t="str">
        <f t="shared" ca="1" si="197"/>
        <v>3210: Regular In-kind</v>
      </c>
      <c r="M1576" s="75">
        <f t="shared" ca="1" si="200"/>
        <v>0</v>
      </c>
      <c r="N1576" s="75">
        <f t="shared" ca="1" si="201"/>
        <v>0</v>
      </c>
      <c r="O1576" s="75" t="str">
        <f t="shared" ca="1" si="198"/>
        <v>3210: Regular In-kind00PY0</v>
      </c>
      <c r="P1576" s="75">
        <f>VLOOKUP(D1576,'FY-Quarter lookup'!$D$2:$J$25,7,FALSE)</f>
        <v>0</v>
      </c>
      <c r="Q1576" s="75">
        <f ca="1">IFERROR(INDEX('Budget by FY'!$I$2:$I$506,MATCH('Budget by qtr'!O1576,'Budget by FY'!$F$2:$F$506,0)),0)</f>
        <v>0</v>
      </c>
      <c r="R1576" s="75">
        <f>VLOOKUP(D1576,'FY-Quarter lookup'!$D$2:$K$25,8,FALSE)</f>
        <v>0</v>
      </c>
      <c r="S1576" s="75">
        <f>VLOOKUP(D1576,'FY-Quarter lookup'!$D$2:$G$25,4,FALSE)</f>
        <v>0</v>
      </c>
      <c r="T1576" s="75">
        <f t="shared" ca="1" si="202"/>
        <v>0</v>
      </c>
    </row>
    <row r="1577" spans="1:20">
      <c r="A1577">
        <v>4</v>
      </c>
      <c r="B1577">
        <v>2026</v>
      </c>
      <c r="C1577" s="2">
        <v>46113</v>
      </c>
      <c r="D1577" s="2">
        <v>46203</v>
      </c>
      <c r="J1577">
        <f>VLOOKUP(D1577,'FY-Quarter lookup'!$D$2:$I$25,6,FALSE)</f>
        <v>0</v>
      </c>
      <c r="K1577">
        <f t="shared" si="203"/>
        <v>327</v>
      </c>
      <c r="L1577" s="75" t="str">
        <f t="shared" ca="1" si="197"/>
        <v>3210: Regular In-kind</v>
      </c>
      <c r="M1577" s="75">
        <f t="shared" ca="1" si="200"/>
        <v>0</v>
      </c>
      <c r="N1577" s="75">
        <f t="shared" ca="1" si="201"/>
        <v>0</v>
      </c>
      <c r="O1577" s="75" t="str">
        <f t="shared" ca="1" si="198"/>
        <v>3210: Regular In-kind00PY0</v>
      </c>
      <c r="P1577" s="75">
        <f>VLOOKUP(D1577,'FY-Quarter lookup'!$D$2:$J$25,7,FALSE)</f>
        <v>0</v>
      </c>
      <c r="Q1577" s="75">
        <f ca="1">IFERROR(INDEX('Budget by FY'!$I$2:$I$506,MATCH('Budget by qtr'!O1577,'Budget by FY'!$F$2:$F$506,0)),0)</f>
        <v>0</v>
      </c>
      <c r="R1577" s="75">
        <f>VLOOKUP(D1577,'FY-Quarter lookup'!$D$2:$K$25,8,FALSE)</f>
        <v>0</v>
      </c>
      <c r="S1577" s="75">
        <f>VLOOKUP(D1577,'FY-Quarter lookup'!$D$2:$G$25,4,FALSE)</f>
        <v>0</v>
      </c>
      <c r="T1577" s="75">
        <f t="shared" ca="1" si="202"/>
        <v>0</v>
      </c>
    </row>
    <row r="1578" spans="1:20">
      <c r="A1578">
        <v>1</v>
      </c>
      <c r="B1578">
        <v>2027</v>
      </c>
      <c r="C1578" s="2">
        <v>46204</v>
      </c>
      <c r="D1578" s="2">
        <v>46295</v>
      </c>
      <c r="J1578">
        <f>VLOOKUP(D1578,'FY-Quarter lookup'!$D$2:$I$25,6,FALSE)</f>
        <v>0</v>
      </c>
      <c r="K1578">
        <f t="shared" si="203"/>
        <v>327</v>
      </c>
      <c r="L1578" s="75" t="str">
        <f t="shared" ca="1" si="197"/>
        <v>3210: Regular In-kind</v>
      </c>
      <c r="M1578" s="75">
        <f t="shared" ca="1" si="200"/>
        <v>0</v>
      </c>
      <c r="N1578" s="75">
        <f t="shared" ca="1" si="201"/>
        <v>0</v>
      </c>
      <c r="O1578" s="75" t="str">
        <f t="shared" ca="1" si="198"/>
        <v>3210: Regular In-kind00PY0</v>
      </c>
      <c r="P1578" s="75">
        <f>VLOOKUP(D1578,'FY-Quarter lookup'!$D$2:$J$25,7,FALSE)</f>
        <v>0</v>
      </c>
      <c r="Q1578" s="75">
        <f ca="1">IFERROR(INDEX('Budget by FY'!$I$2:$I$506,MATCH('Budget by qtr'!O1578,'Budget by FY'!$F$2:$F$506,0)),0)</f>
        <v>0</v>
      </c>
      <c r="R1578" s="75">
        <f>VLOOKUP(D1578,'FY-Quarter lookup'!$D$2:$K$25,8,FALSE)</f>
        <v>0</v>
      </c>
      <c r="S1578" s="75">
        <f>VLOOKUP(D1578,'FY-Quarter lookup'!$D$2:$G$25,4,FALSE)</f>
        <v>0</v>
      </c>
      <c r="T1578" s="75">
        <f t="shared" ca="1" si="202"/>
        <v>0</v>
      </c>
    </row>
    <row r="1579" spans="1:20">
      <c r="A1579">
        <v>2</v>
      </c>
      <c r="B1579">
        <v>2027</v>
      </c>
      <c r="C1579" s="2">
        <v>46296</v>
      </c>
      <c r="D1579" s="2">
        <v>46387</v>
      </c>
      <c r="J1579">
        <f>VLOOKUP(D1579,'FY-Quarter lookup'!$D$2:$I$25,6,FALSE)</f>
        <v>0</v>
      </c>
      <c r="K1579">
        <f t="shared" si="203"/>
        <v>327</v>
      </c>
      <c r="L1579" s="75" t="str">
        <f t="shared" ca="1" si="197"/>
        <v>3210: Regular In-kind</v>
      </c>
      <c r="M1579" s="75">
        <f t="shared" ca="1" si="200"/>
        <v>0</v>
      </c>
      <c r="N1579" s="75">
        <f t="shared" ca="1" si="201"/>
        <v>0</v>
      </c>
      <c r="O1579" s="75" t="str">
        <f t="shared" ca="1" si="198"/>
        <v>3210: Regular In-kind00PY0</v>
      </c>
      <c r="P1579" s="75">
        <f>VLOOKUP(D1579,'FY-Quarter lookup'!$D$2:$J$25,7,FALSE)</f>
        <v>0</v>
      </c>
      <c r="Q1579" s="75">
        <f ca="1">IFERROR(INDEX('Budget by FY'!$I$2:$I$506,MATCH('Budget by qtr'!O1579,'Budget by FY'!$F$2:$F$506,0)),0)</f>
        <v>0</v>
      </c>
      <c r="R1579" s="75">
        <f>VLOOKUP(D1579,'FY-Quarter lookup'!$D$2:$K$25,8,FALSE)</f>
        <v>0</v>
      </c>
      <c r="S1579" s="75">
        <f>VLOOKUP(D1579,'FY-Quarter lookup'!$D$2:$G$25,4,FALSE)</f>
        <v>0</v>
      </c>
      <c r="T1579" s="75">
        <f t="shared" ca="1" si="202"/>
        <v>0</v>
      </c>
    </row>
    <row r="1580" spans="1:20">
      <c r="A1580">
        <v>3</v>
      </c>
      <c r="B1580">
        <v>2027</v>
      </c>
      <c r="C1580" s="2">
        <v>46388</v>
      </c>
      <c r="D1580" s="2">
        <v>46477</v>
      </c>
      <c r="J1580">
        <f>VLOOKUP(D1580,'FY-Quarter lookup'!$D$2:$I$25,6,FALSE)</f>
        <v>0</v>
      </c>
      <c r="K1580">
        <f t="shared" si="203"/>
        <v>327</v>
      </c>
      <c r="L1580" s="75" t="str">
        <f t="shared" ca="1" si="197"/>
        <v>3210: Regular In-kind</v>
      </c>
      <c r="M1580" s="75">
        <f t="shared" ca="1" si="200"/>
        <v>0</v>
      </c>
      <c r="N1580" s="75">
        <f t="shared" ca="1" si="201"/>
        <v>0</v>
      </c>
      <c r="O1580" s="75" t="str">
        <f t="shared" ca="1" si="198"/>
        <v>3210: Regular In-kind00PY0</v>
      </c>
      <c r="P1580" s="75">
        <f>VLOOKUP(D1580,'FY-Quarter lookup'!$D$2:$J$25,7,FALSE)</f>
        <v>0</v>
      </c>
      <c r="Q1580" s="75">
        <f ca="1">IFERROR(INDEX('Budget by FY'!$I$2:$I$506,MATCH('Budget by qtr'!O1580,'Budget by FY'!$F$2:$F$506,0)),0)</f>
        <v>0</v>
      </c>
      <c r="R1580" s="75">
        <f>VLOOKUP(D1580,'FY-Quarter lookup'!$D$2:$K$25,8,FALSE)</f>
        <v>0</v>
      </c>
      <c r="S1580" s="75">
        <f>VLOOKUP(D1580,'FY-Quarter lookup'!$D$2:$G$25,4,FALSE)</f>
        <v>0</v>
      </c>
      <c r="T1580" s="75">
        <f t="shared" ca="1" si="202"/>
        <v>0</v>
      </c>
    </row>
    <row r="1581" spans="1:20">
      <c r="A1581">
        <v>4</v>
      </c>
      <c r="B1581">
        <v>2027</v>
      </c>
      <c r="C1581" s="2">
        <v>46478</v>
      </c>
      <c r="D1581" s="2">
        <v>46568</v>
      </c>
      <c r="J1581">
        <f>VLOOKUP(D1581,'FY-Quarter lookup'!$D$2:$I$25,6,FALSE)</f>
        <v>0</v>
      </c>
      <c r="K1581">
        <f t="shared" si="203"/>
        <v>327</v>
      </c>
      <c r="L1581" s="75" t="str">
        <f t="shared" ca="1" si="197"/>
        <v>3210: Regular In-kind</v>
      </c>
      <c r="M1581" s="75">
        <f t="shared" ca="1" si="200"/>
        <v>0</v>
      </c>
      <c r="N1581" s="75">
        <f t="shared" ca="1" si="201"/>
        <v>0</v>
      </c>
      <c r="O1581" s="75" t="str">
        <f t="shared" ca="1" si="198"/>
        <v>3210: Regular In-kind00PY0</v>
      </c>
      <c r="P1581" s="75">
        <f>VLOOKUP(D1581,'FY-Quarter lookup'!$D$2:$J$25,7,FALSE)</f>
        <v>0</v>
      </c>
      <c r="Q1581" s="75">
        <f ca="1">IFERROR(INDEX('Budget by FY'!$I$2:$I$506,MATCH('Budget by qtr'!O1581,'Budget by FY'!$F$2:$F$506,0)),0)</f>
        <v>0</v>
      </c>
      <c r="R1581" s="75">
        <f>VLOOKUP(D1581,'FY-Quarter lookup'!$D$2:$K$25,8,FALSE)</f>
        <v>0</v>
      </c>
      <c r="S1581" s="75">
        <f>VLOOKUP(D1581,'FY-Quarter lookup'!$D$2:$G$25,4,FALSE)</f>
        <v>0</v>
      </c>
      <c r="T1581" s="75">
        <f t="shared" ca="1" si="202"/>
        <v>0</v>
      </c>
    </row>
    <row r="1582" spans="1:20">
      <c r="A1582">
        <v>1</v>
      </c>
      <c r="B1582">
        <v>2028</v>
      </c>
      <c r="C1582" s="2">
        <v>46569</v>
      </c>
      <c r="D1582" s="2">
        <v>46660</v>
      </c>
      <c r="J1582">
        <f>VLOOKUP(D1582,'FY-Quarter lookup'!$D$2:$I$25,6,FALSE)</f>
        <v>0</v>
      </c>
      <c r="K1582">
        <f t="shared" si="203"/>
        <v>327</v>
      </c>
      <c r="L1582" s="75" t="str">
        <f t="shared" ca="1" si="197"/>
        <v>3210: Regular In-kind</v>
      </c>
      <c r="M1582" s="75">
        <f t="shared" ca="1" si="200"/>
        <v>0</v>
      </c>
      <c r="N1582" s="75">
        <f t="shared" ca="1" si="201"/>
        <v>0</v>
      </c>
      <c r="O1582" s="75" t="str">
        <f t="shared" ca="1" si="198"/>
        <v>3210: Regular In-kind00PY0</v>
      </c>
      <c r="P1582" s="75">
        <f>VLOOKUP(D1582,'FY-Quarter lookup'!$D$2:$J$25,7,FALSE)</f>
        <v>0</v>
      </c>
      <c r="Q1582" s="75">
        <f ca="1">IFERROR(INDEX('Budget by FY'!$I$2:$I$506,MATCH('Budget by qtr'!O1582,'Budget by FY'!$F$2:$F$506,0)),0)</f>
        <v>0</v>
      </c>
      <c r="R1582" s="75">
        <f>VLOOKUP(D1582,'FY-Quarter lookup'!$D$2:$K$25,8,FALSE)</f>
        <v>0</v>
      </c>
      <c r="S1582" s="75">
        <f>VLOOKUP(D1582,'FY-Quarter lookup'!$D$2:$G$25,4,FALSE)</f>
        <v>0</v>
      </c>
      <c r="T1582" s="75">
        <f t="shared" ca="1" si="202"/>
        <v>0</v>
      </c>
    </row>
    <row r="1583" spans="1:20">
      <c r="A1583">
        <v>2</v>
      </c>
      <c r="B1583">
        <v>2028</v>
      </c>
      <c r="C1583" s="2">
        <v>46661</v>
      </c>
      <c r="D1583" s="2">
        <v>46752</v>
      </c>
      <c r="J1583">
        <f>VLOOKUP(D1583,'FY-Quarter lookup'!$D$2:$I$25,6,FALSE)</f>
        <v>0</v>
      </c>
      <c r="K1583">
        <f t="shared" si="203"/>
        <v>327</v>
      </c>
      <c r="L1583" s="75" t="str">
        <f t="shared" ca="1" si="197"/>
        <v>3210: Regular In-kind</v>
      </c>
      <c r="M1583" s="75">
        <f t="shared" ca="1" si="200"/>
        <v>0</v>
      </c>
      <c r="N1583" s="75">
        <f t="shared" ca="1" si="201"/>
        <v>0</v>
      </c>
      <c r="O1583" s="75" t="str">
        <f t="shared" ca="1" si="198"/>
        <v>3210: Regular In-kind00PY0</v>
      </c>
      <c r="P1583" s="75">
        <f>VLOOKUP(D1583,'FY-Quarter lookup'!$D$2:$J$25,7,FALSE)</f>
        <v>0</v>
      </c>
      <c r="Q1583" s="75">
        <f ca="1">IFERROR(INDEX('Budget by FY'!$I$2:$I$506,MATCH('Budget by qtr'!O1583,'Budget by FY'!$F$2:$F$506,0)),0)</f>
        <v>0</v>
      </c>
      <c r="R1583" s="75">
        <f>VLOOKUP(D1583,'FY-Quarter lookup'!$D$2:$K$25,8,FALSE)</f>
        <v>0</v>
      </c>
      <c r="S1583" s="75">
        <f>VLOOKUP(D1583,'FY-Quarter lookup'!$D$2:$G$25,4,FALSE)</f>
        <v>0</v>
      </c>
      <c r="T1583" s="75">
        <f t="shared" ca="1" si="202"/>
        <v>0</v>
      </c>
    </row>
    <row r="1584" spans="1:20">
      <c r="A1584">
        <v>3</v>
      </c>
      <c r="B1584">
        <v>2028</v>
      </c>
      <c r="C1584" s="2">
        <v>46753</v>
      </c>
      <c r="D1584" s="2">
        <v>46843</v>
      </c>
      <c r="J1584">
        <f>VLOOKUP(D1584,'FY-Quarter lookup'!$D$2:$I$25,6,FALSE)</f>
        <v>0</v>
      </c>
      <c r="K1584">
        <f t="shared" si="203"/>
        <v>327</v>
      </c>
      <c r="L1584" s="75" t="str">
        <f t="shared" ca="1" si="197"/>
        <v>3210: Regular In-kind</v>
      </c>
      <c r="M1584" s="75">
        <f t="shared" ca="1" si="200"/>
        <v>0</v>
      </c>
      <c r="N1584" s="75">
        <f t="shared" ca="1" si="201"/>
        <v>0</v>
      </c>
      <c r="O1584" s="75" t="str">
        <f t="shared" ca="1" si="198"/>
        <v>3210: Regular In-kind00PY0</v>
      </c>
      <c r="P1584" s="75">
        <f>VLOOKUP(D1584,'FY-Quarter lookup'!$D$2:$J$25,7,FALSE)</f>
        <v>0</v>
      </c>
      <c r="Q1584" s="75">
        <f ca="1">IFERROR(INDEX('Budget by FY'!$I$2:$I$506,MATCH('Budget by qtr'!O1584,'Budget by FY'!$F$2:$F$506,0)),0)</f>
        <v>0</v>
      </c>
      <c r="R1584" s="75">
        <f>VLOOKUP(D1584,'FY-Quarter lookup'!$D$2:$K$25,8,FALSE)</f>
        <v>0</v>
      </c>
      <c r="S1584" s="75">
        <f>VLOOKUP(D1584,'FY-Quarter lookup'!$D$2:$G$25,4,FALSE)</f>
        <v>0</v>
      </c>
      <c r="T1584" s="75">
        <f t="shared" ca="1" si="202"/>
        <v>0</v>
      </c>
    </row>
    <row r="1585" spans="1:20">
      <c r="A1585">
        <v>4</v>
      </c>
      <c r="B1585">
        <v>2028</v>
      </c>
      <c r="C1585" s="2">
        <v>46844</v>
      </c>
      <c r="D1585" s="2">
        <v>46934</v>
      </c>
      <c r="J1585">
        <f>VLOOKUP(D1585,'FY-Quarter lookup'!$D$2:$I$25,6,FALSE)</f>
        <v>0</v>
      </c>
      <c r="K1585">
        <f t="shared" si="203"/>
        <v>327</v>
      </c>
      <c r="L1585" s="75" t="str">
        <f t="shared" ca="1" si="197"/>
        <v>3210: Regular In-kind</v>
      </c>
      <c r="M1585" s="75">
        <f t="shared" ca="1" si="200"/>
        <v>0</v>
      </c>
      <c r="N1585" s="75">
        <f t="shared" ca="1" si="201"/>
        <v>0</v>
      </c>
      <c r="O1585" s="75" t="str">
        <f t="shared" ca="1" si="198"/>
        <v>3210: Regular In-kind00PY0</v>
      </c>
      <c r="P1585" s="75">
        <f>VLOOKUP(D1585,'FY-Quarter lookup'!$D$2:$J$25,7,FALSE)</f>
        <v>0</v>
      </c>
      <c r="Q1585" s="75">
        <f ca="1">IFERROR(INDEX('Budget by FY'!$I$2:$I$506,MATCH('Budget by qtr'!O1585,'Budget by FY'!$F$2:$F$506,0)),0)</f>
        <v>0</v>
      </c>
      <c r="R1585" s="75">
        <f>VLOOKUP(D1585,'FY-Quarter lookup'!$D$2:$K$25,8,FALSE)</f>
        <v>0</v>
      </c>
      <c r="S1585" s="75">
        <f>VLOOKUP(D1585,'FY-Quarter lookup'!$D$2:$G$25,4,FALSE)</f>
        <v>0</v>
      </c>
      <c r="T1585" s="75">
        <f t="shared" ca="1" si="202"/>
        <v>0</v>
      </c>
    </row>
    <row r="1586" spans="1:20">
      <c r="A1586">
        <v>1</v>
      </c>
      <c r="B1586">
        <v>2023</v>
      </c>
      <c r="C1586" s="2">
        <v>44743</v>
      </c>
      <c r="D1586" s="2">
        <v>44834</v>
      </c>
      <c r="J1586">
        <f>VLOOKUP(D1586,'FY-Quarter lookup'!$D$2:$I$25,6,FALSE)</f>
        <v>0</v>
      </c>
      <c r="K1586">
        <f>K1585+5</f>
        <v>332</v>
      </c>
      <c r="L1586" s="75" t="str">
        <f t="shared" ca="1" si="197"/>
        <v>3210: Regular In-kind</v>
      </c>
      <c r="M1586" s="75">
        <f t="shared" ca="1" si="200"/>
        <v>0</v>
      </c>
      <c r="N1586" s="75">
        <f t="shared" ca="1" si="201"/>
        <v>0</v>
      </c>
      <c r="O1586" s="75" t="str">
        <f t="shared" ca="1" si="198"/>
        <v>3210: Regular In-kind00PY0</v>
      </c>
      <c r="P1586" s="75">
        <f>VLOOKUP(D1586,'FY-Quarter lookup'!$D$2:$J$25,7,FALSE)</f>
        <v>0</v>
      </c>
      <c r="Q1586" s="75">
        <f ca="1">IFERROR(INDEX('Budget by FY'!$I$2:$I$506,MATCH('Budget by qtr'!O1586,'Budget by FY'!$F$2:$F$506,0)),0)</f>
        <v>0</v>
      </c>
      <c r="R1586" s="75">
        <f>VLOOKUP(D1586,'FY-Quarter lookup'!$D$2:$K$25,8,FALSE)</f>
        <v>0</v>
      </c>
      <c r="S1586" s="75">
        <f>VLOOKUP(D1586,'FY-Quarter lookup'!$D$2:$G$25,4,FALSE)</f>
        <v>0</v>
      </c>
      <c r="T1586" s="75">
        <f t="shared" ca="1" si="202"/>
        <v>0</v>
      </c>
    </row>
    <row r="1587" spans="1:20">
      <c r="A1587">
        <v>2</v>
      </c>
      <c r="B1587">
        <v>2023</v>
      </c>
      <c r="C1587" s="2">
        <v>44835</v>
      </c>
      <c r="D1587" s="2">
        <v>44926</v>
      </c>
      <c r="J1587">
        <f>VLOOKUP(D1587,'FY-Quarter lookup'!$D$2:$I$25,6,FALSE)</f>
        <v>0</v>
      </c>
      <c r="K1587">
        <f>K1586</f>
        <v>332</v>
      </c>
      <c r="L1587" s="75" t="str">
        <f t="shared" ca="1" si="197"/>
        <v>3210: Regular In-kind</v>
      </c>
      <c r="M1587" s="75">
        <f t="shared" ca="1" si="200"/>
        <v>0</v>
      </c>
      <c r="N1587" s="75">
        <f t="shared" ca="1" si="201"/>
        <v>0</v>
      </c>
      <c r="O1587" s="75" t="str">
        <f t="shared" ca="1" si="198"/>
        <v>3210: Regular In-kind00PY0</v>
      </c>
      <c r="P1587" s="75">
        <f>VLOOKUP(D1587,'FY-Quarter lookup'!$D$2:$J$25,7,FALSE)</f>
        <v>0</v>
      </c>
      <c r="Q1587" s="75">
        <f ca="1">IFERROR(INDEX('Budget by FY'!$I$2:$I$506,MATCH('Budget by qtr'!O1587,'Budget by FY'!$F$2:$F$506,0)),0)</f>
        <v>0</v>
      </c>
      <c r="R1587" s="75">
        <f>VLOOKUP(D1587,'FY-Quarter lookup'!$D$2:$K$25,8,FALSE)</f>
        <v>0</v>
      </c>
      <c r="S1587" s="75">
        <f>VLOOKUP(D1587,'FY-Quarter lookup'!$D$2:$G$25,4,FALSE)</f>
        <v>0</v>
      </c>
      <c r="T1587" s="75">
        <f t="shared" ca="1" si="202"/>
        <v>0</v>
      </c>
    </row>
    <row r="1588" spans="1:20">
      <c r="A1588">
        <v>3</v>
      </c>
      <c r="B1588">
        <v>2023</v>
      </c>
      <c r="C1588" s="2">
        <v>44927</v>
      </c>
      <c r="D1588" s="2">
        <v>45016</v>
      </c>
      <c r="J1588">
        <f>VLOOKUP(D1588,'FY-Quarter lookup'!$D$2:$I$25,6,FALSE)</f>
        <v>0</v>
      </c>
      <c r="K1588">
        <f t="shared" ref="K1588:K1609" si="204">K1587</f>
        <v>332</v>
      </c>
      <c r="L1588" s="75" t="str">
        <f t="shared" ca="1" si="197"/>
        <v>3210: Regular In-kind</v>
      </c>
      <c r="M1588" s="75">
        <f t="shared" ca="1" si="200"/>
        <v>0</v>
      </c>
      <c r="N1588" s="75">
        <f t="shared" ca="1" si="201"/>
        <v>0</v>
      </c>
      <c r="O1588" s="75" t="str">
        <f t="shared" ca="1" si="198"/>
        <v>3210: Regular In-kind00PY0</v>
      </c>
      <c r="P1588" s="75">
        <f>VLOOKUP(D1588,'FY-Quarter lookup'!$D$2:$J$25,7,FALSE)</f>
        <v>0</v>
      </c>
      <c r="Q1588" s="75">
        <f ca="1">IFERROR(INDEX('Budget by FY'!$I$2:$I$506,MATCH('Budget by qtr'!O1588,'Budget by FY'!$F$2:$F$506,0)),0)</f>
        <v>0</v>
      </c>
      <c r="R1588" s="75">
        <f>VLOOKUP(D1588,'FY-Quarter lookup'!$D$2:$K$25,8,FALSE)</f>
        <v>0</v>
      </c>
      <c r="S1588" s="75">
        <f>VLOOKUP(D1588,'FY-Quarter lookup'!$D$2:$G$25,4,FALSE)</f>
        <v>0</v>
      </c>
      <c r="T1588" s="75">
        <f t="shared" ca="1" si="202"/>
        <v>0</v>
      </c>
    </row>
    <row r="1589" spans="1:20">
      <c r="A1589">
        <v>4</v>
      </c>
      <c r="B1589">
        <v>2023</v>
      </c>
      <c r="C1589" s="2">
        <v>45017</v>
      </c>
      <c r="D1589" s="2">
        <v>45107</v>
      </c>
      <c r="J1589">
        <f>VLOOKUP(D1589,'FY-Quarter lookup'!$D$2:$I$25,6,FALSE)</f>
        <v>0</v>
      </c>
      <c r="K1589">
        <f t="shared" si="204"/>
        <v>332</v>
      </c>
      <c r="L1589" s="75" t="str">
        <f t="shared" ca="1" si="197"/>
        <v>3210: Regular In-kind</v>
      </c>
      <c r="M1589" s="75">
        <f t="shared" ca="1" si="200"/>
        <v>0</v>
      </c>
      <c r="N1589" s="75">
        <f t="shared" ca="1" si="201"/>
        <v>0</v>
      </c>
      <c r="O1589" s="75" t="str">
        <f t="shared" ca="1" si="198"/>
        <v>3210: Regular In-kind00PY0</v>
      </c>
      <c r="P1589" s="75">
        <f>VLOOKUP(D1589,'FY-Quarter lookup'!$D$2:$J$25,7,FALSE)</f>
        <v>0</v>
      </c>
      <c r="Q1589" s="75">
        <f ca="1">IFERROR(INDEX('Budget by FY'!$I$2:$I$506,MATCH('Budget by qtr'!O1589,'Budget by FY'!$F$2:$F$506,0)),0)</f>
        <v>0</v>
      </c>
      <c r="R1589" s="75">
        <f>VLOOKUP(D1589,'FY-Quarter lookup'!$D$2:$K$25,8,FALSE)</f>
        <v>0</v>
      </c>
      <c r="S1589" s="75">
        <f>VLOOKUP(D1589,'FY-Quarter lookup'!$D$2:$G$25,4,FALSE)</f>
        <v>0</v>
      </c>
      <c r="T1589" s="75">
        <f t="shared" ca="1" si="202"/>
        <v>0</v>
      </c>
    </row>
    <row r="1590" spans="1:20">
      <c r="A1590">
        <v>1</v>
      </c>
      <c r="B1590">
        <v>2024</v>
      </c>
      <c r="C1590" s="2">
        <v>45108</v>
      </c>
      <c r="D1590" s="2">
        <v>45199</v>
      </c>
      <c r="J1590">
        <f>VLOOKUP(D1590,'FY-Quarter lookup'!$D$2:$I$25,6,FALSE)</f>
        <v>0</v>
      </c>
      <c r="K1590">
        <f t="shared" si="204"/>
        <v>332</v>
      </c>
      <c r="L1590" s="75" t="str">
        <f t="shared" ca="1" si="197"/>
        <v>3210: Regular In-kind</v>
      </c>
      <c r="M1590" s="75">
        <f t="shared" ca="1" si="200"/>
        <v>0</v>
      </c>
      <c r="N1590" s="75">
        <f t="shared" ca="1" si="201"/>
        <v>0</v>
      </c>
      <c r="O1590" s="75" t="str">
        <f t="shared" ca="1" si="198"/>
        <v>3210: Regular In-kind00PY0</v>
      </c>
      <c r="P1590" s="75">
        <f>VLOOKUP(D1590,'FY-Quarter lookup'!$D$2:$J$25,7,FALSE)</f>
        <v>0</v>
      </c>
      <c r="Q1590" s="75">
        <f ca="1">IFERROR(INDEX('Budget by FY'!$I$2:$I$506,MATCH('Budget by qtr'!O1590,'Budget by FY'!$F$2:$F$506,0)),0)</f>
        <v>0</v>
      </c>
      <c r="R1590" s="75">
        <f>VLOOKUP(D1590,'FY-Quarter lookup'!$D$2:$K$25,8,FALSE)</f>
        <v>0</v>
      </c>
      <c r="S1590" s="75">
        <f>VLOOKUP(D1590,'FY-Quarter lookup'!$D$2:$G$25,4,FALSE)</f>
        <v>0</v>
      </c>
      <c r="T1590" s="75">
        <f t="shared" ca="1" si="202"/>
        <v>0</v>
      </c>
    </row>
    <row r="1591" spans="1:20">
      <c r="A1591">
        <v>2</v>
      </c>
      <c r="B1591">
        <v>2024</v>
      </c>
      <c r="C1591" s="2">
        <v>45200</v>
      </c>
      <c r="D1591" s="2">
        <v>45291</v>
      </c>
      <c r="J1591">
        <f>VLOOKUP(D1591,'FY-Quarter lookup'!$D$2:$I$25,6,FALSE)</f>
        <v>0</v>
      </c>
      <c r="K1591">
        <f t="shared" si="204"/>
        <v>332</v>
      </c>
      <c r="L1591" s="75" t="str">
        <f t="shared" ca="1" si="197"/>
        <v>3210: Regular In-kind</v>
      </c>
      <c r="M1591" s="75">
        <f t="shared" ca="1" si="200"/>
        <v>0</v>
      </c>
      <c r="N1591" s="75">
        <f t="shared" ca="1" si="201"/>
        <v>0</v>
      </c>
      <c r="O1591" s="75" t="str">
        <f t="shared" ca="1" si="198"/>
        <v>3210: Regular In-kind00PY0</v>
      </c>
      <c r="P1591" s="75">
        <f>VLOOKUP(D1591,'FY-Quarter lookup'!$D$2:$J$25,7,FALSE)</f>
        <v>0</v>
      </c>
      <c r="Q1591" s="75">
        <f ca="1">IFERROR(INDEX('Budget by FY'!$I$2:$I$506,MATCH('Budget by qtr'!O1591,'Budget by FY'!$F$2:$F$506,0)),0)</f>
        <v>0</v>
      </c>
      <c r="R1591" s="75">
        <f>VLOOKUP(D1591,'FY-Quarter lookup'!$D$2:$K$25,8,FALSE)</f>
        <v>0</v>
      </c>
      <c r="S1591" s="75">
        <f>VLOOKUP(D1591,'FY-Quarter lookup'!$D$2:$G$25,4,FALSE)</f>
        <v>0</v>
      </c>
      <c r="T1591" s="75">
        <f t="shared" ca="1" si="202"/>
        <v>0</v>
      </c>
    </row>
    <row r="1592" spans="1:20">
      <c r="A1592">
        <v>3</v>
      </c>
      <c r="B1592">
        <v>2024</v>
      </c>
      <c r="C1592" s="2">
        <v>45292</v>
      </c>
      <c r="D1592" s="2">
        <v>45382</v>
      </c>
      <c r="J1592">
        <f>VLOOKUP(D1592,'FY-Quarter lookup'!$D$2:$I$25,6,FALSE)</f>
        <v>0</v>
      </c>
      <c r="K1592">
        <f t="shared" si="204"/>
        <v>332</v>
      </c>
      <c r="L1592" s="75" t="str">
        <f t="shared" ca="1" si="197"/>
        <v>3210: Regular In-kind</v>
      </c>
      <c r="M1592" s="75">
        <f t="shared" ca="1" si="200"/>
        <v>0</v>
      </c>
      <c r="N1592" s="75">
        <f t="shared" ca="1" si="201"/>
        <v>0</v>
      </c>
      <c r="O1592" s="75" t="str">
        <f t="shared" ca="1" si="198"/>
        <v>3210: Regular In-kind00PY0</v>
      </c>
      <c r="P1592" s="75">
        <f>VLOOKUP(D1592,'FY-Quarter lookup'!$D$2:$J$25,7,FALSE)</f>
        <v>0</v>
      </c>
      <c r="Q1592" s="75">
        <f ca="1">IFERROR(INDEX('Budget by FY'!$I$2:$I$506,MATCH('Budget by qtr'!O1592,'Budget by FY'!$F$2:$F$506,0)),0)</f>
        <v>0</v>
      </c>
      <c r="R1592" s="75">
        <f>VLOOKUP(D1592,'FY-Quarter lookup'!$D$2:$K$25,8,FALSE)</f>
        <v>0</v>
      </c>
      <c r="S1592" s="75">
        <f>VLOOKUP(D1592,'FY-Quarter lookup'!$D$2:$G$25,4,FALSE)</f>
        <v>0</v>
      </c>
      <c r="T1592" s="75">
        <f t="shared" ca="1" si="202"/>
        <v>0</v>
      </c>
    </row>
    <row r="1593" spans="1:20">
      <c r="A1593">
        <v>4</v>
      </c>
      <c r="B1593">
        <v>2024</v>
      </c>
      <c r="C1593" s="2">
        <v>45383</v>
      </c>
      <c r="D1593" s="2">
        <v>45473</v>
      </c>
      <c r="J1593">
        <f>VLOOKUP(D1593,'FY-Quarter lookup'!$D$2:$I$25,6,FALSE)</f>
        <v>0</v>
      </c>
      <c r="K1593">
        <f t="shared" si="204"/>
        <v>332</v>
      </c>
      <c r="L1593" s="75" t="str">
        <f t="shared" ca="1" si="197"/>
        <v>3210: Regular In-kind</v>
      </c>
      <c r="M1593" s="75">
        <f t="shared" ca="1" si="200"/>
        <v>0</v>
      </c>
      <c r="N1593" s="75">
        <f t="shared" ca="1" si="201"/>
        <v>0</v>
      </c>
      <c r="O1593" s="75" t="str">
        <f t="shared" ca="1" si="198"/>
        <v>3210: Regular In-kind00PY0</v>
      </c>
      <c r="P1593" s="75">
        <f>VLOOKUP(D1593,'FY-Quarter lookup'!$D$2:$J$25,7,FALSE)</f>
        <v>0</v>
      </c>
      <c r="Q1593" s="75">
        <f ca="1">IFERROR(INDEX('Budget by FY'!$I$2:$I$506,MATCH('Budget by qtr'!O1593,'Budget by FY'!$F$2:$F$506,0)),0)</f>
        <v>0</v>
      </c>
      <c r="R1593" s="75">
        <f>VLOOKUP(D1593,'FY-Quarter lookup'!$D$2:$K$25,8,FALSE)</f>
        <v>0</v>
      </c>
      <c r="S1593" s="75">
        <f>VLOOKUP(D1593,'FY-Quarter lookup'!$D$2:$G$25,4,FALSE)</f>
        <v>0</v>
      </c>
      <c r="T1593" s="75">
        <f t="shared" ca="1" si="202"/>
        <v>0</v>
      </c>
    </row>
    <row r="1594" spans="1:20">
      <c r="A1594">
        <v>1</v>
      </c>
      <c r="B1594">
        <v>2025</v>
      </c>
      <c r="C1594" s="2">
        <v>45474</v>
      </c>
      <c r="D1594" s="2">
        <v>45565</v>
      </c>
      <c r="J1594">
        <f>VLOOKUP(D1594,'FY-Quarter lookup'!$D$2:$I$25,6,FALSE)</f>
        <v>0</v>
      </c>
      <c r="K1594">
        <f t="shared" si="204"/>
        <v>332</v>
      </c>
      <c r="L1594" s="75" t="str">
        <f t="shared" ca="1" si="197"/>
        <v>3210: Regular In-kind</v>
      </c>
      <c r="M1594" s="75">
        <f t="shared" ca="1" si="200"/>
        <v>0</v>
      </c>
      <c r="N1594" s="75">
        <f t="shared" ca="1" si="201"/>
        <v>0</v>
      </c>
      <c r="O1594" s="75" t="str">
        <f t="shared" ca="1" si="198"/>
        <v>3210: Regular In-kind00PY0</v>
      </c>
      <c r="P1594" s="75">
        <f>VLOOKUP(D1594,'FY-Quarter lookup'!$D$2:$J$25,7,FALSE)</f>
        <v>0</v>
      </c>
      <c r="Q1594" s="75">
        <f ca="1">IFERROR(INDEX('Budget by FY'!$I$2:$I$506,MATCH('Budget by qtr'!O1594,'Budget by FY'!$F$2:$F$506,0)),0)</f>
        <v>0</v>
      </c>
      <c r="R1594" s="75">
        <f>VLOOKUP(D1594,'FY-Quarter lookup'!$D$2:$K$25,8,FALSE)</f>
        <v>0</v>
      </c>
      <c r="S1594" s="75">
        <f>VLOOKUP(D1594,'FY-Quarter lookup'!$D$2:$G$25,4,FALSE)</f>
        <v>0</v>
      </c>
      <c r="T1594" s="75">
        <f t="shared" ca="1" si="202"/>
        <v>0</v>
      </c>
    </row>
    <row r="1595" spans="1:20">
      <c r="A1595">
        <v>2</v>
      </c>
      <c r="B1595">
        <v>2025</v>
      </c>
      <c r="C1595" s="2">
        <v>45566</v>
      </c>
      <c r="D1595" s="2">
        <v>45657</v>
      </c>
      <c r="J1595">
        <f>VLOOKUP(D1595,'FY-Quarter lookup'!$D$2:$I$25,6,FALSE)</f>
        <v>0</v>
      </c>
      <c r="K1595">
        <f t="shared" si="204"/>
        <v>332</v>
      </c>
      <c r="L1595" s="75" t="str">
        <f t="shared" ca="1" si="197"/>
        <v>3210: Regular In-kind</v>
      </c>
      <c r="M1595" s="75">
        <f t="shared" ca="1" si="200"/>
        <v>0</v>
      </c>
      <c r="N1595" s="75">
        <f t="shared" ca="1" si="201"/>
        <v>0</v>
      </c>
      <c r="O1595" s="75" t="str">
        <f t="shared" ca="1" si="198"/>
        <v>3210: Regular In-kind00PY0</v>
      </c>
      <c r="P1595" s="75">
        <f>VLOOKUP(D1595,'FY-Quarter lookup'!$D$2:$J$25,7,FALSE)</f>
        <v>0</v>
      </c>
      <c r="Q1595" s="75">
        <f ca="1">IFERROR(INDEX('Budget by FY'!$I$2:$I$506,MATCH('Budget by qtr'!O1595,'Budget by FY'!$F$2:$F$506,0)),0)</f>
        <v>0</v>
      </c>
      <c r="R1595" s="75">
        <f>VLOOKUP(D1595,'FY-Quarter lookup'!$D$2:$K$25,8,FALSE)</f>
        <v>0</v>
      </c>
      <c r="S1595" s="75">
        <f>VLOOKUP(D1595,'FY-Quarter lookup'!$D$2:$G$25,4,FALSE)</f>
        <v>0</v>
      </c>
      <c r="T1595" s="75">
        <f t="shared" ca="1" si="202"/>
        <v>0</v>
      </c>
    </row>
    <row r="1596" spans="1:20">
      <c r="A1596">
        <v>3</v>
      </c>
      <c r="B1596">
        <v>2025</v>
      </c>
      <c r="C1596" s="2">
        <v>45658</v>
      </c>
      <c r="D1596" s="2">
        <v>45747</v>
      </c>
      <c r="J1596">
        <f>VLOOKUP(D1596,'FY-Quarter lookup'!$D$2:$I$25,6,FALSE)</f>
        <v>0</v>
      </c>
      <c r="K1596">
        <f t="shared" si="204"/>
        <v>332</v>
      </c>
      <c r="L1596" s="75" t="str">
        <f t="shared" ca="1" si="197"/>
        <v>3210: Regular In-kind</v>
      </c>
      <c r="M1596" s="75">
        <f t="shared" ca="1" si="200"/>
        <v>0</v>
      </c>
      <c r="N1596" s="75">
        <f t="shared" ca="1" si="201"/>
        <v>0</v>
      </c>
      <c r="O1596" s="75" t="str">
        <f t="shared" ca="1" si="198"/>
        <v>3210: Regular In-kind00PY0</v>
      </c>
      <c r="P1596" s="75">
        <f>VLOOKUP(D1596,'FY-Quarter lookup'!$D$2:$J$25,7,FALSE)</f>
        <v>0</v>
      </c>
      <c r="Q1596" s="75">
        <f ca="1">IFERROR(INDEX('Budget by FY'!$I$2:$I$506,MATCH('Budget by qtr'!O1596,'Budget by FY'!$F$2:$F$506,0)),0)</f>
        <v>0</v>
      </c>
      <c r="R1596" s="75">
        <f>VLOOKUP(D1596,'FY-Quarter lookup'!$D$2:$K$25,8,FALSE)</f>
        <v>0</v>
      </c>
      <c r="S1596" s="75">
        <f>VLOOKUP(D1596,'FY-Quarter lookup'!$D$2:$G$25,4,FALSE)</f>
        <v>0</v>
      </c>
      <c r="T1596" s="75">
        <f t="shared" ca="1" si="202"/>
        <v>0</v>
      </c>
    </row>
    <row r="1597" spans="1:20">
      <c r="A1597">
        <v>4</v>
      </c>
      <c r="B1597">
        <v>2025</v>
      </c>
      <c r="C1597" s="2">
        <v>45748</v>
      </c>
      <c r="D1597" s="2">
        <v>45838</v>
      </c>
      <c r="J1597">
        <f>VLOOKUP(D1597,'FY-Quarter lookup'!$D$2:$I$25,6,FALSE)</f>
        <v>0</v>
      </c>
      <c r="K1597">
        <f t="shared" si="204"/>
        <v>332</v>
      </c>
      <c r="L1597" s="75" t="str">
        <f t="shared" ca="1" si="197"/>
        <v>3210: Regular In-kind</v>
      </c>
      <c r="M1597" s="75">
        <f t="shared" ca="1" si="200"/>
        <v>0</v>
      </c>
      <c r="N1597" s="75">
        <f t="shared" ca="1" si="201"/>
        <v>0</v>
      </c>
      <c r="O1597" s="75" t="str">
        <f t="shared" ca="1" si="198"/>
        <v>3210: Regular In-kind00PY0</v>
      </c>
      <c r="P1597" s="75">
        <f>VLOOKUP(D1597,'FY-Quarter lookup'!$D$2:$J$25,7,FALSE)</f>
        <v>0</v>
      </c>
      <c r="Q1597" s="75">
        <f ca="1">IFERROR(INDEX('Budget by FY'!$I$2:$I$506,MATCH('Budget by qtr'!O1597,'Budget by FY'!$F$2:$F$506,0)),0)</f>
        <v>0</v>
      </c>
      <c r="R1597" s="75">
        <f>VLOOKUP(D1597,'FY-Quarter lookup'!$D$2:$K$25,8,FALSE)</f>
        <v>0</v>
      </c>
      <c r="S1597" s="75">
        <f>VLOOKUP(D1597,'FY-Quarter lookup'!$D$2:$G$25,4,FALSE)</f>
        <v>0</v>
      </c>
      <c r="T1597" s="75">
        <f t="shared" ca="1" si="202"/>
        <v>0</v>
      </c>
    </row>
    <row r="1598" spans="1:20">
      <c r="A1598">
        <v>1</v>
      </c>
      <c r="B1598">
        <v>2026</v>
      </c>
      <c r="C1598" s="2">
        <v>45839</v>
      </c>
      <c r="D1598" s="2">
        <v>45930</v>
      </c>
      <c r="J1598">
        <f>VLOOKUP(D1598,'FY-Quarter lookup'!$D$2:$I$25,6,FALSE)</f>
        <v>0</v>
      </c>
      <c r="K1598">
        <f t="shared" si="204"/>
        <v>332</v>
      </c>
      <c r="L1598" s="75" t="str">
        <f t="shared" ca="1" si="197"/>
        <v>3210: Regular In-kind</v>
      </c>
      <c r="M1598" s="75">
        <f t="shared" ca="1" si="200"/>
        <v>0</v>
      </c>
      <c r="N1598" s="75">
        <f t="shared" ca="1" si="201"/>
        <v>0</v>
      </c>
      <c r="O1598" s="75" t="str">
        <f t="shared" ca="1" si="198"/>
        <v>3210: Regular In-kind00PY0</v>
      </c>
      <c r="P1598" s="75">
        <f>VLOOKUP(D1598,'FY-Quarter lookup'!$D$2:$J$25,7,FALSE)</f>
        <v>0</v>
      </c>
      <c r="Q1598" s="75">
        <f ca="1">IFERROR(INDEX('Budget by FY'!$I$2:$I$506,MATCH('Budget by qtr'!O1598,'Budget by FY'!$F$2:$F$506,0)),0)</f>
        <v>0</v>
      </c>
      <c r="R1598" s="75">
        <f>VLOOKUP(D1598,'FY-Quarter lookup'!$D$2:$K$25,8,FALSE)</f>
        <v>0</v>
      </c>
      <c r="S1598" s="75">
        <f>VLOOKUP(D1598,'FY-Quarter lookup'!$D$2:$G$25,4,FALSE)</f>
        <v>0</v>
      </c>
      <c r="T1598" s="75">
        <f t="shared" ca="1" si="202"/>
        <v>0</v>
      </c>
    </row>
    <row r="1599" spans="1:20">
      <c r="A1599">
        <v>2</v>
      </c>
      <c r="B1599">
        <v>2026</v>
      </c>
      <c r="C1599" s="2">
        <v>45931</v>
      </c>
      <c r="D1599" s="2">
        <v>46022</v>
      </c>
      <c r="J1599">
        <f>VLOOKUP(D1599,'FY-Quarter lookup'!$D$2:$I$25,6,FALSE)</f>
        <v>0</v>
      </c>
      <c r="K1599">
        <f t="shared" si="204"/>
        <v>332</v>
      </c>
      <c r="L1599" s="75" t="str">
        <f t="shared" ca="1" si="197"/>
        <v>3210: Regular In-kind</v>
      </c>
      <c r="M1599" s="75">
        <f t="shared" ca="1" si="200"/>
        <v>0</v>
      </c>
      <c r="N1599" s="75">
        <f t="shared" ca="1" si="201"/>
        <v>0</v>
      </c>
      <c r="O1599" s="75" t="str">
        <f t="shared" ca="1" si="198"/>
        <v>3210: Regular In-kind00PY0</v>
      </c>
      <c r="P1599" s="75">
        <f>VLOOKUP(D1599,'FY-Quarter lookup'!$D$2:$J$25,7,FALSE)</f>
        <v>0</v>
      </c>
      <c r="Q1599" s="75">
        <f ca="1">IFERROR(INDEX('Budget by FY'!$I$2:$I$506,MATCH('Budget by qtr'!O1599,'Budget by FY'!$F$2:$F$506,0)),0)</f>
        <v>0</v>
      </c>
      <c r="R1599" s="75">
        <f>VLOOKUP(D1599,'FY-Quarter lookup'!$D$2:$K$25,8,FALSE)</f>
        <v>0</v>
      </c>
      <c r="S1599" s="75">
        <f>VLOOKUP(D1599,'FY-Quarter lookup'!$D$2:$G$25,4,FALSE)</f>
        <v>0</v>
      </c>
      <c r="T1599" s="75">
        <f t="shared" ca="1" si="202"/>
        <v>0</v>
      </c>
    </row>
    <row r="1600" spans="1:20">
      <c r="A1600">
        <v>3</v>
      </c>
      <c r="B1600">
        <v>2026</v>
      </c>
      <c r="C1600" s="2">
        <v>46023</v>
      </c>
      <c r="D1600" s="2">
        <v>46112</v>
      </c>
      <c r="J1600">
        <f>VLOOKUP(D1600,'FY-Quarter lookup'!$D$2:$I$25,6,FALSE)</f>
        <v>0</v>
      </c>
      <c r="K1600">
        <f t="shared" si="204"/>
        <v>332</v>
      </c>
      <c r="L1600" s="75" t="str">
        <f t="shared" ca="1" si="197"/>
        <v>3210: Regular In-kind</v>
      </c>
      <c r="M1600" s="75">
        <f t="shared" ca="1" si="200"/>
        <v>0</v>
      </c>
      <c r="N1600" s="75">
        <f t="shared" ca="1" si="201"/>
        <v>0</v>
      </c>
      <c r="O1600" s="75" t="str">
        <f t="shared" ca="1" si="198"/>
        <v>3210: Regular In-kind00PY0</v>
      </c>
      <c r="P1600" s="75">
        <f>VLOOKUP(D1600,'FY-Quarter lookup'!$D$2:$J$25,7,FALSE)</f>
        <v>0</v>
      </c>
      <c r="Q1600" s="75">
        <f ca="1">IFERROR(INDEX('Budget by FY'!$I$2:$I$506,MATCH('Budget by qtr'!O1600,'Budget by FY'!$F$2:$F$506,0)),0)</f>
        <v>0</v>
      </c>
      <c r="R1600" s="75">
        <f>VLOOKUP(D1600,'FY-Quarter lookup'!$D$2:$K$25,8,FALSE)</f>
        <v>0</v>
      </c>
      <c r="S1600" s="75">
        <f>VLOOKUP(D1600,'FY-Quarter lookup'!$D$2:$G$25,4,FALSE)</f>
        <v>0</v>
      </c>
      <c r="T1600" s="75">
        <f t="shared" ca="1" si="202"/>
        <v>0</v>
      </c>
    </row>
    <row r="1601" spans="1:20">
      <c r="A1601">
        <v>4</v>
      </c>
      <c r="B1601">
        <v>2026</v>
      </c>
      <c r="C1601" s="2">
        <v>46113</v>
      </c>
      <c r="D1601" s="2">
        <v>46203</v>
      </c>
      <c r="J1601">
        <f>VLOOKUP(D1601,'FY-Quarter lookup'!$D$2:$I$25,6,FALSE)</f>
        <v>0</v>
      </c>
      <c r="K1601">
        <f t="shared" si="204"/>
        <v>332</v>
      </c>
      <c r="L1601" s="75" t="str">
        <f t="shared" ca="1" si="197"/>
        <v>3210: Regular In-kind</v>
      </c>
      <c r="M1601" s="75">
        <f t="shared" ca="1" si="200"/>
        <v>0</v>
      </c>
      <c r="N1601" s="75">
        <f t="shared" ca="1" si="201"/>
        <v>0</v>
      </c>
      <c r="O1601" s="75" t="str">
        <f t="shared" ca="1" si="198"/>
        <v>3210: Regular In-kind00PY0</v>
      </c>
      <c r="P1601" s="75">
        <f>VLOOKUP(D1601,'FY-Quarter lookup'!$D$2:$J$25,7,FALSE)</f>
        <v>0</v>
      </c>
      <c r="Q1601" s="75">
        <f ca="1">IFERROR(INDEX('Budget by FY'!$I$2:$I$506,MATCH('Budget by qtr'!O1601,'Budget by FY'!$F$2:$F$506,0)),0)</f>
        <v>0</v>
      </c>
      <c r="R1601" s="75">
        <f>VLOOKUP(D1601,'FY-Quarter lookup'!$D$2:$K$25,8,FALSE)</f>
        <v>0</v>
      </c>
      <c r="S1601" s="75">
        <f>VLOOKUP(D1601,'FY-Quarter lookup'!$D$2:$G$25,4,FALSE)</f>
        <v>0</v>
      </c>
      <c r="T1601" s="75">
        <f t="shared" ca="1" si="202"/>
        <v>0</v>
      </c>
    </row>
    <row r="1602" spans="1:20">
      <c r="A1602">
        <v>1</v>
      </c>
      <c r="B1602">
        <v>2027</v>
      </c>
      <c r="C1602" s="2">
        <v>46204</v>
      </c>
      <c r="D1602" s="2">
        <v>46295</v>
      </c>
      <c r="J1602">
        <f>VLOOKUP(D1602,'FY-Quarter lookup'!$D$2:$I$25,6,FALSE)</f>
        <v>0</v>
      </c>
      <c r="K1602">
        <f t="shared" si="204"/>
        <v>332</v>
      </c>
      <c r="L1602" s="75" t="str">
        <f t="shared" ca="1" si="197"/>
        <v>3210: Regular In-kind</v>
      </c>
      <c r="M1602" s="75">
        <f t="shared" ca="1" si="200"/>
        <v>0</v>
      </c>
      <c r="N1602" s="75">
        <f t="shared" ca="1" si="201"/>
        <v>0</v>
      </c>
      <c r="O1602" s="75" t="str">
        <f t="shared" ca="1" si="198"/>
        <v>3210: Regular In-kind00PY0</v>
      </c>
      <c r="P1602" s="75">
        <f>VLOOKUP(D1602,'FY-Quarter lookup'!$D$2:$J$25,7,FALSE)</f>
        <v>0</v>
      </c>
      <c r="Q1602" s="75">
        <f ca="1">IFERROR(INDEX('Budget by FY'!$I$2:$I$506,MATCH('Budget by qtr'!O1602,'Budget by FY'!$F$2:$F$506,0)),0)</f>
        <v>0</v>
      </c>
      <c r="R1602" s="75">
        <f>VLOOKUP(D1602,'FY-Quarter lookup'!$D$2:$K$25,8,FALSE)</f>
        <v>0</v>
      </c>
      <c r="S1602" s="75">
        <f>VLOOKUP(D1602,'FY-Quarter lookup'!$D$2:$G$25,4,FALSE)</f>
        <v>0</v>
      </c>
      <c r="T1602" s="75">
        <f t="shared" ca="1" si="202"/>
        <v>0</v>
      </c>
    </row>
    <row r="1603" spans="1:20">
      <c r="A1603">
        <v>2</v>
      </c>
      <c r="B1603">
        <v>2027</v>
      </c>
      <c r="C1603" s="2">
        <v>46296</v>
      </c>
      <c r="D1603" s="2">
        <v>46387</v>
      </c>
      <c r="J1603">
        <f>VLOOKUP(D1603,'FY-Quarter lookup'!$D$2:$I$25,6,FALSE)</f>
        <v>0</v>
      </c>
      <c r="K1603">
        <f t="shared" si="204"/>
        <v>332</v>
      </c>
      <c r="L1603" s="75" t="str">
        <f t="shared" ref="L1603:L1666" ca="1" si="205">INDIRECT(_xlfn.CONCAT("'Budget by FY'!C",K1603))</f>
        <v>3210: Regular In-kind</v>
      </c>
      <c r="M1603" s="75">
        <f t="shared" ca="1" si="200"/>
        <v>0</v>
      </c>
      <c r="N1603" s="75">
        <f t="shared" ca="1" si="201"/>
        <v>0</v>
      </c>
      <c r="O1603" s="75" t="str">
        <f t="shared" ref="O1603:O1666" ca="1" si="206">_xlfn.CONCAT(L1603,M1603,N1603,"PY",P1603)</f>
        <v>3210: Regular In-kind00PY0</v>
      </c>
      <c r="P1603" s="75">
        <f>VLOOKUP(D1603,'FY-Quarter lookup'!$D$2:$J$25,7,FALSE)</f>
        <v>0</v>
      </c>
      <c r="Q1603" s="75">
        <f ca="1">IFERROR(INDEX('Budget by FY'!$I$2:$I$506,MATCH('Budget by qtr'!O1603,'Budget by FY'!$F$2:$F$506,0)),0)</f>
        <v>0</v>
      </c>
      <c r="R1603" s="75">
        <f>VLOOKUP(D1603,'FY-Quarter lookup'!$D$2:$K$25,8,FALSE)</f>
        <v>0</v>
      </c>
      <c r="S1603" s="75">
        <f>VLOOKUP(D1603,'FY-Quarter lookup'!$D$2:$G$25,4,FALSE)</f>
        <v>0</v>
      </c>
      <c r="T1603" s="75">
        <f t="shared" ca="1" si="202"/>
        <v>0</v>
      </c>
    </row>
    <row r="1604" spans="1:20">
      <c r="A1604">
        <v>3</v>
      </c>
      <c r="B1604">
        <v>2027</v>
      </c>
      <c r="C1604" s="2">
        <v>46388</v>
      </c>
      <c r="D1604" s="2">
        <v>46477</v>
      </c>
      <c r="J1604">
        <f>VLOOKUP(D1604,'FY-Quarter lookup'!$D$2:$I$25,6,FALSE)</f>
        <v>0</v>
      </c>
      <c r="K1604">
        <f t="shared" si="204"/>
        <v>332</v>
      </c>
      <c r="L1604" s="75" t="str">
        <f t="shared" ca="1" si="205"/>
        <v>3210: Regular In-kind</v>
      </c>
      <c r="M1604" s="75">
        <f t="shared" ca="1" si="200"/>
        <v>0</v>
      </c>
      <c r="N1604" s="75">
        <f t="shared" ca="1" si="201"/>
        <v>0</v>
      </c>
      <c r="O1604" s="75" t="str">
        <f t="shared" ca="1" si="206"/>
        <v>3210: Regular In-kind00PY0</v>
      </c>
      <c r="P1604" s="75">
        <f>VLOOKUP(D1604,'FY-Quarter lookup'!$D$2:$J$25,7,FALSE)</f>
        <v>0</v>
      </c>
      <c r="Q1604" s="75">
        <f ca="1">IFERROR(INDEX('Budget by FY'!$I$2:$I$506,MATCH('Budget by qtr'!O1604,'Budget by FY'!$F$2:$F$506,0)),0)</f>
        <v>0</v>
      </c>
      <c r="R1604" s="75">
        <f>VLOOKUP(D1604,'FY-Quarter lookup'!$D$2:$K$25,8,FALSE)</f>
        <v>0</v>
      </c>
      <c r="S1604" s="75">
        <f>VLOOKUP(D1604,'FY-Quarter lookup'!$D$2:$G$25,4,FALSE)</f>
        <v>0</v>
      </c>
      <c r="T1604" s="75">
        <f t="shared" ca="1" si="202"/>
        <v>0</v>
      </c>
    </row>
    <row r="1605" spans="1:20">
      <c r="A1605">
        <v>4</v>
      </c>
      <c r="B1605">
        <v>2027</v>
      </c>
      <c r="C1605" s="2">
        <v>46478</v>
      </c>
      <c r="D1605" s="2">
        <v>46568</v>
      </c>
      <c r="J1605">
        <f>VLOOKUP(D1605,'FY-Quarter lookup'!$D$2:$I$25,6,FALSE)</f>
        <v>0</v>
      </c>
      <c r="K1605">
        <f t="shared" si="204"/>
        <v>332</v>
      </c>
      <c r="L1605" s="75" t="str">
        <f t="shared" ca="1" si="205"/>
        <v>3210: Regular In-kind</v>
      </c>
      <c r="M1605" s="75">
        <f t="shared" ca="1" si="200"/>
        <v>0</v>
      </c>
      <c r="N1605" s="75">
        <f t="shared" ca="1" si="201"/>
        <v>0</v>
      </c>
      <c r="O1605" s="75" t="str">
        <f t="shared" ca="1" si="206"/>
        <v>3210: Regular In-kind00PY0</v>
      </c>
      <c r="P1605" s="75">
        <f>VLOOKUP(D1605,'FY-Quarter lookup'!$D$2:$J$25,7,FALSE)</f>
        <v>0</v>
      </c>
      <c r="Q1605" s="75">
        <f ca="1">IFERROR(INDEX('Budget by FY'!$I$2:$I$506,MATCH('Budget by qtr'!O1605,'Budget by FY'!$F$2:$F$506,0)),0)</f>
        <v>0</v>
      </c>
      <c r="R1605" s="75">
        <f>VLOOKUP(D1605,'FY-Quarter lookup'!$D$2:$K$25,8,FALSE)</f>
        <v>0</v>
      </c>
      <c r="S1605" s="75">
        <f>VLOOKUP(D1605,'FY-Quarter lookup'!$D$2:$G$25,4,FALSE)</f>
        <v>0</v>
      </c>
      <c r="T1605" s="75">
        <f t="shared" ca="1" si="202"/>
        <v>0</v>
      </c>
    </row>
    <row r="1606" spans="1:20">
      <c r="A1606">
        <v>1</v>
      </c>
      <c r="B1606">
        <v>2028</v>
      </c>
      <c r="C1606" s="2">
        <v>46569</v>
      </c>
      <c r="D1606" s="2">
        <v>46660</v>
      </c>
      <c r="J1606">
        <f>VLOOKUP(D1606,'FY-Quarter lookup'!$D$2:$I$25,6,FALSE)</f>
        <v>0</v>
      </c>
      <c r="K1606">
        <f t="shared" si="204"/>
        <v>332</v>
      </c>
      <c r="L1606" s="75" t="str">
        <f t="shared" ca="1" si="205"/>
        <v>3210: Regular In-kind</v>
      </c>
      <c r="M1606" s="75">
        <f t="shared" ca="1" si="200"/>
        <v>0</v>
      </c>
      <c r="N1606" s="75">
        <f t="shared" ca="1" si="201"/>
        <v>0</v>
      </c>
      <c r="O1606" s="75" t="str">
        <f t="shared" ca="1" si="206"/>
        <v>3210: Regular In-kind00PY0</v>
      </c>
      <c r="P1606" s="75">
        <f>VLOOKUP(D1606,'FY-Quarter lookup'!$D$2:$J$25,7,FALSE)</f>
        <v>0</v>
      </c>
      <c r="Q1606" s="75">
        <f ca="1">IFERROR(INDEX('Budget by FY'!$I$2:$I$506,MATCH('Budget by qtr'!O1606,'Budget by FY'!$F$2:$F$506,0)),0)</f>
        <v>0</v>
      </c>
      <c r="R1606" s="75">
        <f>VLOOKUP(D1606,'FY-Quarter lookup'!$D$2:$K$25,8,FALSE)</f>
        <v>0</v>
      </c>
      <c r="S1606" s="75">
        <f>VLOOKUP(D1606,'FY-Quarter lookup'!$D$2:$G$25,4,FALSE)</f>
        <v>0</v>
      </c>
      <c r="T1606" s="75">
        <f t="shared" ca="1" si="202"/>
        <v>0</v>
      </c>
    </row>
    <row r="1607" spans="1:20">
      <c r="A1607">
        <v>2</v>
      </c>
      <c r="B1607">
        <v>2028</v>
      </c>
      <c r="C1607" s="2">
        <v>46661</v>
      </c>
      <c r="D1607" s="2">
        <v>46752</v>
      </c>
      <c r="J1607">
        <f>VLOOKUP(D1607,'FY-Quarter lookup'!$D$2:$I$25,6,FALSE)</f>
        <v>0</v>
      </c>
      <c r="K1607">
        <f t="shared" si="204"/>
        <v>332</v>
      </c>
      <c r="L1607" s="75" t="str">
        <f t="shared" ca="1" si="205"/>
        <v>3210: Regular In-kind</v>
      </c>
      <c r="M1607" s="75">
        <f t="shared" ca="1" si="200"/>
        <v>0</v>
      </c>
      <c r="N1607" s="75">
        <f t="shared" ca="1" si="201"/>
        <v>0</v>
      </c>
      <c r="O1607" s="75" t="str">
        <f t="shared" ca="1" si="206"/>
        <v>3210: Regular In-kind00PY0</v>
      </c>
      <c r="P1607" s="75">
        <f>VLOOKUP(D1607,'FY-Quarter lookup'!$D$2:$J$25,7,FALSE)</f>
        <v>0</v>
      </c>
      <c r="Q1607" s="75">
        <f ca="1">IFERROR(INDEX('Budget by FY'!$I$2:$I$506,MATCH('Budget by qtr'!O1607,'Budget by FY'!$F$2:$F$506,0)),0)</f>
        <v>0</v>
      </c>
      <c r="R1607" s="75">
        <f>VLOOKUP(D1607,'FY-Quarter lookup'!$D$2:$K$25,8,FALSE)</f>
        <v>0</v>
      </c>
      <c r="S1607" s="75">
        <f>VLOOKUP(D1607,'FY-Quarter lookup'!$D$2:$G$25,4,FALSE)</f>
        <v>0</v>
      </c>
      <c r="T1607" s="75">
        <f t="shared" ca="1" si="202"/>
        <v>0</v>
      </c>
    </row>
    <row r="1608" spans="1:20">
      <c r="A1608">
        <v>3</v>
      </c>
      <c r="B1608">
        <v>2028</v>
      </c>
      <c r="C1608" s="2">
        <v>46753</v>
      </c>
      <c r="D1608" s="2">
        <v>46843</v>
      </c>
      <c r="J1608">
        <f>VLOOKUP(D1608,'FY-Quarter lookup'!$D$2:$I$25,6,FALSE)</f>
        <v>0</v>
      </c>
      <c r="K1608">
        <f t="shared" si="204"/>
        <v>332</v>
      </c>
      <c r="L1608" s="75" t="str">
        <f t="shared" ca="1" si="205"/>
        <v>3210: Regular In-kind</v>
      </c>
      <c r="M1608" s="75">
        <f t="shared" ca="1" si="200"/>
        <v>0</v>
      </c>
      <c r="N1608" s="75">
        <f t="shared" ca="1" si="201"/>
        <v>0</v>
      </c>
      <c r="O1608" s="75" t="str">
        <f t="shared" ca="1" si="206"/>
        <v>3210: Regular In-kind00PY0</v>
      </c>
      <c r="P1608" s="75">
        <f>VLOOKUP(D1608,'FY-Quarter lookup'!$D$2:$J$25,7,FALSE)</f>
        <v>0</v>
      </c>
      <c r="Q1608" s="75">
        <f ca="1">IFERROR(INDEX('Budget by FY'!$I$2:$I$506,MATCH('Budget by qtr'!O1608,'Budget by FY'!$F$2:$F$506,0)),0)</f>
        <v>0</v>
      </c>
      <c r="R1608" s="75">
        <f>VLOOKUP(D1608,'FY-Quarter lookup'!$D$2:$K$25,8,FALSE)</f>
        <v>0</v>
      </c>
      <c r="S1608" s="75">
        <f>VLOOKUP(D1608,'FY-Quarter lookup'!$D$2:$G$25,4,FALSE)</f>
        <v>0</v>
      </c>
      <c r="T1608" s="75">
        <f t="shared" ca="1" si="202"/>
        <v>0</v>
      </c>
    </row>
    <row r="1609" spans="1:20">
      <c r="A1609">
        <v>4</v>
      </c>
      <c r="B1609">
        <v>2028</v>
      </c>
      <c r="C1609" s="2">
        <v>46844</v>
      </c>
      <c r="D1609" s="2">
        <v>46934</v>
      </c>
      <c r="J1609">
        <f>VLOOKUP(D1609,'FY-Quarter lookup'!$D$2:$I$25,6,FALSE)</f>
        <v>0</v>
      </c>
      <c r="K1609">
        <f t="shared" si="204"/>
        <v>332</v>
      </c>
      <c r="L1609" s="75" t="str">
        <f t="shared" ca="1" si="205"/>
        <v>3210: Regular In-kind</v>
      </c>
      <c r="M1609" s="75">
        <f t="shared" ca="1" si="200"/>
        <v>0</v>
      </c>
      <c r="N1609" s="75">
        <f t="shared" ca="1" si="201"/>
        <v>0</v>
      </c>
      <c r="O1609" s="75" t="str">
        <f t="shared" ca="1" si="206"/>
        <v>3210: Regular In-kind00PY0</v>
      </c>
      <c r="P1609" s="75">
        <f>VLOOKUP(D1609,'FY-Quarter lookup'!$D$2:$J$25,7,FALSE)</f>
        <v>0</v>
      </c>
      <c r="Q1609" s="75">
        <f ca="1">IFERROR(INDEX('Budget by FY'!$I$2:$I$506,MATCH('Budget by qtr'!O1609,'Budget by FY'!$F$2:$F$506,0)),0)</f>
        <v>0</v>
      </c>
      <c r="R1609" s="75">
        <f>VLOOKUP(D1609,'FY-Quarter lookup'!$D$2:$K$25,8,FALSE)</f>
        <v>0</v>
      </c>
      <c r="S1609" s="75">
        <f>VLOOKUP(D1609,'FY-Quarter lookup'!$D$2:$G$25,4,FALSE)</f>
        <v>0</v>
      </c>
      <c r="T1609" s="75">
        <f t="shared" ca="1" si="202"/>
        <v>0</v>
      </c>
    </row>
    <row r="1610" spans="1:20">
      <c r="A1610">
        <v>1</v>
      </c>
      <c r="B1610">
        <v>2023</v>
      </c>
      <c r="C1610" s="2">
        <v>44743</v>
      </c>
      <c r="D1610" s="2">
        <v>44834</v>
      </c>
      <c r="J1610">
        <f>VLOOKUP(D1610,'FY-Quarter lookup'!$D$2:$I$25,6,FALSE)</f>
        <v>0</v>
      </c>
      <c r="K1610">
        <f>K1609+5</f>
        <v>337</v>
      </c>
      <c r="L1610" s="75" t="str">
        <f t="shared" ca="1" si="205"/>
        <v>3210: Regular In-kind</v>
      </c>
      <c r="M1610" s="75">
        <f t="shared" ca="1" si="200"/>
        <v>0</v>
      </c>
      <c r="N1610" s="75">
        <f t="shared" ca="1" si="201"/>
        <v>0</v>
      </c>
      <c r="O1610" s="75" t="str">
        <f t="shared" ca="1" si="206"/>
        <v>3210: Regular In-kind00PY0</v>
      </c>
      <c r="P1610" s="75">
        <f>VLOOKUP(D1610,'FY-Quarter lookup'!$D$2:$J$25,7,FALSE)</f>
        <v>0</v>
      </c>
      <c r="Q1610" s="75">
        <f ca="1">IFERROR(INDEX('Budget by FY'!$I$2:$I$506,MATCH('Budget by qtr'!O1610,'Budget by FY'!$F$2:$F$506,0)),0)</f>
        <v>0</v>
      </c>
      <c r="R1610" s="75">
        <f>VLOOKUP(D1610,'FY-Quarter lookup'!$D$2:$K$25,8,FALSE)</f>
        <v>0</v>
      </c>
      <c r="S1610" s="75">
        <f>VLOOKUP(D1610,'FY-Quarter lookup'!$D$2:$G$25,4,FALSE)</f>
        <v>0</v>
      </c>
      <c r="T1610" s="75">
        <f t="shared" ca="1" si="202"/>
        <v>0</v>
      </c>
    </row>
    <row r="1611" spans="1:20">
      <c r="A1611">
        <v>2</v>
      </c>
      <c r="B1611">
        <v>2023</v>
      </c>
      <c r="C1611" s="2">
        <v>44835</v>
      </c>
      <c r="D1611" s="2">
        <v>44926</v>
      </c>
      <c r="J1611">
        <f>VLOOKUP(D1611,'FY-Quarter lookup'!$D$2:$I$25,6,FALSE)</f>
        <v>0</v>
      </c>
      <c r="K1611">
        <f>K1610</f>
        <v>337</v>
      </c>
      <c r="L1611" s="75" t="str">
        <f t="shared" ca="1" si="205"/>
        <v>3210: Regular In-kind</v>
      </c>
      <c r="M1611" s="75">
        <f t="shared" ca="1" si="200"/>
        <v>0</v>
      </c>
      <c r="N1611" s="75">
        <f t="shared" ca="1" si="201"/>
        <v>0</v>
      </c>
      <c r="O1611" s="75" t="str">
        <f t="shared" ca="1" si="206"/>
        <v>3210: Regular In-kind00PY0</v>
      </c>
      <c r="P1611" s="75">
        <f>VLOOKUP(D1611,'FY-Quarter lookup'!$D$2:$J$25,7,FALSE)</f>
        <v>0</v>
      </c>
      <c r="Q1611" s="75">
        <f ca="1">IFERROR(INDEX('Budget by FY'!$I$2:$I$506,MATCH('Budget by qtr'!O1611,'Budget by FY'!$F$2:$F$506,0)),0)</f>
        <v>0</v>
      </c>
      <c r="R1611" s="75">
        <f>VLOOKUP(D1611,'FY-Quarter lookup'!$D$2:$K$25,8,FALSE)</f>
        <v>0</v>
      </c>
      <c r="S1611" s="75">
        <f>VLOOKUP(D1611,'FY-Quarter lookup'!$D$2:$G$25,4,FALSE)</f>
        <v>0</v>
      </c>
      <c r="T1611" s="75">
        <f t="shared" ca="1" si="202"/>
        <v>0</v>
      </c>
    </row>
    <row r="1612" spans="1:20">
      <c r="A1612">
        <v>3</v>
      </c>
      <c r="B1612">
        <v>2023</v>
      </c>
      <c r="C1612" s="2">
        <v>44927</v>
      </c>
      <c r="D1612" s="2">
        <v>45016</v>
      </c>
      <c r="J1612">
        <f>VLOOKUP(D1612,'FY-Quarter lookup'!$D$2:$I$25,6,FALSE)</f>
        <v>0</v>
      </c>
      <c r="K1612">
        <f t="shared" ref="K1612:K1633" si="207">K1611</f>
        <v>337</v>
      </c>
      <c r="L1612" s="75" t="str">
        <f t="shared" ca="1" si="205"/>
        <v>3210: Regular In-kind</v>
      </c>
      <c r="M1612" s="75">
        <f t="shared" ca="1" si="200"/>
        <v>0</v>
      </c>
      <c r="N1612" s="75">
        <f t="shared" ca="1" si="201"/>
        <v>0</v>
      </c>
      <c r="O1612" s="75" t="str">
        <f t="shared" ca="1" si="206"/>
        <v>3210: Regular In-kind00PY0</v>
      </c>
      <c r="P1612" s="75">
        <f>VLOOKUP(D1612,'FY-Quarter lookup'!$D$2:$J$25,7,FALSE)</f>
        <v>0</v>
      </c>
      <c r="Q1612" s="75">
        <f ca="1">IFERROR(INDEX('Budget by FY'!$I$2:$I$506,MATCH('Budget by qtr'!O1612,'Budget by FY'!$F$2:$F$506,0)),0)</f>
        <v>0</v>
      </c>
      <c r="R1612" s="75">
        <f>VLOOKUP(D1612,'FY-Quarter lookup'!$D$2:$K$25,8,FALSE)</f>
        <v>0</v>
      </c>
      <c r="S1612" s="75">
        <f>VLOOKUP(D1612,'FY-Quarter lookup'!$D$2:$G$25,4,FALSE)</f>
        <v>0</v>
      </c>
      <c r="T1612" s="75">
        <f t="shared" ca="1" si="202"/>
        <v>0</v>
      </c>
    </row>
    <row r="1613" spans="1:20">
      <c r="A1613">
        <v>4</v>
      </c>
      <c r="B1613">
        <v>2023</v>
      </c>
      <c r="C1613" s="2">
        <v>45017</v>
      </c>
      <c r="D1613" s="2">
        <v>45107</v>
      </c>
      <c r="J1613">
        <f>VLOOKUP(D1613,'FY-Quarter lookup'!$D$2:$I$25,6,FALSE)</f>
        <v>0</v>
      </c>
      <c r="K1613">
        <f t="shared" si="207"/>
        <v>337</v>
      </c>
      <c r="L1613" s="75" t="str">
        <f t="shared" ca="1" si="205"/>
        <v>3210: Regular In-kind</v>
      </c>
      <c r="M1613" s="75">
        <f t="shared" ca="1" si="200"/>
        <v>0</v>
      </c>
      <c r="N1613" s="75">
        <f t="shared" ca="1" si="201"/>
        <v>0</v>
      </c>
      <c r="O1613" s="75" t="str">
        <f t="shared" ca="1" si="206"/>
        <v>3210: Regular In-kind00PY0</v>
      </c>
      <c r="P1613" s="75">
        <f>VLOOKUP(D1613,'FY-Quarter lookup'!$D$2:$J$25,7,FALSE)</f>
        <v>0</v>
      </c>
      <c r="Q1613" s="75">
        <f ca="1">IFERROR(INDEX('Budget by FY'!$I$2:$I$506,MATCH('Budget by qtr'!O1613,'Budget by FY'!$F$2:$F$506,0)),0)</f>
        <v>0</v>
      </c>
      <c r="R1613" s="75">
        <f>VLOOKUP(D1613,'FY-Quarter lookup'!$D$2:$K$25,8,FALSE)</f>
        <v>0</v>
      </c>
      <c r="S1613" s="75">
        <f>VLOOKUP(D1613,'FY-Quarter lookup'!$D$2:$G$25,4,FALSE)</f>
        <v>0</v>
      </c>
      <c r="T1613" s="75">
        <f t="shared" ca="1" si="202"/>
        <v>0</v>
      </c>
    </row>
    <row r="1614" spans="1:20">
      <c r="A1614">
        <v>1</v>
      </c>
      <c r="B1614">
        <v>2024</v>
      </c>
      <c r="C1614" s="2">
        <v>45108</v>
      </c>
      <c r="D1614" s="2">
        <v>45199</v>
      </c>
      <c r="J1614">
        <f>VLOOKUP(D1614,'FY-Quarter lookup'!$D$2:$I$25,6,FALSE)</f>
        <v>0</v>
      </c>
      <c r="K1614">
        <f t="shared" si="207"/>
        <v>337</v>
      </c>
      <c r="L1614" s="75" t="str">
        <f t="shared" ca="1" si="205"/>
        <v>3210: Regular In-kind</v>
      </c>
      <c r="M1614" s="75">
        <f t="shared" ca="1" si="200"/>
        <v>0</v>
      </c>
      <c r="N1614" s="75">
        <f t="shared" ca="1" si="201"/>
        <v>0</v>
      </c>
      <c r="O1614" s="75" t="str">
        <f t="shared" ca="1" si="206"/>
        <v>3210: Regular In-kind00PY0</v>
      </c>
      <c r="P1614" s="75">
        <f>VLOOKUP(D1614,'FY-Quarter lookup'!$D$2:$J$25,7,FALSE)</f>
        <v>0</v>
      </c>
      <c r="Q1614" s="75">
        <f ca="1">IFERROR(INDEX('Budget by FY'!$I$2:$I$506,MATCH('Budget by qtr'!O1614,'Budget by FY'!$F$2:$F$506,0)),0)</f>
        <v>0</v>
      </c>
      <c r="R1614" s="75">
        <f>VLOOKUP(D1614,'FY-Quarter lookup'!$D$2:$K$25,8,FALSE)</f>
        <v>0</v>
      </c>
      <c r="S1614" s="75">
        <f>VLOOKUP(D1614,'FY-Quarter lookup'!$D$2:$G$25,4,FALSE)</f>
        <v>0</v>
      </c>
      <c r="T1614" s="75">
        <f t="shared" ca="1" si="202"/>
        <v>0</v>
      </c>
    </row>
    <row r="1615" spans="1:20">
      <c r="A1615">
        <v>2</v>
      </c>
      <c r="B1615">
        <v>2024</v>
      </c>
      <c r="C1615" s="2">
        <v>45200</v>
      </c>
      <c r="D1615" s="2">
        <v>45291</v>
      </c>
      <c r="J1615">
        <f>VLOOKUP(D1615,'FY-Quarter lookup'!$D$2:$I$25,6,FALSE)</f>
        <v>0</v>
      </c>
      <c r="K1615">
        <f t="shared" si="207"/>
        <v>337</v>
      </c>
      <c r="L1615" s="75" t="str">
        <f t="shared" ca="1" si="205"/>
        <v>3210: Regular In-kind</v>
      </c>
      <c r="M1615" s="75">
        <f t="shared" ca="1" si="200"/>
        <v>0</v>
      </c>
      <c r="N1615" s="75">
        <f t="shared" ca="1" si="201"/>
        <v>0</v>
      </c>
      <c r="O1615" s="75" t="str">
        <f t="shared" ca="1" si="206"/>
        <v>3210: Regular In-kind00PY0</v>
      </c>
      <c r="P1615" s="75">
        <f>VLOOKUP(D1615,'FY-Quarter lookup'!$D$2:$J$25,7,FALSE)</f>
        <v>0</v>
      </c>
      <c r="Q1615" s="75">
        <f ca="1">IFERROR(INDEX('Budget by FY'!$I$2:$I$506,MATCH('Budget by qtr'!O1615,'Budget by FY'!$F$2:$F$506,0)),0)</f>
        <v>0</v>
      </c>
      <c r="R1615" s="75">
        <f>VLOOKUP(D1615,'FY-Quarter lookup'!$D$2:$K$25,8,FALSE)</f>
        <v>0</v>
      </c>
      <c r="S1615" s="75">
        <f>VLOOKUP(D1615,'FY-Quarter lookup'!$D$2:$G$25,4,FALSE)</f>
        <v>0</v>
      </c>
      <c r="T1615" s="75">
        <f t="shared" ca="1" si="202"/>
        <v>0</v>
      </c>
    </row>
    <row r="1616" spans="1:20">
      <c r="A1616">
        <v>3</v>
      </c>
      <c r="B1616">
        <v>2024</v>
      </c>
      <c r="C1616" s="2">
        <v>45292</v>
      </c>
      <c r="D1616" s="2">
        <v>45382</v>
      </c>
      <c r="J1616">
        <f>VLOOKUP(D1616,'FY-Quarter lookup'!$D$2:$I$25,6,FALSE)</f>
        <v>0</v>
      </c>
      <c r="K1616">
        <f t="shared" si="207"/>
        <v>337</v>
      </c>
      <c r="L1616" s="75" t="str">
        <f t="shared" ca="1" si="205"/>
        <v>3210: Regular In-kind</v>
      </c>
      <c r="M1616" s="75">
        <f t="shared" ca="1" si="200"/>
        <v>0</v>
      </c>
      <c r="N1616" s="75">
        <f t="shared" ca="1" si="201"/>
        <v>0</v>
      </c>
      <c r="O1616" s="75" t="str">
        <f t="shared" ca="1" si="206"/>
        <v>3210: Regular In-kind00PY0</v>
      </c>
      <c r="P1616" s="75">
        <f>VLOOKUP(D1616,'FY-Quarter lookup'!$D$2:$J$25,7,FALSE)</f>
        <v>0</v>
      </c>
      <c r="Q1616" s="75">
        <f ca="1">IFERROR(INDEX('Budget by FY'!$I$2:$I$506,MATCH('Budget by qtr'!O1616,'Budget by FY'!$F$2:$F$506,0)),0)</f>
        <v>0</v>
      </c>
      <c r="R1616" s="75">
        <f>VLOOKUP(D1616,'FY-Quarter lookup'!$D$2:$K$25,8,FALSE)</f>
        <v>0</v>
      </c>
      <c r="S1616" s="75">
        <f>VLOOKUP(D1616,'FY-Quarter lookup'!$D$2:$G$25,4,FALSE)</f>
        <v>0</v>
      </c>
      <c r="T1616" s="75">
        <f t="shared" ca="1" si="202"/>
        <v>0</v>
      </c>
    </row>
    <row r="1617" spans="1:20">
      <c r="A1617">
        <v>4</v>
      </c>
      <c r="B1617">
        <v>2024</v>
      </c>
      <c r="C1617" s="2">
        <v>45383</v>
      </c>
      <c r="D1617" s="2">
        <v>45473</v>
      </c>
      <c r="J1617">
        <f>VLOOKUP(D1617,'FY-Quarter lookup'!$D$2:$I$25,6,FALSE)</f>
        <v>0</v>
      </c>
      <c r="K1617">
        <f t="shared" si="207"/>
        <v>337</v>
      </c>
      <c r="L1617" s="75" t="str">
        <f t="shared" ca="1" si="205"/>
        <v>3210: Regular In-kind</v>
      </c>
      <c r="M1617" s="75">
        <f t="shared" ca="1" si="200"/>
        <v>0</v>
      </c>
      <c r="N1617" s="75">
        <f t="shared" ca="1" si="201"/>
        <v>0</v>
      </c>
      <c r="O1617" s="75" t="str">
        <f t="shared" ca="1" si="206"/>
        <v>3210: Regular In-kind00PY0</v>
      </c>
      <c r="P1617" s="75">
        <f>VLOOKUP(D1617,'FY-Quarter lookup'!$D$2:$J$25,7,FALSE)</f>
        <v>0</v>
      </c>
      <c r="Q1617" s="75">
        <f ca="1">IFERROR(INDEX('Budget by FY'!$I$2:$I$506,MATCH('Budget by qtr'!O1617,'Budget by FY'!$F$2:$F$506,0)),0)</f>
        <v>0</v>
      </c>
      <c r="R1617" s="75">
        <f>VLOOKUP(D1617,'FY-Quarter lookup'!$D$2:$K$25,8,FALSE)</f>
        <v>0</v>
      </c>
      <c r="S1617" s="75">
        <f>VLOOKUP(D1617,'FY-Quarter lookup'!$D$2:$G$25,4,FALSE)</f>
        <v>0</v>
      </c>
      <c r="T1617" s="75">
        <f t="shared" ca="1" si="202"/>
        <v>0</v>
      </c>
    </row>
    <row r="1618" spans="1:20">
      <c r="A1618">
        <v>1</v>
      </c>
      <c r="B1618">
        <v>2025</v>
      </c>
      <c r="C1618" s="2">
        <v>45474</v>
      </c>
      <c r="D1618" s="2">
        <v>45565</v>
      </c>
      <c r="J1618">
        <f>VLOOKUP(D1618,'FY-Quarter lookup'!$D$2:$I$25,6,FALSE)</f>
        <v>0</v>
      </c>
      <c r="K1618">
        <f t="shared" si="207"/>
        <v>337</v>
      </c>
      <c r="L1618" s="75" t="str">
        <f t="shared" ca="1" si="205"/>
        <v>3210: Regular In-kind</v>
      </c>
      <c r="M1618" s="75">
        <f t="shared" ca="1" si="200"/>
        <v>0</v>
      </c>
      <c r="N1618" s="75">
        <f t="shared" ca="1" si="201"/>
        <v>0</v>
      </c>
      <c r="O1618" s="75" t="str">
        <f t="shared" ca="1" si="206"/>
        <v>3210: Regular In-kind00PY0</v>
      </c>
      <c r="P1618" s="75">
        <f>VLOOKUP(D1618,'FY-Quarter lookup'!$D$2:$J$25,7,FALSE)</f>
        <v>0</v>
      </c>
      <c r="Q1618" s="75">
        <f ca="1">IFERROR(INDEX('Budget by FY'!$I$2:$I$506,MATCH('Budget by qtr'!O1618,'Budget by FY'!$F$2:$F$506,0)),0)</f>
        <v>0</v>
      </c>
      <c r="R1618" s="75">
        <f>VLOOKUP(D1618,'FY-Quarter lookup'!$D$2:$K$25,8,FALSE)</f>
        <v>0</v>
      </c>
      <c r="S1618" s="75">
        <f>VLOOKUP(D1618,'FY-Quarter lookup'!$D$2:$G$25,4,FALSE)</f>
        <v>0</v>
      </c>
      <c r="T1618" s="75">
        <f t="shared" ca="1" si="202"/>
        <v>0</v>
      </c>
    </row>
    <row r="1619" spans="1:20">
      <c r="A1619">
        <v>2</v>
      </c>
      <c r="B1619">
        <v>2025</v>
      </c>
      <c r="C1619" s="2">
        <v>45566</v>
      </c>
      <c r="D1619" s="2">
        <v>45657</v>
      </c>
      <c r="J1619">
        <f>VLOOKUP(D1619,'FY-Quarter lookup'!$D$2:$I$25,6,FALSE)</f>
        <v>0</v>
      </c>
      <c r="K1619">
        <f t="shared" si="207"/>
        <v>337</v>
      </c>
      <c r="L1619" s="75" t="str">
        <f t="shared" ca="1" si="205"/>
        <v>3210: Regular In-kind</v>
      </c>
      <c r="M1619" s="75">
        <f t="shared" ca="1" si="200"/>
        <v>0</v>
      </c>
      <c r="N1619" s="75">
        <f t="shared" ca="1" si="201"/>
        <v>0</v>
      </c>
      <c r="O1619" s="75" t="str">
        <f t="shared" ca="1" si="206"/>
        <v>3210: Regular In-kind00PY0</v>
      </c>
      <c r="P1619" s="75">
        <f>VLOOKUP(D1619,'FY-Quarter lookup'!$D$2:$J$25,7,FALSE)</f>
        <v>0</v>
      </c>
      <c r="Q1619" s="75">
        <f ca="1">IFERROR(INDEX('Budget by FY'!$I$2:$I$506,MATCH('Budget by qtr'!O1619,'Budget by FY'!$F$2:$F$506,0)),0)</f>
        <v>0</v>
      </c>
      <c r="R1619" s="75">
        <f>VLOOKUP(D1619,'FY-Quarter lookup'!$D$2:$K$25,8,FALSE)</f>
        <v>0</v>
      </c>
      <c r="S1619" s="75">
        <f>VLOOKUP(D1619,'FY-Quarter lookup'!$D$2:$G$25,4,FALSE)</f>
        <v>0</v>
      </c>
      <c r="T1619" s="75">
        <f t="shared" ca="1" si="202"/>
        <v>0</v>
      </c>
    </row>
    <row r="1620" spans="1:20">
      <c r="A1620">
        <v>3</v>
      </c>
      <c r="B1620">
        <v>2025</v>
      </c>
      <c r="C1620" s="2">
        <v>45658</v>
      </c>
      <c r="D1620" s="2">
        <v>45747</v>
      </c>
      <c r="J1620">
        <f>VLOOKUP(D1620,'FY-Quarter lookup'!$D$2:$I$25,6,FALSE)</f>
        <v>0</v>
      </c>
      <c r="K1620">
        <f t="shared" si="207"/>
        <v>337</v>
      </c>
      <c r="L1620" s="75" t="str">
        <f t="shared" ca="1" si="205"/>
        <v>3210: Regular In-kind</v>
      </c>
      <c r="M1620" s="75">
        <f t="shared" ca="1" si="200"/>
        <v>0</v>
      </c>
      <c r="N1620" s="75">
        <f t="shared" ca="1" si="201"/>
        <v>0</v>
      </c>
      <c r="O1620" s="75" t="str">
        <f t="shared" ca="1" si="206"/>
        <v>3210: Regular In-kind00PY0</v>
      </c>
      <c r="P1620" s="75">
        <f>VLOOKUP(D1620,'FY-Quarter lookup'!$D$2:$J$25,7,FALSE)</f>
        <v>0</v>
      </c>
      <c r="Q1620" s="75">
        <f ca="1">IFERROR(INDEX('Budget by FY'!$I$2:$I$506,MATCH('Budget by qtr'!O1620,'Budget by FY'!$F$2:$F$506,0)),0)</f>
        <v>0</v>
      </c>
      <c r="R1620" s="75">
        <f>VLOOKUP(D1620,'FY-Quarter lookup'!$D$2:$K$25,8,FALSE)</f>
        <v>0</v>
      </c>
      <c r="S1620" s="75">
        <f>VLOOKUP(D1620,'FY-Quarter lookup'!$D$2:$G$25,4,FALSE)</f>
        <v>0</v>
      </c>
      <c r="T1620" s="75">
        <f t="shared" ca="1" si="202"/>
        <v>0</v>
      </c>
    </row>
    <row r="1621" spans="1:20">
      <c r="A1621">
        <v>4</v>
      </c>
      <c r="B1621">
        <v>2025</v>
      </c>
      <c r="C1621" s="2">
        <v>45748</v>
      </c>
      <c r="D1621" s="2">
        <v>45838</v>
      </c>
      <c r="J1621">
        <f>VLOOKUP(D1621,'FY-Quarter lookup'!$D$2:$I$25,6,FALSE)</f>
        <v>0</v>
      </c>
      <c r="K1621">
        <f t="shared" si="207"/>
        <v>337</v>
      </c>
      <c r="L1621" s="75" t="str">
        <f t="shared" ca="1" si="205"/>
        <v>3210: Regular In-kind</v>
      </c>
      <c r="M1621" s="75">
        <f t="shared" ca="1" si="200"/>
        <v>0</v>
      </c>
      <c r="N1621" s="75">
        <f t="shared" ca="1" si="201"/>
        <v>0</v>
      </c>
      <c r="O1621" s="75" t="str">
        <f t="shared" ca="1" si="206"/>
        <v>3210: Regular In-kind00PY0</v>
      </c>
      <c r="P1621" s="75">
        <f>VLOOKUP(D1621,'FY-Quarter lookup'!$D$2:$J$25,7,FALSE)</f>
        <v>0</v>
      </c>
      <c r="Q1621" s="75">
        <f ca="1">IFERROR(INDEX('Budget by FY'!$I$2:$I$506,MATCH('Budget by qtr'!O1621,'Budget by FY'!$F$2:$F$506,0)),0)</f>
        <v>0</v>
      </c>
      <c r="R1621" s="75">
        <f>VLOOKUP(D1621,'FY-Quarter lookup'!$D$2:$K$25,8,FALSE)</f>
        <v>0</v>
      </c>
      <c r="S1621" s="75">
        <f>VLOOKUP(D1621,'FY-Quarter lookup'!$D$2:$G$25,4,FALSE)</f>
        <v>0</v>
      </c>
      <c r="T1621" s="75">
        <f t="shared" ca="1" si="202"/>
        <v>0</v>
      </c>
    </row>
    <row r="1622" spans="1:20">
      <c r="A1622">
        <v>1</v>
      </c>
      <c r="B1622">
        <v>2026</v>
      </c>
      <c r="C1622" s="2">
        <v>45839</v>
      </c>
      <c r="D1622" s="2">
        <v>45930</v>
      </c>
      <c r="J1622">
        <f>VLOOKUP(D1622,'FY-Quarter lookup'!$D$2:$I$25,6,FALSE)</f>
        <v>0</v>
      </c>
      <c r="K1622">
        <f t="shared" si="207"/>
        <v>337</v>
      </c>
      <c r="L1622" s="75" t="str">
        <f t="shared" ca="1" si="205"/>
        <v>3210: Regular In-kind</v>
      </c>
      <c r="M1622" s="75">
        <f t="shared" ca="1" si="200"/>
        <v>0</v>
      </c>
      <c r="N1622" s="75">
        <f t="shared" ca="1" si="201"/>
        <v>0</v>
      </c>
      <c r="O1622" s="75" t="str">
        <f t="shared" ca="1" si="206"/>
        <v>3210: Regular In-kind00PY0</v>
      </c>
      <c r="P1622" s="75">
        <f>VLOOKUP(D1622,'FY-Quarter lookup'!$D$2:$J$25,7,FALSE)</f>
        <v>0</v>
      </c>
      <c r="Q1622" s="75">
        <f ca="1">IFERROR(INDEX('Budget by FY'!$I$2:$I$506,MATCH('Budget by qtr'!O1622,'Budget by FY'!$F$2:$F$506,0)),0)</f>
        <v>0</v>
      </c>
      <c r="R1622" s="75">
        <f>VLOOKUP(D1622,'FY-Quarter lookup'!$D$2:$K$25,8,FALSE)</f>
        <v>0</v>
      </c>
      <c r="S1622" s="75">
        <f>VLOOKUP(D1622,'FY-Quarter lookup'!$D$2:$G$25,4,FALSE)</f>
        <v>0</v>
      </c>
      <c r="T1622" s="75">
        <f t="shared" ca="1" si="202"/>
        <v>0</v>
      </c>
    </row>
    <row r="1623" spans="1:20">
      <c r="A1623">
        <v>2</v>
      </c>
      <c r="B1623">
        <v>2026</v>
      </c>
      <c r="C1623" s="2">
        <v>45931</v>
      </c>
      <c r="D1623" s="2">
        <v>46022</v>
      </c>
      <c r="J1623">
        <f>VLOOKUP(D1623,'FY-Quarter lookup'!$D$2:$I$25,6,FALSE)</f>
        <v>0</v>
      </c>
      <c r="K1623">
        <f t="shared" si="207"/>
        <v>337</v>
      </c>
      <c r="L1623" s="75" t="str">
        <f t="shared" ca="1" si="205"/>
        <v>3210: Regular In-kind</v>
      </c>
      <c r="M1623" s="75">
        <f t="shared" ca="1" si="200"/>
        <v>0</v>
      </c>
      <c r="N1623" s="75">
        <f t="shared" ca="1" si="201"/>
        <v>0</v>
      </c>
      <c r="O1623" s="75" t="str">
        <f t="shared" ca="1" si="206"/>
        <v>3210: Regular In-kind00PY0</v>
      </c>
      <c r="P1623" s="75">
        <f>VLOOKUP(D1623,'FY-Quarter lookup'!$D$2:$J$25,7,FALSE)</f>
        <v>0</v>
      </c>
      <c r="Q1623" s="75">
        <f ca="1">IFERROR(INDEX('Budget by FY'!$I$2:$I$506,MATCH('Budget by qtr'!O1623,'Budget by FY'!$F$2:$F$506,0)),0)</f>
        <v>0</v>
      </c>
      <c r="R1623" s="75">
        <f>VLOOKUP(D1623,'FY-Quarter lookup'!$D$2:$K$25,8,FALSE)</f>
        <v>0</v>
      </c>
      <c r="S1623" s="75">
        <f>VLOOKUP(D1623,'FY-Quarter lookup'!$D$2:$G$25,4,FALSE)</f>
        <v>0</v>
      </c>
      <c r="T1623" s="75">
        <f t="shared" ca="1" si="202"/>
        <v>0</v>
      </c>
    </row>
    <row r="1624" spans="1:20">
      <c r="A1624">
        <v>3</v>
      </c>
      <c r="B1624">
        <v>2026</v>
      </c>
      <c r="C1624" s="2">
        <v>46023</v>
      </c>
      <c r="D1624" s="2">
        <v>46112</v>
      </c>
      <c r="J1624">
        <f>VLOOKUP(D1624,'FY-Quarter lookup'!$D$2:$I$25,6,FALSE)</f>
        <v>0</v>
      </c>
      <c r="K1624">
        <f t="shared" si="207"/>
        <v>337</v>
      </c>
      <c r="L1624" s="75" t="str">
        <f t="shared" ca="1" si="205"/>
        <v>3210: Regular In-kind</v>
      </c>
      <c r="M1624" s="75">
        <f t="shared" ca="1" si="200"/>
        <v>0</v>
      </c>
      <c r="N1624" s="75">
        <f t="shared" ca="1" si="201"/>
        <v>0</v>
      </c>
      <c r="O1624" s="75" t="str">
        <f t="shared" ca="1" si="206"/>
        <v>3210: Regular In-kind00PY0</v>
      </c>
      <c r="P1624" s="75">
        <f>VLOOKUP(D1624,'FY-Quarter lookup'!$D$2:$J$25,7,FALSE)</f>
        <v>0</v>
      </c>
      <c r="Q1624" s="75">
        <f ca="1">IFERROR(INDEX('Budget by FY'!$I$2:$I$506,MATCH('Budget by qtr'!O1624,'Budget by FY'!$F$2:$F$506,0)),0)</f>
        <v>0</v>
      </c>
      <c r="R1624" s="75">
        <f>VLOOKUP(D1624,'FY-Quarter lookup'!$D$2:$K$25,8,FALSE)</f>
        <v>0</v>
      </c>
      <c r="S1624" s="75">
        <f>VLOOKUP(D1624,'FY-Quarter lookup'!$D$2:$G$25,4,FALSE)</f>
        <v>0</v>
      </c>
      <c r="T1624" s="75">
        <f t="shared" ca="1" si="202"/>
        <v>0</v>
      </c>
    </row>
    <row r="1625" spans="1:20">
      <c r="A1625">
        <v>4</v>
      </c>
      <c r="B1625">
        <v>2026</v>
      </c>
      <c r="C1625" s="2">
        <v>46113</v>
      </c>
      <c r="D1625" s="2">
        <v>46203</v>
      </c>
      <c r="J1625">
        <f>VLOOKUP(D1625,'FY-Quarter lookup'!$D$2:$I$25,6,FALSE)</f>
        <v>0</v>
      </c>
      <c r="K1625">
        <f t="shared" si="207"/>
        <v>337</v>
      </c>
      <c r="L1625" s="75" t="str">
        <f t="shared" ca="1" si="205"/>
        <v>3210: Regular In-kind</v>
      </c>
      <c r="M1625" s="75">
        <f t="shared" ca="1" si="200"/>
        <v>0</v>
      </c>
      <c r="N1625" s="75">
        <f t="shared" ca="1" si="201"/>
        <v>0</v>
      </c>
      <c r="O1625" s="75" t="str">
        <f t="shared" ca="1" si="206"/>
        <v>3210: Regular In-kind00PY0</v>
      </c>
      <c r="P1625" s="75">
        <f>VLOOKUP(D1625,'FY-Quarter lookup'!$D$2:$J$25,7,FALSE)</f>
        <v>0</v>
      </c>
      <c r="Q1625" s="75">
        <f ca="1">IFERROR(INDEX('Budget by FY'!$I$2:$I$506,MATCH('Budget by qtr'!O1625,'Budget by FY'!$F$2:$F$506,0)),0)</f>
        <v>0</v>
      </c>
      <c r="R1625" s="75">
        <f>VLOOKUP(D1625,'FY-Quarter lookup'!$D$2:$K$25,8,FALSE)</f>
        <v>0</v>
      </c>
      <c r="S1625" s="75">
        <f>VLOOKUP(D1625,'FY-Quarter lookup'!$D$2:$G$25,4,FALSE)</f>
        <v>0</v>
      </c>
      <c r="T1625" s="75">
        <f t="shared" ca="1" si="202"/>
        <v>0</v>
      </c>
    </row>
    <row r="1626" spans="1:20">
      <c r="A1626">
        <v>1</v>
      </c>
      <c r="B1626">
        <v>2027</v>
      </c>
      <c r="C1626" s="2">
        <v>46204</v>
      </c>
      <c r="D1626" s="2">
        <v>46295</v>
      </c>
      <c r="J1626">
        <f>VLOOKUP(D1626,'FY-Quarter lookup'!$D$2:$I$25,6,FALSE)</f>
        <v>0</v>
      </c>
      <c r="K1626">
        <f t="shared" si="207"/>
        <v>337</v>
      </c>
      <c r="L1626" s="75" t="str">
        <f t="shared" ca="1" si="205"/>
        <v>3210: Regular In-kind</v>
      </c>
      <c r="M1626" s="75">
        <f t="shared" ref="M1626:M1689" ca="1" si="208">INDIRECT(_xlfn.CONCAT("'Budget by FY'!D",K1626))</f>
        <v>0</v>
      </c>
      <c r="N1626" s="75">
        <f t="shared" ref="N1626:N1689" ca="1" si="209">INDIRECT(_xlfn.CONCAT("'Budget by FY'!E",K1626))</f>
        <v>0</v>
      </c>
      <c r="O1626" s="75" t="str">
        <f t="shared" ca="1" si="206"/>
        <v>3210: Regular In-kind00PY0</v>
      </c>
      <c r="P1626" s="75">
        <f>VLOOKUP(D1626,'FY-Quarter lookup'!$D$2:$J$25,7,FALSE)</f>
        <v>0</v>
      </c>
      <c r="Q1626" s="75">
        <f ca="1">IFERROR(INDEX('Budget by FY'!$I$2:$I$506,MATCH('Budget by qtr'!O1626,'Budget by FY'!$F$2:$F$506,0)),0)</f>
        <v>0</v>
      </c>
      <c r="R1626" s="75">
        <f>VLOOKUP(D1626,'FY-Quarter lookup'!$D$2:$K$25,8,FALSE)</f>
        <v>0</v>
      </c>
      <c r="S1626" s="75">
        <f>VLOOKUP(D1626,'FY-Quarter lookup'!$D$2:$G$25,4,FALSE)</f>
        <v>0</v>
      </c>
      <c r="T1626" s="75">
        <f t="shared" ref="T1626:T1689" ca="1" si="210">IFERROR((Q1626/R1626)*S1626,0)</f>
        <v>0</v>
      </c>
    </row>
    <row r="1627" spans="1:20">
      <c r="A1627">
        <v>2</v>
      </c>
      <c r="B1627">
        <v>2027</v>
      </c>
      <c r="C1627" s="2">
        <v>46296</v>
      </c>
      <c r="D1627" s="2">
        <v>46387</v>
      </c>
      <c r="J1627">
        <f>VLOOKUP(D1627,'FY-Quarter lookup'!$D$2:$I$25,6,FALSE)</f>
        <v>0</v>
      </c>
      <c r="K1627">
        <f t="shared" si="207"/>
        <v>337</v>
      </c>
      <c r="L1627" s="75" t="str">
        <f t="shared" ca="1" si="205"/>
        <v>3210: Regular In-kind</v>
      </c>
      <c r="M1627" s="75">
        <f t="shared" ca="1" si="208"/>
        <v>0</v>
      </c>
      <c r="N1627" s="75">
        <f t="shared" ca="1" si="209"/>
        <v>0</v>
      </c>
      <c r="O1627" s="75" t="str">
        <f t="shared" ca="1" si="206"/>
        <v>3210: Regular In-kind00PY0</v>
      </c>
      <c r="P1627" s="75">
        <f>VLOOKUP(D1627,'FY-Quarter lookup'!$D$2:$J$25,7,FALSE)</f>
        <v>0</v>
      </c>
      <c r="Q1627" s="75">
        <f ca="1">IFERROR(INDEX('Budget by FY'!$I$2:$I$506,MATCH('Budget by qtr'!O1627,'Budget by FY'!$F$2:$F$506,0)),0)</f>
        <v>0</v>
      </c>
      <c r="R1627" s="75">
        <f>VLOOKUP(D1627,'FY-Quarter lookup'!$D$2:$K$25,8,FALSE)</f>
        <v>0</v>
      </c>
      <c r="S1627" s="75">
        <f>VLOOKUP(D1627,'FY-Quarter lookup'!$D$2:$G$25,4,FALSE)</f>
        <v>0</v>
      </c>
      <c r="T1627" s="75">
        <f t="shared" ca="1" si="210"/>
        <v>0</v>
      </c>
    </row>
    <row r="1628" spans="1:20">
      <c r="A1628">
        <v>3</v>
      </c>
      <c r="B1628">
        <v>2027</v>
      </c>
      <c r="C1628" s="2">
        <v>46388</v>
      </c>
      <c r="D1628" s="2">
        <v>46477</v>
      </c>
      <c r="J1628">
        <f>VLOOKUP(D1628,'FY-Quarter lookup'!$D$2:$I$25,6,FALSE)</f>
        <v>0</v>
      </c>
      <c r="K1628">
        <f t="shared" si="207"/>
        <v>337</v>
      </c>
      <c r="L1628" s="75" t="str">
        <f t="shared" ca="1" si="205"/>
        <v>3210: Regular In-kind</v>
      </c>
      <c r="M1628" s="75">
        <f t="shared" ca="1" si="208"/>
        <v>0</v>
      </c>
      <c r="N1628" s="75">
        <f t="shared" ca="1" si="209"/>
        <v>0</v>
      </c>
      <c r="O1628" s="75" t="str">
        <f t="shared" ca="1" si="206"/>
        <v>3210: Regular In-kind00PY0</v>
      </c>
      <c r="P1628" s="75">
        <f>VLOOKUP(D1628,'FY-Quarter lookup'!$D$2:$J$25,7,FALSE)</f>
        <v>0</v>
      </c>
      <c r="Q1628" s="75">
        <f ca="1">IFERROR(INDEX('Budget by FY'!$I$2:$I$506,MATCH('Budget by qtr'!O1628,'Budget by FY'!$F$2:$F$506,0)),0)</f>
        <v>0</v>
      </c>
      <c r="R1628" s="75">
        <f>VLOOKUP(D1628,'FY-Quarter lookup'!$D$2:$K$25,8,FALSE)</f>
        <v>0</v>
      </c>
      <c r="S1628" s="75">
        <f>VLOOKUP(D1628,'FY-Quarter lookup'!$D$2:$G$25,4,FALSE)</f>
        <v>0</v>
      </c>
      <c r="T1628" s="75">
        <f t="shared" ca="1" si="210"/>
        <v>0</v>
      </c>
    </row>
    <row r="1629" spans="1:20">
      <c r="A1629">
        <v>4</v>
      </c>
      <c r="B1629">
        <v>2027</v>
      </c>
      <c r="C1629" s="2">
        <v>46478</v>
      </c>
      <c r="D1629" s="2">
        <v>46568</v>
      </c>
      <c r="J1629">
        <f>VLOOKUP(D1629,'FY-Quarter lookup'!$D$2:$I$25,6,FALSE)</f>
        <v>0</v>
      </c>
      <c r="K1629">
        <f t="shared" si="207"/>
        <v>337</v>
      </c>
      <c r="L1629" s="75" t="str">
        <f t="shared" ca="1" si="205"/>
        <v>3210: Regular In-kind</v>
      </c>
      <c r="M1629" s="75">
        <f t="shared" ca="1" si="208"/>
        <v>0</v>
      </c>
      <c r="N1629" s="75">
        <f t="shared" ca="1" si="209"/>
        <v>0</v>
      </c>
      <c r="O1629" s="75" t="str">
        <f t="shared" ca="1" si="206"/>
        <v>3210: Regular In-kind00PY0</v>
      </c>
      <c r="P1629" s="75">
        <f>VLOOKUP(D1629,'FY-Quarter lookup'!$D$2:$J$25,7,FALSE)</f>
        <v>0</v>
      </c>
      <c r="Q1629" s="75">
        <f ca="1">IFERROR(INDEX('Budget by FY'!$I$2:$I$506,MATCH('Budget by qtr'!O1629,'Budget by FY'!$F$2:$F$506,0)),0)</f>
        <v>0</v>
      </c>
      <c r="R1629" s="75">
        <f>VLOOKUP(D1629,'FY-Quarter lookup'!$D$2:$K$25,8,FALSE)</f>
        <v>0</v>
      </c>
      <c r="S1629" s="75">
        <f>VLOOKUP(D1629,'FY-Quarter lookup'!$D$2:$G$25,4,FALSE)</f>
        <v>0</v>
      </c>
      <c r="T1629" s="75">
        <f t="shared" ca="1" si="210"/>
        <v>0</v>
      </c>
    </row>
    <row r="1630" spans="1:20">
      <c r="A1630">
        <v>1</v>
      </c>
      <c r="B1630">
        <v>2028</v>
      </c>
      <c r="C1630" s="2">
        <v>46569</v>
      </c>
      <c r="D1630" s="2">
        <v>46660</v>
      </c>
      <c r="J1630">
        <f>VLOOKUP(D1630,'FY-Quarter lookup'!$D$2:$I$25,6,FALSE)</f>
        <v>0</v>
      </c>
      <c r="K1630">
        <f t="shared" si="207"/>
        <v>337</v>
      </c>
      <c r="L1630" s="75" t="str">
        <f t="shared" ca="1" si="205"/>
        <v>3210: Regular In-kind</v>
      </c>
      <c r="M1630" s="75">
        <f t="shared" ca="1" si="208"/>
        <v>0</v>
      </c>
      <c r="N1630" s="75">
        <f t="shared" ca="1" si="209"/>
        <v>0</v>
      </c>
      <c r="O1630" s="75" t="str">
        <f t="shared" ca="1" si="206"/>
        <v>3210: Regular In-kind00PY0</v>
      </c>
      <c r="P1630" s="75">
        <f>VLOOKUP(D1630,'FY-Quarter lookup'!$D$2:$J$25,7,FALSE)</f>
        <v>0</v>
      </c>
      <c r="Q1630" s="75">
        <f ca="1">IFERROR(INDEX('Budget by FY'!$I$2:$I$506,MATCH('Budget by qtr'!O1630,'Budget by FY'!$F$2:$F$506,0)),0)</f>
        <v>0</v>
      </c>
      <c r="R1630" s="75">
        <f>VLOOKUP(D1630,'FY-Quarter lookup'!$D$2:$K$25,8,FALSE)</f>
        <v>0</v>
      </c>
      <c r="S1630" s="75">
        <f>VLOOKUP(D1630,'FY-Quarter lookup'!$D$2:$G$25,4,FALSE)</f>
        <v>0</v>
      </c>
      <c r="T1630" s="75">
        <f t="shared" ca="1" si="210"/>
        <v>0</v>
      </c>
    </row>
    <row r="1631" spans="1:20">
      <c r="A1631">
        <v>2</v>
      </c>
      <c r="B1631">
        <v>2028</v>
      </c>
      <c r="C1631" s="2">
        <v>46661</v>
      </c>
      <c r="D1631" s="2">
        <v>46752</v>
      </c>
      <c r="J1631">
        <f>VLOOKUP(D1631,'FY-Quarter lookup'!$D$2:$I$25,6,FALSE)</f>
        <v>0</v>
      </c>
      <c r="K1631">
        <f t="shared" si="207"/>
        <v>337</v>
      </c>
      <c r="L1631" s="75" t="str">
        <f t="shared" ca="1" si="205"/>
        <v>3210: Regular In-kind</v>
      </c>
      <c r="M1631" s="75">
        <f t="shared" ca="1" si="208"/>
        <v>0</v>
      </c>
      <c r="N1631" s="75">
        <f t="shared" ca="1" si="209"/>
        <v>0</v>
      </c>
      <c r="O1631" s="75" t="str">
        <f t="shared" ca="1" si="206"/>
        <v>3210: Regular In-kind00PY0</v>
      </c>
      <c r="P1631" s="75">
        <f>VLOOKUP(D1631,'FY-Quarter lookup'!$D$2:$J$25,7,FALSE)</f>
        <v>0</v>
      </c>
      <c r="Q1631" s="75">
        <f ca="1">IFERROR(INDEX('Budget by FY'!$I$2:$I$506,MATCH('Budget by qtr'!O1631,'Budget by FY'!$F$2:$F$506,0)),0)</f>
        <v>0</v>
      </c>
      <c r="R1631" s="75">
        <f>VLOOKUP(D1631,'FY-Quarter lookup'!$D$2:$K$25,8,FALSE)</f>
        <v>0</v>
      </c>
      <c r="S1631" s="75">
        <f>VLOOKUP(D1631,'FY-Quarter lookup'!$D$2:$G$25,4,FALSE)</f>
        <v>0</v>
      </c>
      <c r="T1631" s="75">
        <f t="shared" ca="1" si="210"/>
        <v>0</v>
      </c>
    </row>
    <row r="1632" spans="1:20">
      <c r="A1632">
        <v>3</v>
      </c>
      <c r="B1632">
        <v>2028</v>
      </c>
      <c r="C1632" s="2">
        <v>46753</v>
      </c>
      <c r="D1632" s="2">
        <v>46843</v>
      </c>
      <c r="J1632">
        <f>VLOOKUP(D1632,'FY-Quarter lookup'!$D$2:$I$25,6,FALSE)</f>
        <v>0</v>
      </c>
      <c r="K1632">
        <f t="shared" si="207"/>
        <v>337</v>
      </c>
      <c r="L1632" s="75" t="str">
        <f t="shared" ca="1" si="205"/>
        <v>3210: Regular In-kind</v>
      </c>
      <c r="M1632" s="75">
        <f t="shared" ca="1" si="208"/>
        <v>0</v>
      </c>
      <c r="N1632" s="75">
        <f t="shared" ca="1" si="209"/>
        <v>0</v>
      </c>
      <c r="O1632" s="75" t="str">
        <f t="shared" ca="1" si="206"/>
        <v>3210: Regular In-kind00PY0</v>
      </c>
      <c r="P1632" s="75">
        <f>VLOOKUP(D1632,'FY-Quarter lookup'!$D$2:$J$25,7,FALSE)</f>
        <v>0</v>
      </c>
      <c r="Q1632" s="75">
        <f ca="1">IFERROR(INDEX('Budget by FY'!$I$2:$I$506,MATCH('Budget by qtr'!O1632,'Budget by FY'!$F$2:$F$506,0)),0)</f>
        <v>0</v>
      </c>
      <c r="R1632" s="75">
        <f>VLOOKUP(D1632,'FY-Quarter lookup'!$D$2:$K$25,8,FALSE)</f>
        <v>0</v>
      </c>
      <c r="S1632" s="75">
        <f>VLOOKUP(D1632,'FY-Quarter lookup'!$D$2:$G$25,4,FALSE)</f>
        <v>0</v>
      </c>
      <c r="T1632" s="75">
        <f t="shared" ca="1" si="210"/>
        <v>0</v>
      </c>
    </row>
    <row r="1633" spans="1:20">
      <c r="A1633">
        <v>4</v>
      </c>
      <c r="B1633">
        <v>2028</v>
      </c>
      <c r="C1633" s="2">
        <v>46844</v>
      </c>
      <c r="D1633" s="2">
        <v>46934</v>
      </c>
      <c r="J1633">
        <f>VLOOKUP(D1633,'FY-Quarter lookup'!$D$2:$I$25,6,FALSE)</f>
        <v>0</v>
      </c>
      <c r="K1633">
        <f t="shared" si="207"/>
        <v>337</v>
      </c>
      <c r="L1633" s="75" t="str">
        <f t="shared" ca="1" si="205"/>
        <v>3210: Regular In-kind</v>
      </c>
      <c r="M1633" s="75">
        <f t="shared" ca="1" si="208"/>
        <v>0</v>
      </c>
      <c r="N1633" s="75">
        <f t="shared" ca="1" si="209"/>
        <v>0</v>
      </c>
      <c r="O1633" s="75" t="str">
        <f t="shared" ca="1" si="206"/>
        <v>3210: Regular In-kind00PY0</v>
      </c>
      <c r="P1633" s="75">
        <f>VLOOKUP(D1633,'FY-Quarter lookup'!$D$2:$J$25,7,FALSE)</f>
        <v>0</v>
      </c>
      <c r="Q1633" s="75">
        <f ca="1">IFERROR(INDEX('Budget by FY'!$I$2:$I$506,MATCH('Budget by qtr'!O1633,'Budget by FY'!$F$2:$F$506,0)),0)</f>
        <v>0</v>
      </c>
      <c r="R1633" s="75">
        <f>VLOOKUP(D1633,'FY-Quarter lookup'!$D$2:$K$25,8,FALSE)</f>
        <v>0</v>
      </c>
      <c r="S1633" s="75">
        <f>VLOOKUP(D1633,'FY-Quarter lookup'!$D$2:$G$25,4,FALSE)</f>
        <v>0</v>
      </c>
      <c r="T1633" s="75">
        <f t="shared" ca="1" si="210"/>
        <v>0</v>
      </c>
    </row>
    <row r="1634" spans="1:20">
      <c r="A1634">
        <v>1</v>
      </c>
      <c r="B1634">
        <v>2023</v>
      </c>
      <c r="C1634" s="2">
        <v>44743</v>
      </c>
      <c r="D1634" s="2">
        <v>44834</v>
      </c>
      <c r="J1634">
        <f>VLOOKUP(D1634,'FY-Quarter lookup'!$D$2:$I$25,6,FALSE)</f>
        <v>0</v>
      </c>
      <c r="K1634">
        <f>K1633+5</f>
        <v>342</v>
      </c>
      <c r="L1634" s="75" t="str">
        <f t="shared" ca="1" si="205"/>
        <v>3210: Regular In-kind</v>
      </c>
      <c r="M1634" s="75">
        <f t="shared" ca="1" si="208"/>
        <v>0</v>
      </c>
      <c r="N1634" s="75">
        <f t="shared" ca="1" si="209"/>
        <v>0</v>
      </c>
      <c r="O1634" s="75" t="str">
        <f t="shared" ca="1" si="206"/>
        <v>3210: Regular In-kind00PY0</v>
      </c>
      <c r="P1634" s="75">
        <f>VLOOKUP(D1634,'FY-Quarter lookup'!$D$2:$J$25,7,FALSE)</f>
        <v>0</v>
      </c>
      <c r="Q1634" s="75">
        <f ca="1">IFERROR(INDEX('Budget by FY'!$I$2:$I$506,MATCH('Budget by qtr'!O1634,'Budget by FY'!$F$2:$F$506,0)),0)</f>
        <v>0</v>
      </c>
      <c r="R1634" s="75">
        <f>VLOOKUP(D1634,'FY-Quarter lookup'!$D$2:$K$25,8,FALSE)</f>
        <v>0</v>
      </c>
      <c r="S1634" s="75">
        <f>VLOOKUP(D1634,'FY-Quarter lookup'!$D$2:$G$25,4,FALSE)</f>
        <v>0</v>
      </c>
      <c r="T1634" s="75">
        <f t="shared" ca="1" si="210"/>
        <v>0</v>
      </c>
    </row>
    <row r="1635" spans="1:20">
      <c r="A1635">
        <v>2</v>
      </c>
      <c r="B1635">
        <v>2023</v>
      </c>
      <c r="C1635" s="2">
        <v>44835</v>
      </c>
      <c r="D1635" s="2">
        <v>44926</v>
      </c>
      <c r="J1635">
        <f>VLOOKUP(D1635,'FY-Quarter lookup'!$D$2:$I$25,6,FALSE)</f>
        <v>0</v>
      </c>
      <c r="K1635">
        <f>K1634</f>
        <v>342</v>
      </c>
      <c r="L1635" s="75" t="str">
        <f t="shared" ca="1" si="205"/>
        <v>3210: Regular In-kind</v>
      </c>
      <c r="M1635" s="75">
        <f t="shared" ca="1" si="208"/>
        <v>0</v>
      </c>
      <c r="N1635" s="75">
        <f t="shared" ca="1" si="209"/>
        <v>0</v>
      </c>
      <c r="O1635" s="75" t="str">
        <f t="shared" ca="1" si="206"/>
        <v>3210: Regular In-kind00PY0</v>
      </c>
      <c r="P1635" s="75">
        <f>VLOOKUP(D1635,'FY-Quarter lookup'!$D$2:$J$25,7,FALSE)</f>
        <v>0</v>
      </c>
      <c r="Q1635" s="75">
        <f ca="1">IFERROR(INDEX('Budget by FY'!$I$2:$I$506,MATCH('Budget by qtr'!O1635,'Budget by FY'!$F$2:$F$506,0)),0)</f>
        <v>0</v>
      </c>
      <c r="R1635" s="75">
        <f>VLOOKUP(D1635,'FY-Quarter lookup'!$D$2:$K$25,8,FALSE)</f>
        <v>0</v>
      </c>
      <c r="S1635" s="75">
        <f>VLOOKUP(D1635,'FY-Quarter lookup'!$D$2:$G$25,4,FALSE)</f>
        <v>0</v>
      </c>
      <c r="T1635" s="75">
        <f t="shared" ca="1" si="210"/>
        <v>0</v>
      </c>
    </row>
    <row r="1636" spans="1:20">
      <c r="A1636">
        <v>3</v>
      </c>
      <c r="B1636">
        <v>2023</v>
      </c>
      <c r="C1636" s="2">
        <v>44927</v>
      </c>
      <c r="D1636" s="2">
        <v>45016</v>
      </c>
      <c r="J1636">
        <f>VLOOKUP(D1636,'FY-Quarter lookup'!$D$2:$I$25,6,FALSE)</f>
        <v>0</v>
      </c>
      <c r="K1636">
        <f t="shared" ref="K1636:K1657" si="211">K1635</f>
        <v>342</v>
      </c>
      <c r="L1636" s="75" t="str">
        <f t="shared" ca="1" si="205"/>
        <v>3210: Regular In-kind</v>
      </c>
      <c r="M1636" s="75">
        <f t="shared" ca="1" si="208"/>
        <v>0</v>
      </c>
      <c r="N1636" s="75">
        <f t="shared" ca="1" si="209"/>
        <v>0</v>
      </c>
      <c r="O1636" s="75" t="str">
        <f t="shared" ca="1" si="206"/>
        <v>3210: Regular In-kind00PY0</v>
      </c>
      <c r="P1636" s="75">
        <f>VLOOKUP(D1636,'FY-Quarter lookup'!$D$2:$J$25,7,FALSE)</f>
        <v>0</v>
      </c>
      <c r="Q1636" s="75">
        <f ca="1">IFERROR(INDEX('Budget by FY'!$I$2:$I$506,MATCH('Budget by qtr'!O1636,'Budget by FY'!$F$2:$F$506,0)),0)</f>
        <v>0</v>
      </c>
      <c r="R1636" s="75">
        <f>VLOOKUP(D1636,'FY-Quarter lookup'!$D$2:$K$25,8,FALSE)</f>
        <v>0</v>
      </c>
      <c r="S1636" s="75">
        <f>VLOOKUP(D1636,'FY-Quarter lookup'!$D$2:$G$25,4,FALSE)</f>
        <v>0</v>
      </c>
      <c r="T1636" s="75">
        <f t="shared" ca="1" si="210"/>
        <v>0</v>
      </c>
    </row>
    <row r="1637" spans="1:20">
      <c r="A1637">
        <v>4</v>
      </c>
      <c r="B1637">
        <v>2023</v>
      </c>
      <c r="C1637" s="2">
        <v>45017</v>
      </c>
      <c r="D1637" s="2">
        <v>45107</v>
      </c>
      <c r="J1637">
        <f>VLOOKUP(D1637,'FY-Quarter lookup'!$D$2:$I$25,6,FALSE)</f>
        <v>0</v>
      </c>
      <c r="K1637">
        <f t="shared" si="211"/>
        <v>342</v>
      </c>
      <c r="L1637" s="75" t="str">
        <f t="shared" ca="1" si="205"/>
        <v>3210: Regular In-kind</v>
      </c>
      <c r="M1637" s="75">
        <f t="shared" ca="1" si="208"/>
        <v>0</v>
      </c>
      <c r="N1637" s="75">
        <f t="shared" ca="1" si="209"/>
        <v>0</v>
      </c>
      <c r="O1637" s="75" t="str">
        <f t="shared" ca="1" si="206"/>
        <v>3210: Regular In-kind00PY0</v>
      </c>
      <c r="P1637" s="75">
        <f>VLOOKUP(D1637,'FY-Quarter lookup'!$D$2:$J$25,7,FALSE)</f>
        <v>0</v>
      </c>
      <c r="Q1637" s="75">
        <f ca="1">IFERROR(INDEX('Budget by FY'!$I$2:$I$506,MATCH('Budget by qtr'!O1637,'Budget by FY'!$F$2:$F$506,0)),0)</f>
        <v>0</v>
      </c>
      <c r="R1637" s="75">
        <f>VLOOKUP(D1637,'FY-Quarter lookup'!$D$2:$K$25,8,FALSE)</f>
        <v>0</v>
      </c>
      <c r="S1637" s="75">
        <f>VLOOKUP(D1637,'FY-Quarter lookup'!$D$2:$G$25,4,FALSE)</f>
        <v>0</v>
      </c>
      <c r="T1637" s="75">
        <f t="shared" ca="1" si="210"/>
        <v>0</v>
      </c>
    </row>
    <row r="1638" spans="1:20">
      <c r="A1638">
        <v>1</v>
      </c>
      <c r="B1638">
        <v>2024</v>
      </c>
      <c r="C1638" s="2">
        <v>45108</v>
      </c>
      <c r="D1638" s="2">
        <v>45199</v>
      </c>
      <c r="J1638">
        <f>VLOOKUP(D1638,'FY-Quarter lookup'!$D$2:$I$25,6,FALSE)</f>
        <v>0</v>
      </c>
      <c r="K1638">
        <f t="shared" si="211"/>
        <v>342</v>
      </c>
      <c r="L1638" s="75" t="str">
        <f t="shared" ca="1" si="205"/>
        <v>3210: Regular In-kind</v>
      </c>
      <c r="M1638" s="75">
        <f t="shared" ca="1" si="208"/>
        <v>0</v>
      </c>
      <c r="N1638" s="75">
        <f t="shared" ca="1" si="209"/>
        <v>0</v>
      </c>
      <c r="O1638" s="75" t="str">
        <f t="shared" ca="1" si="206"/>
        <v>3210: Regular In-kind00PY0</v>
      </c>
      <c r="P1638" s="75">
        <f>VLOOKUP(D1638,'FY-Quarter lookup'!$D$2:$J$25,7,FALSE)</f>
        <v>0</v>
      </c>
      <c r="Q1638" s="75">
        <f ca="1">IFERROR(INDEX('Budget by FY'!$I$2:$I$506,MATCH('Budget by qtr'!O1638,'Budget by FY'!$F$2:$F$506,0)),0)</f>
        <v>0</v>
      </c>
      <c r="R1638" s="75">
        <f>VLOOKUP(D1638,'FY-Quarter lookup'!$D$2:$K$25,8,FALSE)</f>
        <v>0</v>
      </c>
      <c r="S1638" s="75">
        <f>VLOOKUP(D1638,'FY-Quarter lookup'!$D$2:$G$25,4,FALSE)</f>
        <v>0</v>
      </c>
      <c r="T1638" s="75">
        <f t="shared" ca="1" si="210"/>
        <v>0</v>
      </c>
    </row>
    <row r="1639" spans="1:20">
      <c r="A1639">
        <v>2</v>
      </c>
      <c r="B1639">
        <v>2024</v>
      </c>
      <c r="C1639" s="2">
        <v>45200</v>
      </c>
      <c r="D1639" s="2">
        <v>45291</v>
      </c>
      <c r="J1639">
        <f>VLOOKUP(D1639,'FY-Quarter lookup'!$D$2:$I$25,6,FALSE)</f>
        <v>0</v>
      </c>
      <c r="K1639">
        <f t="shared" si="211"/>
        <v>342</v>
      </c>
      <c r="L1639" s="75" t="str">
        <f t="shared" ca="1" si="205"/>
        <v>3210: Regular In-kind</v>
      </c>
      <c r="M1639" s="75">
        <f t="shared" ca="1" si="208"/>
        <v>0</v>
      </c>
      <c r="N1639" s="75">
        <f t="shared" ca="1" si="209"/>
        <v>0</v>
      </c>
      <c r="O1639" s="75" t="str">
        <f t="shared" ca="1" si="206"/>
        <v>3210: Regular In-kind00PY0</v>
      </c>
      <c r="P1639" s="75">
        <f>VLOOKUP(D1639,'FY-Quarter lookup'!$D$2:$J$25,7,FALSE)</f>
        <v>0</v>
      </c>
      <c r="Q1639" s="75">
        <f ca="1">IFERROR(INDEX('Budget by FY'!$I$2:$I$506,MATCH('Budget by qtr'!O1639,'Budget by FY'!$F$2:$F$506,0)),0)</f>
        <v>0</v>
      </c>
      <c r="R1639" s="75">
        <f>VLOOKUP(D1639,'FY-Quarter lookup'!$D$2:$K$25,8,FALSE)</f>
        <v>0</v>
      </c>
      <c r="S1639" s="75">
        <f>VLOOKUP(D1639,'FY-Quarter lookup'!$D$2:$G$25,4,FALSE)</f>
        <v>0</v>
      </c>
      <c r="T1639" s="75">
        <f t="shared" ca="1" si="210"/>
        <v>0</v>
      </c>
    </row>
    <row r="1640" spans="1:20">
      <c r="A1640">
        <v>3</v>
      </c>
      <c r="B1640">
        <v>2024</v>
      </c>
      <c r="C1640" s="2">
        <v>45292</v>
      </c>
      <c r="D1640" s="2">
        <v>45382</v>
      </c>
      <c r="J1640">
        <f>VLOOKUP(D1640,'FY-Quarter lookup'!$D$2:$I$25,6,FALSE)</f>
        <v>0</v>
      </c>
      <c r="K1640">
        <f t="shared" si="211"/>
        <v>342</v>
      </c>
      <c r="L1640" s="75" t="str">
        <f t="shared" ca="1" si="205"/>
        <v>3210: Regular In-kind</v>
      </c>
      <c r="M1640" s="75">
        <f t="shared" ca="1" si="208"/>
        <v>0</v>
      </c>
      <c r="N1640" s="75">
        <f t="shared" ca="1" si="209"/>
        <v>0</v>
      </c>
      <c r="O1640" s="75" t="str">
        <f t="shared" ca="1" si="206"/>
        <v>3210: Regular In-kind00PY0</v>
      </c>
      <c r="P1640" s="75">
        <f>VLOOKUP(D1640,'FY-Quarter lookup'!$D$2:$J$25,7,FALSE)</f>
        <v>0</v>
      </c>
      <c r="Q1640" s="75">
        <f ca="1">IFERROR(INDEX('Budget by FY'!$I$2:$I$506,MATCH('Budget by qtr'!O1640,'Budget by FY'!$F$2:$F$506,0)),0)</f>
        <v>0</v>
      </c>
      <c r="R1640" s="75">
        <f>VLOOKUP(D1640,'FY-Quarter lookup'!$D$2:$K$25,8,FALSE)</f>
        <v>0</v>
      </c>
      <c r="S1640" s="75">
        <f>VLOOKUP(D1640,'FY-Quarter lookup'!$D$2:$G$25,4,FALSE)</f>
        <v>0</v>
      </c>
      <c r="T1640" s="75">
        <f t="shared" ca="1" si="210"/>
        <v>0</v>
      </c>
    </row>
    <row r="1641" spans="1:20">
      <c r="A1641">
        <v>4</v>
      </c>
      <c r="B1641">
        <v>2024</v>
      </c>
      <c r="C1641" s="2">
        <v>45383</v>
      </c>
      <c r="D1641" s="2">
        <v>45473</v>
      </c>
      <c r="J1641">
        <f>VLOOKUP(D1641,'FY-Quarter lookup'!$D$2:$I$25,6,FALSE)</f>
        <v>0</v>
      </c>
      <c r="K1641">
        <f t="shared" si="211"/>
        <v>342</v>
      </c>
      <c r="L1641" s="75" t="str">
        <f t="shared" ca="1" si="205"/>
        <v>3210: Regular In-kind</v>
      </c>
      <c r="M1641" s="75">
        <f t="shared" ca="1" si="208"/>
        <v>0</v>
      </c>
      <c r="N1641" s="75">
        <f t="shared" ca="1" si="209"/>
        <v>0</v>
      </c>
      <c r="O1641" s="75" t="str">
        <f t="shared" ca="1" si="206"/>
        <v>3210: Regular In-kind00PY0</v>
      </c>
      <c r="P1641" s="75">
        <f>VLOOKUP(D1641,'FY-Quarter lookup'!$D$2:$J$25,7,FALSE)</f>
        <v>0</v>
      </c>
      <c r="Q1641" s="75">
        <f ca="1">IFERROR(INDEX('Budget by FY'!$I$2:$I$506,MATCH('Budget by qtr'!O1641,'Budget by FY'!$F$2:$F$506,0)),0)</f>
        <v>0</v>
      </c>
      <c r="R1641" s="75">
        <f>VLOOKUP(D1641,'FY-Quarter lookup'!$D$2:$K$25,8,FALSE)</f>
        <v>0</v>
      </c>
      <c r="S1641" s="75">
        <f>VLOOKUP(D1641,'FY-Quarter lookup'!$D$2:$G$25,4,FALSE)</f>
        <v>0</v>
      </c>
      <c r="T1641" s="75">
        <f t="shared" ca="1" si="210"/>
        <v>0</v>
      </c>
    </row>
    <row r="1642" spans="1:20">
      <c r="A1642">
        <v>1</v>
      </c>
      <c r="B1642">
        <v>2025</v>
      </c>
      <c r="C1642" s="2">
        <v>45474</v>
      </c>
      <c r="D1642" s="2">
        <v>45565</v>
      </c>
      <c r="J1642">
        <f>VLOOKUP(D1642,'FY-Quarter lookup'!$D$2:$I$25,6,FALSE)</f>
        <v>0</v>
      </c>
      <c r="K1642">
        <f t="shared" si="211"/>
        <v>342</v>
      </c>
      <c r="L1642" s="75" t="str">
        <f t="shared" ca="1" si="205"/>
        <v>3210: Regular In-kind</v>
      </c>
      <c r="M1642" s="75">
        <f t="shared" ca="1" si="208"/>
        <v>0</v>
      </c>
      <c r="N1642" s="75">
        <f t="shared" ca="1" si="209"/>
        <v>0</v>
      </c>
      <c r="O1642" s="75" t="str">
        <f t="shared" ca="1" si="206"/>
        <v>3210: Regular In-kind00PY0</v>
      </c>
      <c r="P1642" s="75">
        <f>VLOOKUP(D1642,'FY-Quarter lookup'!$D$2:$J$25,7,FALSE)</f>
        <v>0</v>
      </c>
      <c r="Q1642" s="75">
        <f ca="1">IFERROR(INDEX('Budget by FY'!$I$2:$I$506,MATCH('Budget by qtr'!O1642,'Budget by FY'!$F$2:$F$506,0)),0)</f>
        <v>0</v>
      </c>
      <c r="R1642" s="75">
        <f>VLOOKUP(D1642,'FY-Quarter lookup'!$D$2:$K$25,8,FALSE)</f>
        <v>0</v>
      </c>
      <c r="S1642" s="75">
        <f>VLOOKUP(D1642,'FY-Quarter lookup'!$D$2:$G$25,4,FALSE)</f>
        <v>0</v>
      </c>
      <c r="T1642" s="75">
        <f t="shared" ca="1" si="210"/>
        <v>0</v>
      </c>
    </row>
    <row r="1643" spans="1:20">
      <c r="A1643">
        <v>2</v>
      </c>
      <c r="B1643">
        <v>2025</v>
      </c>
      <c r="C1643" s="2">
        <v>45566</v>
      </c>
      <c r="D1643" s="2">
        <v>45657</v>
      </c>
      <c r="J1643">
        <f>VLOOKUP(D1643,'FY-Quarter lookup'!$D$2:$I$25,6,FALSE)</f>
        <v>0</v>
      </c>
      <c r="K1643">
        <f t="shared" si="211"/>
        <v>342</v>
      </c>
      <c r="L1643" s="75" t="str">
        <f t="shared" ca="1" si="205"/>
        <v>3210: Regular In-kind</v>
      </c>
      <c r="M1643" s="75">
        <f t="shared" ca="1" si="208"/>
        <v>0</v>
      </c>
      <c r="N1643" s="75">
        <f t="shared" ca="1" si="209"/>
        <v>0</v>
      </c>
      <c r="O1643" s="75" t="str">
        <f t="shared" ca="1" si="206"/>
        <v>3210: Regular In-kind00PY0</v>
      </c>
      <c r="P1643" s="75">
        <f>VLOOKUP(D1643,'FY-Quarter lookup'!$D$2:$J$25,7,FALSE)</f>
        <v>0</v>
      </c>
      <c r="Q1643" s="75">
        <f ca="1">IFERROR(INDEX('Budget by FY'!$I$2:$I$506,MATCH('Budget by qtr'!O1643,'Budget by FY'!$F$2:$F$506,0)),0)</f>
        <v>0</v>
      </c>
      <c r="R1643" s="75">
        <f>VLOOKUP(D1643,'FY-Quarter lookup'!$D$2:$K$25,8,FALSE)</f>
        <v>0</v>
      </c>
      <c r="S1643" s="75">
        <f>VLOOKUP(D1643,'FY-Quarter lookup'!$D$2:$G$25,4,FALSE)</f>
        <v>0</v>
      </c>
      <c r="T1643" s="75">
        <f t="shared" ca="1" si="210"/>
        <v>0</v>
      </c>
    </row>
    <row r="1644" spans="1:20">
      <c r="A1644">
        <v>3</v>
      </c>
      <c r="B1644">
        <v>2025</v>
      </c>
      <c r="C1644" s="2">
        <v>45658</v>
      </c>
      <c r="D1644" s="2">
        <v>45747</v>
      </c>
      <c r="J1644">
        <f>VLOOKUP(D1644,'FY-Quarter lookup'!$D$2:$I$25,6,FALSE)</f>
        <v>0</v>
      </c>
      <c r="K1644">
        <f t="shared" si="211"/>
        <v>342</v>
      </c>
      <c r="L1644" s="75" t="str">
        <f t="shared" ca="1" si="205"/>
        <v>3210: Regular In-kind</v>
      </c>
      <c r="M1644" s="75">
        <f t="shared" ca="1" si="208"/>
        <v>0</v>
      </c>
      <c r="N1644" s="75">
        <f t="shared" ca="1" si="209"/>
        <v>0</v>
      </c>
      <c r="O1644" s="75" t="str">
        <f t="shared" ca="1" si="206"/>
        <v>3210: Regular In-kind00PY0</v>
      </c>
      <c r="P1644" s="75">
        <f>VLOOKUP(D1644,'FY-Quarter lookup'!$D$2:$J$25,7,FALSE)</f>
        <v>0</v>
      </c>
      <c r="Q1644" s="75">
        <f ca="1">IFERROR(INDEX('Budget by FY'!$I$2:$I$506,MATCH('Budget by qtr'!O1644,'Budget by FY'!$F$2:$F$506,0)),0)</f>
        <v>0</v>
      </c>
      <c r="R1644" s="75">
        <f>VLOOKUP(D1644,'FY-Quarter lookup'!$D$2:$K$25,8,FALSE)</f>
        <v>0</v>
      </c>
      <c r="S1644" s="75">
        <f>VLOOKUP(D1644,'FY-Quarter lookup'!$D$2:$G$25,4,FALSE)</f>
        <v>0</v>
      </c>
      <c r="T1644" s="75">
        <f t="shared" ca="1" si="210"/>
        <v>0</v>
      </c>
    </row>
    <row r="1645" spans="1:20">
      <c r="A1645">
        <v>4</v>
      </c>
      <c r="B1645">
        <v>2025</v>
      </c>
      <c r="C1645" s="2">
        <v>45748</v>
      </c>
      <c r="D1645" s="2">
        <v>45838</v>
      </c>
      <c r="J1645">
        <f>VLOOKUP(D1645,'FY-Quarter lookup'!$D$2:$I$25,6,FALSE)</f>
        <v>0</v>
      </c>
      <c r="K1645">
        <f t="shared" si="211"/>
        <v>342</v>
      </c>
      <c r="L1645" s="75" t="str">
        <f t="shared" ca="1" si="205"/>
        <v>3210: Regular In-kind</v>
      </c>
      <c r="M1645" s="75">
        <f t="shared" ca="1" si="208"/>
        <v>0</v>
      </c>
      <c r="N1645" s="75">
        <f t="shared" ca="1" si="209"/>
        <v>0</v>
      </c>
      <c r="O1645" s="75" t="str">
        <f t="shared" ca="1" si="206"/>
        <v>3210: Regular In-kind00PY0</v>
      </c>
      <c r="P1645" s="75">
        <f>VLOOKUP(D1645,'FY-Quarter lookup'!$D$2:$J$25,7,FALSE)</f>
        <v>0</v>
      </c>
      <c r="Q1645" s="75">
        <f ca="1">IFERROR(INDEX('Budget by FY'!$I$2:$I$506,MATCH('Budget by qtr'!O1645,'Budget by FY'!$F$2:$F$506,0)),0)</f>
        <v>0</v>
      </c>
      <c r="R1645" s="75">
        <f>VLOOKUP(D1645,'FY-Quarter lookup'!$D$2:$K$25,8,FALSE)</f>
        <v>0</v>
      </c>
      <c r="S1645" s="75">
        <f>VLOOKUP(D1645,'FY-Quarter lookup'!$D$2:$G$25,4,FALSE)</f>
        <v>0</v>
      </c>
      <c r="T1645" s="75">
        <f t="shared" ca="1" si="210"/>
        <v>0</v>
      </c>
    </row>
    <row r="1646" spans="1:20">
      <c r="A1646">
        <v>1</v>
      </c>
      <c r="B1646">
        <v>2026</v>
      </c>
      <c r="C1646" s="2">
        <v>45839</v>
      </c>
      <c r="D1646" s="2">
        <v>45930</v>
      </c>
      <c r="J1646">
        <f>VLOOKUP(D1646,'FY-Quarter lookup'!$D$2:$I$25,6,FALSE)</f>
        <v>0</v>
      </c>
      <c r="K1646">
        <f t="shared" si="211"/>
        <v>342</v>
      </c>
      <c r="L1646" s="75" t="str">
        <f t="shared" ca="1" si="205"/>
        <v>3210: Regular In-kind</v>
      </c>
      <c r="M1646" s="75">
        <f t="shared" ca="1" si="208"/>
        <v>0</v>
      </c>
      <c r="N1646" s="75">
        <f t="shared" ca="1" si="209"/>
        <v>0</v>
      </c>
      <c r="O1646" s="75" t="str">
        <f t="shared" ca="1" si="206"/>
        <v>3210: Regular In-kind00PY0</v>
      </c>
      <c r="P1646" s="75">
        <f>VLOOKUP(D1646,'FY-Quarter lookup'!$D$2:$J$25,7,FALSE)</f>
        <v>0</v>
      </c>
      <c r="Q1646" s="75">
        <f ca="1">IFERROR(INDEX('Budget by FY'!$I$2:$I$506,MATCH('Budget by qtr'!O1646,'Budget by FY'!$F$2:$F$506,0)),0)</f>
        <v>0</v>
      </c>
      <c r="R1646" s="75">
        <f>VLOOKUP(D1646,'FY-Quarter lookup'!$D$2:$K$25,8,FALSE)</f>
        <v>0</v>
      </c>
      <c r="S1646" s="75">
        <f>VLOOKUP(D1646,'FY-Quarter lookup'!$D$2:$G$25,4,FALSE)</f>
        <v>0</v>
      </c>
      <c r="T1646" s="75">
        <f t="shared" ca="1" si="210"/>
        <v>0</v>
      </c>
    </row>
    <row r="1647" spans="1:20">
      <c r="A1647">
        <v>2</v>
      </c>
      <c r="B1647">
        <v>2026</v>
      </c>
      <c r="C1647" s="2">
        <v>45931</v>
      </c>
      <c r="D1647" s="2">
        <v>46022</v>
      </c>
      <c r="J1647">
        <f>VLOOKUP(D1647,'FY-Quarter lookup'!$D$2:$I$25,6,FALSE)</f>
        <v>0</v>
      </c>
      <c r="K1647">
        <f t="shared" si="211"/>
        <v>342</v>
      </c>
      <c r="L1647" s="75" t="str">
        <f t="shared" ca="1" si="205"/>
        <v>3210: Regular In-kind</v>
      </c>
      <c r="M1647" s="75">
        <f t="shared" ca="1" si="208"/>
        <v>0</v>
      </c>
      <c r="N1647" s="75">
        <f t="shared" ca="1" si="209"/>
        <v>0</v>
      </c>
      <c r="O1647" s="75" t="str">
        <f t="shared" ca="1" si="206"/>
        <v>3210: Regular In-kind00PY0</v>
      </c>
      <c r="P1647" s="75">
        <f>VLOOKUP(D1647,'FY-Quarter lookup'!$D$2:$J$25,7,FALSE)</f>
        <v>0</v>
      </c>
      <c r="Q1647" s="75">
        <f ca="1">IFERROR(INDEX('Budget by FY'!$I$2:$I$506,MATCH('Budget by qtr'!O1647,'Budget by FY'!$F$2:$F$506,0)),0)</f>
        <v>0</v>
      </c>
      <c r="R1647" s="75">
        <f>VLOOKUP(D1647,'FY-Quarter lookup'!$D$2:$K$25,8,FALSE)</f>
        <v>0</v>
      </c>
      <c r="S1647" s="75">
        <f>VLOOKUP(D1647,'FY-Quarter lookup'!$D$2:$G$25,4,FALSE)</f>
        <v>0</v>
      </c>
      <c r="T1647" s="75">
        <f t="shared" ca="1" si="210"/>
        <v>0</v>
      </c>
    </row>
    <row r="1648" spans="1:20">
      <c r="A1648">
        <v>3</v>
      </c>
      <c r="B1648">
        <v>2026</v>
      </c>
      <c r="C1648" s="2">
        <v>46023</v>
      </c>
      <c r="D1648" s="2">
        <v>46112</v>
      </c>
      <c r="J1648">
        <f>VLOOKUP(D1648,'FY-Quarter lookup'!$D$2:$I$25,6,FALSE)</f>
        <v>0</v>
      </c>
      <c r="K1648">
        <f t="shared" si="211"/>
        <v>342</v>
      </c>
      <c r="L1648" s="75" t="str">
        <f t="shared" ca="1" si="205"/>
        <v>3210: Regular In-kind</v>
      </c>
      <c r="M1648" s="75">
        <f t="shared" ca="1" si="208"/>
        <v>0</v>
      </c>
      <c r="N1648" s="75">
        <f t="shared" ca="1" si="209"/>
        <v>0</v>
      </c>
      <c r="O1648" s="75" t="str">
        <f t="shared" ca="1" si="206"/>
        <v>3210: Regular In-kind00PY0</v>
      </c>
      <c r="P1648" s="75">
        <f>VLOOKUP(D1648,'FY-Quarter lookup'!$D$2:$J$25,7,FALSE)</f>
        <v>0</v>
      </c>
      <c r="Q1648" s="75">
        <f ca="1">IFERROR(INDEX('Budget by FY'!$I$2:$I$506,MATCH('Budget by qtr'!O1648,'Budget by FY'!$F$2:$F$506,0)),0)</f>
        <v>0</v>
      </c>
      <c r="R1648" s="75">
        <f>VLOOKUP(D1648,'FY-Quarter lookup'!$D$2:$K$25,8,FALSE)</f>
        <v>0</v>
      </c>
      <c r="S1648" s="75">
        <f>VLOOKUP(D1648,'FY-Quarter lookup'!$D$2:$G$25,4,FALSE)</f>
        <v>0</v>
      </c>
      <c r="T1648" s="75">
        <f t="shared" ca="1" si="210"/>
        <v>0</v>
      </c>
    </row>
    <row r="1649" spans="1:20">
      <c r="A1649">
        <v>4</v>
      </c>
      <c r="B1649">
        <v>2026</v>
      </c>
      <c r="C1649" s="2">
        <v>46113</v>
      </c>
      <c r="D1649" s="2">
        <v>46203</v>
      </c>
      <c r="J1649">
        <f>VLOOKUP(D1649,'FY-Quarter lookup'!$D$2:$I$25,6,FALSE)</f>
        <v>0</v>
      </c>
      <c r="K1649">
        <f t="shared" si="211"/>
        <v>342</v>
      </c>
      <c r="L1649" s="75" t="str">
        <f t="shared" ca="1" si="205"/>
        <v>3210: Regular In-kind</v>
      </c>
      <c r="M1649" s="75">
        <f t="shared" ca="1" si="208"/>
        <v>0</v>
      </c>
      <c r="N1649" s="75">
        <f t="shared" ca="1" si="209"/>
        <v>0</v>
      </c>
      <c r="O1649" s="75" t="str">
        <f t="shared" ca="1" si="206"/>
        <v>3210: Regular In-kind00PY0</v>
      </c>
      <c r="P1649" s="75">
        <f>VLOOKUP(D1649,'FY-Quarter lookup'!$D$2:$J$25,7,FALSE)</f>
        <v>0</v>
      </c>
      <c r="Q1649" s="75">
        <f ca="1">IFERROR(INDEX('Budget by FY'!$I$2:$I$506,MATCH('Budget by qtr'!O1649,'Budget by FY'!$F$2:$F$506,0)),0)</f>
        <v>0</v>
      </c>
      <c r="R1649" s="75">
        <f>VLOOKUP(D1649,'FY-Quarter lookup'!$D$2:$K$25,8,FALSE)</f>
        <v>0</v>
      </c>
      <c r="S1649" s="75">
        <f>VLOOKUP(D1649,'FY-Quarter lookup'!$D$2:$G$25,4,FALSE)</f>
        <v>0</v>
      </c>
      <c r="T1649" s="75">
        <f t="shared" ca="1" si="210"/>
        <v>0</v>
      </c>
    </row>
    <row r="1650" spans="1:20">
      <c r="A1650">
        <v>1</v>
      </c>
      <c r="B1650">
        <v>2027</v>
      </c>
      <c r="C1650" s="2">
        <v>46204</v>
      </c>
      <c r="D1650" s="2">
        <v>46295</v>
      </c>
      <c r="J1650">
        <f>VLOOKUP(D1650,'FY-Quarter lookup'!$D$2:$I$25,6,FALSE)</f>
        <v>0</v>
      </c>
      <c r="K1650">
        <f t="shared" si="211"/>
        <v>342</v>
      </c>
      <c r="L1650" s="75" t="str">
        <f t="shared" ca="1" si="205"/>
        <v>3210: Regular In-kind</v>
      </c>
      <c r="M1650" s="75">
        <f t="shared" ca="1" si="208"/>
        <v>0</v>
      </c>
      <c r="N1650" s="75">
        <f t="shared" ca="1" si="209"/>
        <v>0</v>
      </c>
      <c r="O1650" s="75" t="str">
        <f t="shared" ca="1" si="206"/>
        <v>3210: Regular In-kind00PY0</v>
      </c>
      <c r="P1650" s="75">
        <f>VLOOKUP(D1650,'FY-Quarter lookup'!$D$2:$J$25,7,FALSE)</f>
        <v>0</v>
      </c>
      <c r="Q1650" s="75">
        <f ca="1">IFERROR(INDEX('Budget by FY'!$I$2:$I$506,MATCH('Budget by qtr'!O1650,'Budget by FY'!$F$2:$F$506,0)),0)</f>
        <v>0</v>
      </c>
      <c r="R1650" s="75">
        <f>VLOOKUP(D1650,'FY-Quarter lookup'!$D$2:$K$25,8,FALSE)</f>
        <v>0</v>
      </c>
      <c r="S1650" s="75">
        <f>VLOOKUP(D1650,'FY-Quarter lookup'!$D$2:$G$25,4,FALSE)</f>
        <v>0</v>
      </c>
      <c r="T1650" s="75">
        <f t="shared" ca="1" si="210"/>
        <v>0</v>
      </c>
    </row>
    <row r="1651" spans="1:20">
      <c r="A1651">
        <v>2</v>
      </c>
      <c r="B1651">
        <v>2027</v>
      </c>
      <c r="C1651" s="2">
        <v>46296</v>
      </c>
      <c r="D1651" s="2">
        <v>46387</v>
      </c>
      <c r="J1651">
        <f>VLOOKUP(D1651,'FY-Quarter lookup'!$D$2:$I$25,6,FALSE)</f>
        <v>0</v>
      </c>
      <c r="K1651">
        <f t="shared" si="211"/>
        <v>342</v>
      </c>
      <c r="L1651" s="75" t="str">
        <f t="shared" ca="1" si="205"/>
        <v>3210: Regular In-kind</v>
      </c>
      <c r="M1651" s="75">
        <f t="shared" ca="1" si="208"/>
        <v>0</v>
      </c>
      <c r="N1651" s="75">
        <f t="shared" ca="1" si="209"/>
        <v>0</v>
      </c>
      <c r="O1651" s="75" t="str">
        <f t="shared" ca="1" si="206"/>
        <v>3210: Regular In-kind00PY0</v>
      </c>
      <c r="P1651" s="75">
        <f>VLOOKUP(D1651,'FY-Quarter lookup'!$D$2:$J$25,7,FALSE)</f>
        <v>0</v>
      </c>
      <c r="Q1651" s="75">
        <f ca="1">IFERROR(INDEX('Budget by FY'!$I$2:$I$506,MATCH('Budget by qtr'!O1651,'Budget by FY'!$F$2:$F$506,0)),0)</f>
        <v>0</v>
      </c>
      <c r="R1651" s="75">
        <f>VLOOKUP(D1651,'FY-Quarter lookup'!$D$2:$K$25,8,FALSE)</f>
        <v>0</v>
      </c>
      <c r="S1651" s="75">
        <f>VLOOKUP(D1651,'FY-Quarter lookup'!$D$2:$G$25,4,FALSE)</f>
        <v>0</v>
      </c>
      <c r="T1651" s="75">
        <f t="shared" ca="1" si="210"/>
        <v>0</v>
      </c>
    </row>
    <row r="1652" spans="1:20">
      <c r="A1652">
        <v>3</v>
      </c>
      <c r="B1652">
        <v>2027</v>
      </c>
      <c r="C1652" s="2">
        <v>46388</v>
      </c>
      <c r="D1652" s="2">
        <v>46477</v>
      </c>
      <c r="J1652">
        <f>VLOOKUP(D1652,'FY-Quarter lookup'!$D$2:$I$25,6,FALSE)</f>
        <v>0</v>
      </c>
      <c r="K1652">
        <f t="shared" si="211"/>
        <v>342</v>
      </c>
      <c r="L1652" s="75" t="str">
        <f t="shared" ca="1" si="205"/>
        <v>3210: Regular In-kind</v>
      </c>
      <c r="M1652" s="75">
        <f t="shared" ca="1" si="208"/>
        <v>0</v>
      </c>
      <c r="N1652" s="75">
        <f t="shared" ca="1" si="209"/>
        <v>0</v>
      </c>
      <c r="O1652" s="75" t="str">
        <f t="shared" ca="1" si="206"/>
        <v>3210: Regular In-kind00PY0</v>
      </c>
      <c r="P1652" s="75">
        <f>VLOOKUP(D1652,'FY-Quarter lookup'!$D$2:$J$25,7,FALSE)</f>
        <v>0</v>
      </c>
      <c r="Q1652" s="75">
        <f ca="1">IFERROR(INDEX('Budget by FY'!$I$2:$I$506,MATCH('Budget by qtr'!O1652,'Budget by FY'!$F$2:$F$506,0)),0)</f>
        <v>0</v>
      </c>
      <c r="R1652" s="75">
        <f>VLOOKUP(D1652,'FY-Quarter lookup'!$D$2:$K$25,8,FALSE)</f>
        <v>0</v>
      </c>
      <c r="S1652" s="75">
        <f>VLOOKUP(D1652,'FY-Quarter lookup'!$D$2:$G$25,4,FALSE)</f>
        <v>0</v>
      </c>
      <c r="T1652" s="75">
        <f t="shared" ca="1" si="210"/>
        <v>0</v>
      </c>
    </row>
    <row r="1653" spans="1:20">
      <c r="A1653">
        <v>4</v>
      </c>
      <c r="B1653">
        <v>2027</v>
      </c>
      <c r="C1653" s="2">
        <v>46478</v>
      </c>
      <c r="D1653" s="2">
        <v>46568</v>
      </c>
      <c r="J1653">
        <f>VLOOKUP(D1653,'FY-Quarter lookup'!$D$2:$I$25,6,FALSE)</f>
        <v>0</v>
      </c>
      <c r="K1653">
        <f t="shared" si="211"/>
        <v>342</v>
      </c>
      <c r="L1653" s="75" t="str">
        <f t="shared" ca="1" si="205"/>
        <v>3210: Regular In-kind</v>
      </c>
      <c r="M1653" s="75">
        <f t="shared" ca="1" si="208"/>
        <v>0</v>
      </c>
      <c r="N1653" s="75">
        <f t="shared" ca="1" si="209"/>
        <v>0</v>
      </c>
      <c r="O1653" s="75" t="str">
        <f t="shared" ca="1" si="206"/>
        <v>3210: Regular In-kind00PY0</v>
      </c>
      <c r="P1653" s="75">
        <f>VLOOKUP(D1653,'FY-Quarter lookup'!$D$2:$J$25,7,FALSE)</f>
        <v>0</v>
      </c>
      <c r="Q1653" s="75">
        <f ca="1">IFERROR(INDEX('Budget by FY'!$I$2:$I$506,MATCH('Budget by qtr'!O1653,'Budget by FY'!$F$2:$F$506,0)),0)</f>
        <v>0</v>
      </c>
      <c r="R1653" s="75">
        <f>VLOOKUP(D1653,'FY-Quarter lookup'!$D$2:$K$25,8,FALSE)</f>
        <v>0</v>
      </c>
      <c r="S1653" s="75">
        <f>VLOOKUP(D1653,'FY-Quarter lookup'!$D$2:$G$25,4,FALSE)</f>
        <v>0</v>
      </c>
      <c r="T1653" s="75">
        <f t="shared" ca="1" si="210"/>
        <v>0</v>
      </c>
    </row>
    <row r="1654" spans="1:20">
      <c r="A1654">
        <v>1</v>
      </c>
      <c r="B1654">
        <v>2028</v>
      </c>
      <c r="C1654" s="2">
        <v>46569</v>
      </c>
      <c r="D1654" s="2">
        <v>46660</v>
      </c>
      <c r="J1654">
        <f>VLOOKUP(D1654,'FY-Quarter lookup'!$D$2:$I$25,6,FALSE)</f>
        <v>0</v>
      </c>
      <c r="K1654">
        <f t="shared" si="211"/>
        <v>342</v>
      </c>
      <c r="L1654" s="75" t="str">
        <f t="shared" ca="1" si="205"/>
        <v>3210: Regular In-kind</v>
      </c>
      <c r="M1654" s="75">
        <f t="shared" ca="1" si="208"/>
        <v>0</v>
      </c>
      <c r="N1654" s="75">
        <f t="shared" ca="1" si="209"/>
        <v>0</v>
      </c>
      <c r="O1654" s="75" t="str">
        <f t="shared" ca="1" si="206"/>
        <v>3210: Regular In-kind00PY0</v>
      </c>
      <c r="P1654" s="75">
        <f>VLOOKUP(D1654,'FY-Quarter lookup'!$D$2:$J$25,7,FALSE)</f>
        <v>0</v>
      </c>
      <c r="Q1654" s="75">
        <f ca="1">IFERROR(INDEX('Budget by FY'!$I$2:$I$506,MATCH('Budget by qtr'!O1654,'Budget by FY'!$F$2:$F$506,0)),0)</f>
        <v>0</v>
      </c>
      <c r="R1654" s="75">
        <f>VLOOKUP(D1654,'FY-Quarter lookup'!$D$2:$K$25,8,FALSE)</f>
        <v>0</v>
      </c>
      <c r="S1654" s="75">
        <f>VLOOKUP(D1654,'FY-Quarter lookup'!$D$2:$G$25,4,FALSE)</f>
        <v>0</v>
      </c>
      <c r="T1654" s="75">
        <f t="shared" ca="1" si="210"/>
        <v>0</v>
      </c>
    </row>
    <row r="1655" spans="1:20">
      <c r="A1655">
        <v>2</v>
      </c>
      <c r="B1655">
        <v>2028</v>
      </c>
      <c r="C1655" s="2">
        <v>46661</v>
      </c>
      <c r="D1655" s="2">
        <v>46752</v>
      </c>
      <c r="J1655">
        <f>VLOOKUP(D1655,'FY-Quarter lookup'!$D$2:$I$25,6,FALSE)</f>
        <v>0</v>
      </c>
      <c r="K1655">
        <f t="shared" si="211"/>
        <v>342</v>
      </c>
      <c r="L1655" s="75" t="str">
        <f t="shared" ca="1" si="205"/>
        <v>3210: Regular In-kind</v>
      </c>
      <c r="M1655" s="75">
        <f t="shared" ca="1" si="208"/>
        <v>0</v>
      </c>
      <c r="N1655" s="75">
        <f t="shared" ca="1" si="209"/>
        <v>0</v>
      </c>
      <c r="O1655" s="75" t="str">
        <f t="shared" ca="1" si="206"/>
        <v>3210: Regular In-kind00PY0</v>
      </c>
      <c r="P1655" s="75">
        <f>VLOOKUP(D1655,'FY-Quarter lookup'!$D$2:$J$25,7,FALSE)</f>
        <v>0</v>
      </c>
      <c r="Q1655" s="75">
        <f ca="1">IFERROR(INDEX('Budget by FY'!$I$2:$I$506,MATCH('Budget by qtr'!O1655,'Budget by FY'!$F$2:$F$506,0)),0)</f>
        <v>0</v>
      </c>
      <c r="R1655" s="75">
        <f>VLOOKUP(D1655,'FY-Quarter lookup'!$D$2:$K$25,8,FALSE)</f>
        <v>0</v>
      </c>
      <c r="S1655" s="75">
        <f>VLOOKUP(D1655,'FY-Quarter lookup'!$D$2:$G$25,4,FALSE)</f>
        <v>0</v>
      </c>
      <c r="T1655" s="75">
        <f t="shared" ca="1" si="210"/>
        <v>0</v>
      </c>
    </row>
    <row r="1656" spans="1:20">
      <c r="A1656">
        <v>3</v>
      </c>
      <c r="B1656">
        <v>2028</v>
      </c>
      <c r="C1656" s="2">
        <v>46753</v>
      </c>
      <c r="D1656" s="2">
        <v>46843</v>
      </c>
      <c r="J1656">
        <f>VLOOKUP(D1656,'FY-Quarter lookup'!$D$2:$I$25,6,FALSE)</f>
        <v>0</v>
      </c>
      <c r="K1656">
        <f t="shared" si="211"/>
        <v>342</v>
      </c>
      <c r="L1656" s="75" t="str">
        <f t="shared" ca="1" si="205"/>
        <v>3210: Regular In-kind</v>
      </c>
      <c r="M1656" s="75">
        <f t="shared" ca="1" si="208"/>
        <v>0</v>
      </c>
      <c r="N1656" s="75">
        <f t="shared" ca="1" si="209"/>
        <v>0</v>
      </c>
      <c r="O1656" s="75" t="str">
        <f t="shared" ca="1" si="206"/>
        <v>3210: Regular In-kind00PY0</v>
      </c>
      <c r="P1656" s="75">
        <f>VLOOKUP(D1656,'FY-Quarter lookup'!$D$2:$J$25,7,FALSE)</f>
        <v>0</v>
      </c>
      <c r="Q1656" s="75">
        <f ca="1">IFERROR(INDEX('Budget by FY'!$I$2:$I$506,MATCH('Budget by qtr'!O1656,'Budget by FY'!$F$2:$F$506,0)),0)</f>
        <v>0</v>
      </c>
      <c r="R1656" s="75">
        <f>VLOOKUP(D1656,'FY-Quarter lookup'!$D$2:$K$25,8,FALSE)</f>
        <v>0</v>
      </c>
      <c r="S1656" s="75">
        <f>VLOOKUP(D1656,'FY-Quarter lookup'!$D$2:$G$25,4,FALSE)</f>
        <v>0</v>
      </c>
      <c r="T1656" s="75">
        <f t="shared" ca="1" si="210"/>
        <v>0</v>
      </c>
    </row>
    <row r="1657" spans="1:20">
      <c r="A1657">
        <v>4</v>
      </c>
      <c r="B1657">
        <v>2028</v>
      </c>
      <c r="C1657" s="2">
        <v>46844</v>
      </c>
      <c r="D1657" s="2">
        <v>46934</v>
      </c>
      <c r="J1657">
        <f>VLOOKUP(D1657,'FY-Quarter lookup'!$D$2:$I$25,6,FALSE)</f>
        <v>0</v>
      </c>
      <c r="K1657">
        <f t="shared" si="211"/>
        <v>342</v>
      </c>
      <c r="L1657" s="75" t="str">
        <f t="shared" ca="1" si="205"/>
        <v>3210: Regular In-kind</v>
      </c>
      <c r="M1657" s="75">
        <f t="shared" ca="1" si="208"/>
        <v>0</v>
      </c>
      <c r="N1657" s="75">
        <f t="shared" ca="1" si="209"/>
        <v>0</v>
      </c>
      <c r="O1657" s="75" t="str">
        <f t="shared" ca="1" si="206"/>
        <v>3210: Regular In-kind00PY0</v>
      </c>
      <c r="P1657" s="75">
        <f>VLOOKUP(D1657,'FY-Quarter lookup'!$D$2:$J$25,7,FALSE)</f>
        <v>0</v>
      </c>
      <c r="Q1657" s="75">
        <f ca="1">IFERROR(INDEX('Budget by FY'!$I$2:$I$506,MATCH('Budget by qtr'!O1657,'Budget by FY'!$F$2:$F$506,0)),0)</f>
        <v>0</v>
      </c>
      <c r="R1657" s="75">
        <f>VLOOKUP(D1657,'FY-Quarter lookup'!$D$2:$K$25,8,FALSE)</f>
        <v>0</v>
      </c>
      <c r="S1657" s="75">
        <f>VLOOKUP(D1657,'FY-Quarter lookup'!$D$2:$G$25,4,FALSE)</f>
        <v>0</v>
      </c>
      <c r="T1657" s="75">
        <f t="shared" ca="1" si="210"/>
        <v>0</v>
      </c>
    </row>
    <row r="1658" spans="1:20">
      <c r="A1658">
        <v>1</v>
      </c>
      <c r="B1658">
        <v>2023</v>
      </c>
      <c r="C1658" s="2">
        <v>44743</v>
      </c>
      <c r="D1658" s="2">
        <v>44834</v>
      </c>
      <c r="J1658">
        <f>VLOOKUP(D1658,'FY-Quarter lookup'!$D$2:$I$25,6,FALSE)</f>
        <v>0</v>
      </c>
      <c r="K1658">
        <f>K1657+5</f>
        <v>347</v>
      </c>
      <c r="L1658" s="75" t="str">
        <f t="shared" ca="1" si="205"/>
        <v>3210: Regular In-kind</v>
      </c>
      <c r="M1658" s="75">
        <f t="shared" ca="1" si="208"/>
        <v>0</v>
      </c>
      <c r="N1658" s="75">
        <f t="shared" ca="1" si="209"/>
        <v>0</v>
      </c>
      <c r="O1658" s="75" t="str">
        <f t="shared" ca="1" si="206"/>
        <v>3210: Regular In-kind00PY0</v>
      </c>
      <c r="P1658" s="75">
        <f>VLOOKUP(D1658,'FY-Quarter lookup'!$D$2:$J$25,7,FALSE)</f>
        <v>0</v>
      </c>
      <c r="Q1658" s="75">
        <f ca="1">IFERROR(INDEX('Budget by FY'!$I$2:$I$506,MATCH('Budget by qtr'!O1658,'Budget by FY'!$F$2:$F$506,0)),0)</f>
        <v>0</v>
      </c>
      <c r="R1658" s="75">
        <f>VLOOKUP(D1658,'FY-Quarter lookup'!$D$2:$K$25,8,FALSE)</f>
        <v>0</v>
      </c>
      <c r="S1658" s="75">
        <f>VLOOKUP(D1658,'FY-Quarter lookup'!$D$2:$G$25,4,FALSE)</f>
        <v>0</v>
      </c>
      <c r="T1658" s="75">
        <f t="shared" ca="1" si="210"/>
        <v>0</v>
      </c>
    </row>
    <row r="1659" spans="1:20">
      <c r="A1659">
        <v>2</v>
      </c>
      <c r="B1659">
        <v>2023</v>
      </c>
      <c r="C1659" s="2">
        <v>44835</v>
      </c>
      <c r="D1659" s="2">
        <v>44926</v>
      </c>
      <c r="J1659">
        <f>VLOOKUP(D1659,'FY-Quarter lookup'!$D$2:$I$25,6,FALSE)</f>
        <v>0</v>
      </c>
      <c r="K1659">
        <f>K1658</f>
        <v>347</v>
      </c>
      <c r="L1659" s="75" t="str">
        <f t="shared" ca="1" si="205"/>
        <v>3210: Regular In-kind</v>
      </c>
      <c r="M1659" s="75">
        <f t="shared" ca="1" si="208"/>
        <v>0</v>
      </c>
      <c r="N1659" s="75">
        <f t="shared" ca="1" si="209"/>
        <v>0</v>
      </c>
      <c r="O1659" s="75" t="str">
        <f t="shared" ca="1" si="206"/>
        <v>3210: Regular In-kind00PY0</v>
      </c>
      <c r="P1659" s="75">
        <f>VLOOKUP(D1659,'FY-Quarter lookup'!$D$2:$J$25,7,FALSE)</f>
        <v>0</v>
      </c>
      <c r="Q1659" s="75">
        <f ca="1">IFERROR(INDEX('Budget by FY'!$I$2:$I$506,MATCH('Budget by qtr'!O1659,'Budget by FY'!$F$2:$F$506,0)),0)</f>
        <v>0</v>
      </c>
      <c r="R1659" s="75">
        <f>VLOOKUP(D1659,'FY-Quarter lookup'!$D$2:$K$25,8,FALSE)</f>
        <v>0</v>
      </c>
      <c r="S1659" s="75">
        <f>VLOOKUP(D1659,'FY-Quarter lookup'!$D$2:$G$25,4,FALSE)</f>
        <v>0</v>
      </c>
      <c r="T1659" s="75">
        <f t="shared" ca="1" si="210"/>
        <v>0</v>
      </c>
    </row>
    <row r="1660" spans="1:20">
      <c r="A1660">
        <v>3</v>
      </c>
      <c r="B1660">
        <v>2023</v>
      </c>
      <c r="C1660" s="2">
        <v>44927</v>
      </c>
      <c r="D1660" s="2">
        <v>45016</v>
      </c>
      <c r="J1660">
        <f>VLOOKUP(D1660,'FY-Quarter lookup'!$D$2:$I$25,6,FALSE)</f>
        <v>0</v>
      </c>
      <c r="K1660">
        <f t="shared" ref="K1660:K1681" si="212">K1659</f>
        <v>347</v>
      </c>
      <c r="L1660" s="75" t="str">
        <f t="shared" ca="1" si="205"/>
        <v>3210: Regular In-kind</v>
      </c>
      <c r="M1660" s="75">
        <f t="shared" ca="1" si="208"/>
        <v>0</v>
      </c>
      <c r="N1660" s="75">
        <f t="shared" ca="1" si="209"/>
        <v>0</v>
      </c>
      <c r="O1660" s="75" t="str">
        <f t="shared" ca="1" si="206"/>
        <v>3210: Regular In-kind00PY0</v>
      </c>
      <c r="P1660" s="75">
        <f>VLOOKUP(D1660,'FY-Quarter lookup'!$D$2:$J$25,7,FALSE)</f>
        <v>0</v>
      </c>
      <c r="Q1660" s="75">
        <f ca="1">IFERROR(INDEX('Budget by FY'!$I$2:$I$506,MATCH('Budget by qtr'!O1660,'Budget by FY'!$F$2:$F$506,0)),0)</f>
        <v>0</v>
      </c>
      <c r="R1660" s="75">
        <f>VLOOKUP(D1660,'FY-Quarter lookup'!$D$2:$K$25,8,FALSE)</f>
        <v>0</v>
      </c>
      <c r="S1660" s="75">
        <f>VLOOKUP(D1660,'FY-Quarter lookup'!$D$2:$G$25,4,FALSE)</f>
        <v>0</v>
      </c>
      <c r="T1660" s="75">
        <f t="shared" ca="1" si="210"/>
        <v>0</v>
      </c>
    </row>
    <row r="1661" spans="1:20">
      <c r="A1661">
        <v>4</v>
      </c>
      <c r="B1661">
        <v>2023</v>
      </c>
      <c r="C1661" s="2">
        <v>45017</v>
      </c>
      <c r="D1661" s="2">
        <v>45107</v>
      </c>
      <c r="J1661">
        <f>VLOOKUP(D1661,'FY-Quarter lookup'!$D$2:$I$25,6,FALSE)</f>
        <v>0</v>
      </c>
      <c r="K1661">
        <f t="shared" si="212"/>
        <v>347</v>
      </c>
      <c r="L1661" s="75" t="str">
        <f t="shared" ca="1" si="205"/>
        <v>3210: Regular In-kind</v>
      </c>
      <c r="M1661" s="75">
        <f t="shared" ca="1" si="208"/>
        <v>0</v>
      </c>
      <c r="N1661" s="75">
        <f t="shared" ca="1" si="209"/>
        <v>0</v>
      </c>
      <c r="O1661" s="75" t="str">
        <f t="shared" ca="1" si="206"/>
        <v>3210: Regular In-kind00PY0</v>
      </c>
      <c r="P1661" s="75">
        <f>VLOOKUP(D1661,'FY-Quarter lookup'!$D$2:$J$25,7,FALSE)</f>
        <v>0</v>
      </c>
      <c r="Q1661" s="75">
        <f ca="1">IFERROR(INDEX('Budget by FY'!$I$2:$I$506,MATCH('Budget by qtr'!O1661,'Budget by FY'!$F$2:$F$506,0)),0)</f>
        <v>0</v>
      </c>
      <c r="R1661" s="75">
        <f>VLOOKUP(D1661,'FY-Quarter lookup'!$D$2:$K$25,8,FALSE)</f>
        <v>0</v>
      </c>
      <c r="S1661" s="75">
        <f>VLOOKUP(D1661,'FY-Quarter lookup'!$D$2:$G$25,4,FALSE)</f>
        <v>0</v>
      </c>
      <c r="T1661" s="75">
        <f t="shared" ca="1" si="210"/>
        <v>0</v>
      </c>
    </row>
    <row r="1662" spans="1:20">
      <c r="A1662">
        <v>1</v>
      </c>
      <c r="B1662">
        <v>2024</v>
      </c>
      <c r="C1662" s="2">
        <v>45108</v>
      </c>
      <c r="D1662" s="2">
        <v>45199</v>
      </c>
      <c r="J1662">
        <f>VLOOKUP(D1662,'FY-Quarter lookup'!$D$2:$I$25,6,FALSE)</f>
        <v>0</v>
      </c>
      <c r="K1662">
        <f t="shared" si="212"/>
        <v>347</v>
      </c>
      <c r="L1662" s="75" t="str">
        <f t="shared" ca="1" si="205"/>
        <v>3210: Regular In-kind</v>
      </c>
      <c r="M1662" s="75">
        <f t="shared" ca="1" si="208"/>
        <v>0</v>
      </c>
      <c r="N1662" s="75">
        <f t="shared" ca="1" si="209"/>
        <v>0</v>
      </c>
      <c r="O1662" s="75" t="str">
        <f t="shared" ca="1" si="206"/>
        <v>3210: Regular In-kind00PY0</v>
      </c>
      <c r="P1662" s="75">
        <f>VLOOKUP(D1662,'FY-Quarter lookup'!$D$2:$J$25,7,FALSE)</f>
        <v>0</v>
      </c>
      <c r="Q1662" s="75">
        <f ca="1">IFERROR(INDEX('Budget by FY'!$I$2:$I$506,MATCH('Budget by qtr'!O1662,'Budget by FY'!$F$2:$F$506,0)),0)</f>
        <v>0</v>
      </c>
      <c r="R1662" s="75">
        <f>VLOOKUP(D1662,'FY-Quarter lookup'!$D$2:$K$25,8,FALSE)</f>
        <v>0</v>
      </c>
      <c r="S1662" s="75">
        <f>VLOOKUP(D1662,'FY-Quarter lookup'!$D$2:$G$25,4,FALSE)</f>
        <v>0</v>
      </c>
      <c r="T1662" s="75">
        <f t="shared" ca="1" si="210"/>
        <v>0</v>
      </c>
    </row>
    <row r="1663" spans="1:20">
      <c r="A1663">
        <v>2</v>
      </c>
      <c r="B1663">
        <v>2024</v>
      </c>
      <c r="C1663" s="2">
        <v>45200</v>
      </c>
      <c r="D1663" s="2">
        <v>45291</v>
      </c>
      <c r="J1663">
        <f>VLOOKUP(D1663,'FY-Quarter lookup'!$D$2:$I$25,6,FALSE)</f>
        <v>0</v>
      </c>
      <c r="K1663">
        <f t="shared" si="212"/>
        <v>347</v>
      </c>
      <c r="L1663" s="75" t="str">
        <f t="shared" ca="1" si="205"/>
        <v>3210: Regular In-kind</v>
      </c>
      <c r="M1663" s="75">
        <f t="shared" ca="1" si="208"/>
        <v>0</v>
      </c>
      <c r="N1663" s="75">
        <f t="shared" ca="1" si="209"/>
        <v>0</v>
      </c>
      <c r="O1663" s="75" t="str">
        <f t="shared" ca="1" si="206"/>
        <v>3210: Regular In-kind00PY0</v>
      </c>
      <c r="P1663" s="75">
        <f>VLOOKUP(D1663,'FY-Quarter lookup'!$D$2:$J$25,7,FALSE)</f>
        <v>0</v>
      </c>
      <c r="Q1663" s="75">
        <f ca="1">IFERROR(INDEX('Budget by FY'!$I$2:$I$506,MATCH('Budget by qtr'!O1663,'Budget by FY'!$F$2:$F$506,0)),0)</f>
        <v>0</v>
      </c>
      <c r="R1663" s="75">
        <f>VLOOKUP(D1663,'FY-Quarter lookup'!$D$2:$K$25,8,FALSE)</f>
        <v>0</v>
      </c>
      <c r="S1663" s="75">
        <f>VLOOKUP(D1663,'FY-Quarter lookup'!$D$2:$G$25,4,FALSE)</f>
        <v>0</v>
      </c>
      <c r="T1663" s="75">
        <f t="shared" ca="1" si="210"/>
        <v>0</v>
      </c>
    </row>
    <row r="1664" spans="1:20">
      <c r="A1664">
        <v>3</v>
      </c>
      <c r="B1664">
        <v>2024</v>
      </c>
      <c r="C1664" s="2">
        <v>45292</v>
      </c>
      <c r="D1664" s="2">
        <v>45382</v>
      </c>
      <c r="J1664">
        <f>VLOOKUP(D1664,'FY-Quarter lookup'!$D$2:$I$25,6,FALSE)</f>
        <v>0</v>
      </c>
      <c r="K1664">
        <f t="shared" si="212"/>
        <v>347</v>
      </c>
      <c r="L1664" s="75" t="str">
        <f t="shared" ca="1" si="205"/>
        <v>3210: Regular In-kind</v>
      </c>
      <c r="M1664" s="75">
        <f t="shared" ca="1" si="208"/>
        <v>0</v>
      </c>
      <c r="N1664" s="75">
        <f t="shared" ca="1" si="209"/>
        <v>0</v>
      </c>
      <c r="O1664" s="75" t="str">
        <f t="shared" ca="1" si="206"/>
        <v>3210: Regular In-kind00PY0</v>
      </c>
      <c r="P1664" s="75">
        <f>VLOOKUP(D1664,'FY-Quarter lookup'!$D$2:$J$25,7,FALSE)</f>
        <v>0</v>
      </c>
      <c r="Q1664" s="75">
        <f ca="1">IFERROR(INDEX('Budget by FY'!$I$2:$I$506,MATCH('Budget by qtr'!O1664,'Budget by FY'!$F$2:$F$506,0)),0)</f>
        <v>0</v>
      </c>
      <c r="R1664" s="75">
        <f>VLOOKUP(D1664,'FY-Quarter lookup'!$D$2:$K$25,8,FALSE)</f>
        <v>0</v>
      </c>
      <c r="S1664" s="75">
        <f>VLOOKUP(D1664,'FY-Quarter lookup'!$D$2:$G$25,4,FALSE)</f>
        <v>0</v>
      </c>
      <c r="T1664" s="75">
        <f t="shared" ca="1" si="210"/>
        <v>0</v>
      </c>
    </row>
    <row r="1665" spans="1:20">
      <c r="A1665">
        <v>4</v>
      </c>
      <c r="B1665">
        <v>2024</v>
      </c>
      <c r="C1665" s="2">
        <v>45383</v>
      </c>
      <c r="D1665" s="2">
        <v>45473</v>
      </c>
      <c r="J1665">
        <f>VLOOKUP(D1665,'FY-Quarter lookup'!$D$2:$I$25,6,FALSE)</f>
        <v>0</v>
      </c>
      <c r="K1665">
        <f t="shared" si="212"/>
        <v>347</v>
      </c>
      <c r="L1665" s="75" t="str">
        <f t="shared" ca="1" si="205"/>
        <v>3210: Regular In-kind</v>
      </c>
      <c r="M1665" s="75">
        <f t="shared" ca="1" si="208"/>
        <v>0</v>
      </c>
      <c r="N1665" s="75">
        <f t="shared" ca="1" si="209"/>
        <v>0</v>
      </c>
      <c r="O1665" s="75" t="str">
        <f t="shared" ca="1" si="206"/>
        <v>3210: Regular In-kind00PY0</v>
      </c>
      <c r="P1665" s="75">
        <f>VLOOKUP(D1665,'FY-Quarter lookup'!$D$2:$J$25,7,FALSE)</f>
        <v>0</v>
      </c>
      <c r="Q1665" s="75">
        <f ca="1">IFERROR(INDEX('Budget by FY'!$I$2:$I$506,MATCH('Budget by qtr'!O1665,'Budget by FY'!$F$2:$F$506,0)),0)</f>
        <v>0</v>
      </c>
      <c r="R1665" s="75">
        <f>VLOOKUP(D1665,'FY-Quarter lookup'!$D$2:$K$25,8,FALSE)</f>
        <v>0</v>
      </c>
      <c r="S1665" s="75">
        <f>VLOOKUP(D1665,'FY-Quarter lookup'!$D$2:$G$25,4,FALSE)</f>
        <v>0</v>
      </c>
      <c r="T1665" s="75">
        <f t="shared" ca="1" si="210"/>
        <v>0</v>
      </c>
    </row>
    <row r="1666" spans="1:20">
      <c r="A1666">
        <v>1</v>
      </c>
      <c r="B1666">
        <v>2025</v>
      </c>
      <c r="C1666" s="2">
        <v>45474</v>
      </c>
      <c r="D1666" s="2">
        <v>45565</v>
      </c>
      <c r="J1666">
        <f>VLOOKUP(D1666,'FY-Quarter lookup'!$D$2:$I$25,6,FALSE)</f>
        <v>0</v>
      </c>
      <c r="K1666">
        <f t="shared" si="212"/>
        <v>347</v>
      </c>
      <c r="L1666" s="75" t="str">
        <f t="shared" ca="1" si="205"/>
        <v>3210: Regular In-kind</v>
      </c>
      <c r="M1666" s="75">
        <f t="shared" ca="1" si="208"/>
        <v>0</v>
      </c>
      <c r="N1666" s="75">
        <f t="shared" ca="1" si="209"/>
        <v>0</v>
      </c>
      <c r="O1666" s="75" t="str">
        <f t="shared" ca="1" si="206"/>
        <v>3210: Regular In-kind00PY0</v>
      </c>
      <c r="P1666" s="75">
        <f>VLOOKUP(D1666,'FY-Quarter lookup'!$D$2:$J$25,7,FALSE)</f>
        <v>0</v>
      </c>
      <c r="Q1666" s="75">
        <f ca="1">IFERROR(INDEX('Budget by FY'!$I$2:$I$506,MATCH('Budget by qtr'!O1666,'Budget by FY'!$F$2:$F$506,0)),0)</f>
        <v>0</v>
      </c>
      <c r="R1666" s="75">
        <f>VLOOKUP(D1666,'FY-Quarter lookup'!$D$2:$K$25,8,FALSE)</f>
        <v>0</v>
      </c>
      <c r="S1666" s="75">
        <f>VLOOKUP(D1666,'FY-Quarter lookup'!$D$2:$G$25,4,FALSE)</f>
        <v>0</v>
      </c>
      <c r="T1666" s="75">
        <f t="shared" ca="1" si="210"/>
        <v>0</v>
      </c>
    </row>
    <row r="1667" spans="1:20">
      <c r="A1667">
        <v>2</v>
      </c>
      <c r="B1667">
        <v>2025</v>
      </c>
      <c r="C1667" s="2">
        <v>45566</v>
      </c>
      <c r="D1667" s="2">
        <v>45657</v>
      </c>
      <c r="J1667">
        <f>VLOOKUP(D1667,'FY-Quarter lookup'!$D$2:$I$25,6,FALSE)</f>
        <v>0</v>
      </c>
      <c r="K1667">
        <f t="shared" si="212"/>
        <v>347</v>
      </c>
      <c r="L1667" s="75" t="str">
        <f t="shared" ref="L1667:L1730" ca="1" si="213">INDIRECT(_xlfn.CONCAT("'Budget by FY'!C",K1667))</f>
        <v>3210: Regular In-kind</v>
      </c>
      <c r="M1667" s="75">
        <f t="shared" ca="1" si="208"/>
        <v>0</v>
      </c>
      <c r="N1667" s="75">
        <f t="shared" ca="1" si="209"/>
        <v>0</v>
      </c>
      <c r="O1667" s="75" t="str">
        <f t="shared" ref="O1667:O1730" ca="1" si="214">_xlfn.CONCAT(L1667,M1667,N1667,"PY",P1667)</f>
        <v>3210: Regular In-kind00PY0</v>
      </c>
      <c r="P1667" s="75">
        <f>VLOOKUP(D1667,'FY-Quarter lookup'!$D$2:$J$25,7,FALSE)</f>
        <v>0</v>
      </c>
      <c r="Q1667" s="75">
        <f ca="1">IFERROR(INDEX('Budget by FY'!$I$2:$I$506,MATCH('Budget by qtr'!O1667,'Budget by FY'!$F$2:$F$506,0)),0)</f>
        <v>0</v>
      </c>
      <c r="R1667" s="75">
        <f>VLOOKUP(D1667,'FY-Quarter lookup'!$D$2:$K$25,8,FALSE)</f>
        <v>0</v>
      </c>
      <c r="S1667" s="75">
        <f>VLOOKUP(D1667,'FY-Quarter lookup'!$D$2:$G$25,4,FALSE)</f>
        <v>0</v>
      </c>
      <c r="T1667" s="75">
        <f t="shared" ca="1" si="210"/>
        <v>0</v>
      </c>
    </row>
    <row r="1668" spans="1:20">
      <c r="A1668">
        <v>3</v>
      </c>
      <c r="B1668">
        <v>2025</v>
      </c>
      <c r="C1668" s="2">
        <v>45658</v>
      </c>
      <c r="D1668" s="2">
        <v>45747</v>
      </c>
      <c r="J1668">
        <f>VLOOKUP(D1668,'FY-Quarter lookup'!$D$2:$I$25,6,FALSE)</f>
        <v>0</v>
      </c>
      <c r="K1668">
        <f t="shared" si="212"/>
        <v>347</v>
      </c>
      <c r="L1668" s="75" t="str">
        <f t="shared" ca="1" si="213"/>
        <v>3210: Regular In-kind</v>
      </c>
      <c r="M1668" s="75">
        <f t="shared" ca="1" si="208"/>
        <v>0</v>
      </c>
      <c r="N1668" s="75">
        <f t="shared" ca="1" si="209"/>
        <v>0</v>
      </c>
      <c r="O1668" s="75" t="str">
        <f t="shared" ca="1" si="214"/>
        <v>3210: Regular In-kind00PY0</v>
      </c>
      <c r="P1668" s="75">
        <f>VLOOKUP(D1668,'FY-Quarter lookup'!$D$2:$J$25,7,FALSE)</f>
        <v>0</v>
      </c>
      <c r="Q1668" s="75">
        <f ca="1">IFERROR(INDEX('Budget by FY'!$I$2:$I$506,MATCH('Budget by qtr'!O1668,'Budget by FY'!$F$2:$F$506,0)),0)</f>
        <v>0</v>
      </c>
      <c r="R1668" s="75">
        <f>VLOOKUP(D1668,'FY-Quarter lookup'!$D$2:$K$25,8,FALSE)</f>
        <v>0</v>
      </c>
      <c r="S1668" s="75">
        <f>VLOOKUP(D1668,'FY-Quarter lookup'!$D$2:$G$25,4,FALSE)</f>
        <v>0</v>
      </c>
      <c r="T1668" s="75">
        <f t="shared" ca="1" si="210"/>
        <v>0</v>
      </c>
    </row>
    <row r="1669" spans="1:20">
      <c r="A1669">
        <v>4</v>
      </c>
      <c r="B1669">
        <v>2025</v>
      </c>
      <c r="C1669" s="2">
        <v>45748</v>
      </c>
      <c r="D1669" s="2">
        <v>45838</v>
      </c>
      <c r="J1669">
        <f>VLOOKUP(D1669,'FY-Quarter lookup'!$D$2:$I$25,6,FALSE)</f>
        <v>0</v>
      </c>
      <c r="K1669">
        <f t="shared" si="212"/>
        <v>347</v>
      </c>
      <c r="L1669" s="75" t="str">
        <f t="shared" ca="1" si="213"/>
        <v>3210: Regular In-kind</v>
      </c>
      <c r="M1669" s="75">
        <f t="shared" ca="1" si="208"/>
        <v>0</v>
      </c>
      <c r="N1669" s="75">
        <f t="shared" ca="1" si="209"/>
        <v>0</v>
      </c>
      <c r="O1669" s="75" t="str">
        <f t="shared" ca="1" si="214"/>
        <v>3210: Regular In-kind00PY0</v>
      </c>
      <c r="P1669" s="75">
        <f>VLOOKUP(D1669,'FY-Quarter lookup'!$D$2:$J$25,7,FALSE)</f>
        <v>0</v>
      </c>
      <c r="Q1669" s="75">
        <f ca="1">IFERROR(INDEX('Budget by FY'!$I$2:$I$506,MATCH('Budget by qtr'!O1669,'Budget by FY'!$F$2:$F$506,0)),0)</f>
        <v>0</v>
      </c>
      <c r="R1669" s="75">
        <f>VLOOKUP(D1669,'FY-Quarter lookup'!$D$2:$K$25,8,FALSE)</f>
        <v>0</v>
      </c>
      <c r="S1669" s="75">
        <f>VLOOKUP(D1669,'FY-Quarter lookup'!$D$2:$G$25,4,FALSE)</f>
        <v>0</v>
      </c>
      <c r="T1669" s="75">
        <f t="shared" ca="1" si="210"/>
        <v>0</v>
      </c>
    </row>
    <row r="1670" spans="1:20">
      <c r="A1670">
        <v>1</v>
      </c>
      <c r="B1670">
        <v>2026</v>
      </c>
      <c r="C1670" s="2">
        <v>45839</v>
      </c>
      <c r="D1670" s="2">
        <v>45930</v>
      </c>
      <c r="J1670">
        <f>VLOOKUP(D1670,'FY-Quarter lookup'!$D$2:$I$25,6,FALSE)</f>
        <v>0</v>
      </c>
      <c r="K1670">
        <f t="shared" si="212"/>
        <v>347</v>
      </c>
      <c r="L1670" s="75" t="str">
        <f t="shared" ca="1" si="213"/>
        <v>3210: Regular In-kind</v>
      </c>
      <c r="M1670" s="75">
        <f t="shared" ca="1" si="208"/>
        <v>0</v>
      </c>
      <c r="N1670" s="75">
        <f t="shared" ca="1" si="209"/>
        <v>0</v>
      </c>
      <c r="O1670" s="75" t="str">
        <f t="shared" ca="1" si="214"/>
        <v>3210: Regular In-kind00PY0</v>
      </c>
      <c r="P1670" s="75">
        <f>VLOOKUP(D1670,'FY-Quarter lookup'!$D$2:$J$25,7,FALSE)</f>
        <v>0</v>
      </c>
      <c r="Q1670" s="75">
        <f ca="1">IFERROR(INDEX('Budget by FY'!$I$2:$I$506,MATCH('Budget by qtr'!O1670,'Budget by FY'!$F$2:$F$506,0)),0)</f>
        <v>0</v>
      </c>
      <c r="R1670" s="75">
        <f>VLOOKUP(D1670,'FY-Quarter lookup'!$D$2:$K$25,8,FALSE)</f>
        <v>0</v>
      </c>
      <c r="S1670" s="75">
        <f>VLOOKUP(D1670,'FY-Quarter lookup'!$D$2:$G$25,4,FALSE)</f>
        <v>0</v>
      </c>
      <c r="T1670" s="75">
        <f t="shared" ca="1" si="210"/>
        <v>0</v>
      </c>
    </row>
    <row r="1671" spans="1:20">
      <c r="A1671">
        <v>2</v>
      </c>
      <c r="B1671">
        <v>2026</v>
      </c>
      <c r="C1671" s="2">
        <v>45931</v>
      </c>
      <c r="D1671" s="2">
        <v>46022</v>
      </c>
      <c r="J1671">
        <f>VLOOKUP(D1671,'FY-Quarter lookup'!$D$2:$I$25,6,FALSE)</f>
        <v>0</v>
      </c>
      <c r="K1671">
        <f t="shared" si="212"/>
        <v>347</v>
      </c>
      <c r="L1671" s="75" t="str">
        <f t="shared" ca="1" si="213"/>
        <v>3210: Regular In-kind</v>
      </c>
      <c r="M1671" s="75">
        <f t="shared" ca="1" si="208"/>
        <v>0</v>
      </c>
      <c r="N1671" s="75">
        <f t="shared" ca="1" si="209"/>
        <v>0</v>
      </c>
      <c r="O1671" s="75" t="str">
        <f t="shared" ca="1" si="214"/>
        <v>3210: Regular In-kind00PY0</v>
      </c>
      <c r="P1671" s="75">
        <f>VLOOKUP(D1671,'FY-Quarter lookup'!$D$2:$J$25,7,FALSE)</f>
        <v>0</v>
      </c>
      <c r="Q1671" s="75">
        <f ca="1">IFERROR(INDEX('Budget by FY'!$I$2:$I$506,MATCH('Budget by qtr'!O1671,'Budget by FY'!$F$2:$F$506,0)),0)</f>
        <v>0</v>
      </c>
      <c r="R1671" s="75">
        <f>VLOOKUP(D1671,'FY-Quarter lookup'!$D$2:$K$25,8,FALSE)</f>
        <v>0</v>
      </c>
      <c r="S1671" s="75">
        <f>VLOOKUP(D1671,'FY-Quarter lookup'!$D$2:$G$25,4,FALSE)</f>
        <v>0</v>
      </c>
      <c r="T1671" s="75">
        <f t="shared" ca="1" si="210"/>
        <v>0</v>
      </c>
    </row>
    <row r="1672" spans="1:20">
      <c r="A1672">
        <v>3</v>
      </c>
      <c r="B1672">
        <v>2026</v>
      </c>
      <c r="C1672" s="2">
        <v>46023</v>
      </c>
      <c r="D1672" s="2">
        <v>46112</v>
      </c>
      <c r="J1672">
        <f>VLOOKUP(D1672,'FY-Quarter lookup'!$D$2:$I$25,6,FALSE)</f>
        <v>0</v>
      </c>
      <c r="K1672">
        <f t="shared" si="212"/>
        <v>347</v>
      </c>
      <c r="L1672" s="75" t="str">
        <f t="shared" ca="1" si="213"/>
        <v>3210: Regular In-kind</v>
      </c>
      <c r="M1672" s="75">
        <f t="shared" ca="1" si="208"/>
        <v>0</v>
      </c>
      <c r="N1672" s="75">
        <f t="shared" ca="1" si="209"/>
        <v>0</v>
      </c>
      <c r="O1672" s="75" t="str">
        <f t="shared" ca="1" si="214"/>
        <v>3210: Regular In-kind00PY0</v>
      </c>
      <c r="P1672" s="75">
        <f>VLOOKUP(D1672,'FY-Quarter lookup'!$D$2:$J$25,7,FALSE)</f>
        <v>0</v>
      </c>
      <c r="Q1672" s="75">
        <f ca="1">IFERROR(INDEX('Budget by FY'!$I$2:$I$506,MATCH('Budget by qtr'!O1672,'Budget by FY'!$F$2:$F$506,0)),0)</f>
        <v>0</v>
      </c>
      <c r="R1672" s="75">
        <f>VLOOKUP(D1672,'FY-Quarter lookup'!$D$2:$K$25,8,FALSE)</f>
        <v>0</v>
      </c>
      <c r="S1672" s="75">
        <f>VLOOKUP(D1672,'FY-Quarter lookup'!$D$2:$G$25,4,FALSE)</f>
        <v>0</v>
      </c>
      <c r="T1672" s="75">
        <f t="shared" ca="1" si="210"/>
        <v>0</v>
      </c>
    </row>
    <row r="1673" spans="1:20">
      <c r="A1673">
        <v>4</v>
      </c>
      <c r="B1673">
        <v>2026</v>
      </c>
      <c r="C1673" s="2">
        <v>46113</v>
      </c>
      <c r="D1673" s="2">
        <v>46203</v>
      </c>
      <c r="J1673">
        <f>VLOOKUP(D1673,'FY-Quarter lookup'!$D$2:$I$25,6,FALSE)</f>
        <v>0</v>
      </c>
      <c r="K1673">
        <f t="shared" si="212"/>
        <v>347</v>
      </c>
      <c r="L1673" s="75" t="str">
        <f t="shared" ca="1" si="213"/>
        <v>3210: Regular In-kind</v>
      </c>
      <c r="M1673" s="75">
        <f t="shared" ca="1" si="208"/>
        <v>0</v>
      </c>
      <c r="N1673" s="75">
        <f t="shared" ca="1" si="209"/>
        <v>0</v>
      </c>
      <c r="O1673" s="75" t="str">
        <f t="shared" ca="1" si="214"/>
        <v>3210: Regular In-kind00PY0</v>
      </c>
      <c r="P1673" s="75">
        <f>VLOOKUP(D1673,'FY-Quarter lookup'!$D$2:$J$25,7,FALSE)</f>
        <v>0</v>
      </c>
      <c r="Q1673" s="75">
        <f ca="1">IFERROR(INDEX('Budget by FY'!$I$2:$I$506,MATCH('Budget by qtr'!O1673,'Budget by FY'!$F$2:$F$506,0)),0)</f>
        <v>0</v>
      </c>
      <c r="R1673" s="75">
        <f>VLOOKUP(D1673,'FY-Quarter lookup'!$D$2:$K$25,8,FALSE)</f>
        <v>0</v>
      </c>
      <c r="S1673" s="75">
        <f>VLOOKUP(D1673,'FY-Quarter lookup'!$D$2:$G$25,4,FALSE)</f>
        <v>0</v>
      </c>
      <c r="T1673" s="75">
        <f t="shared" ca="1" si="210"/>
        <v>0</v>
      </c>
    </row>
    <row r="1674" spans="1:20">
      <c r="A1674">
        <v>1</v>
      </c>
      <c r="B1674">
        <v>2027</v>
      </c>
      <c r="C1674" s="2">
        <v>46204</v>
      </c>
      <c r="D1674" s="2">
        <v>46295</v>
      </c>
      <c r="J1674">
        <f>VLOOKUP(D1674,'FY-Quarter lookup'!$D$2:$I$25,6,FALSE)</f>
        <v>0</v>
      </c>
      <c r="K1674">
        <f t="shared" si="212"/>
        <v>347</v>
      </c>
      <c r="L1674" s="75" t="str">
        <f t="shared" ca="1" si="213"/>
        <v>3210: Regular In-kind</v>
      </c>
      <c r="M1674" s="75">
        <f t="shared" ca="1" si="208"/>
        <v>0</v>
      </c>
      <c r="N1674" s="75">
        <f t="shared" ca="1" si="209"/>
        <v>0</v>
      </c>
      <c r="O1674" s="75" t="str">
        <f t="shared" ca="1" si="214"/>
        <v>3210: Regular In-kind00PY0</v>
      </c>
      <c r="P1674" s="75">
        <f>VLOOKUP(D1674,'FY-Quarter lookup'!$D$2:$J$25,7,FALSE)</f>
        <v>0</v>
      </c>
      <c r="Q1674" s="75">
        <f ca="1">IFERROR(INDEX('Budget by FY'!$I$2:$I$506,MATCH('Budget by qtr'!O1674,'Budget by FY'!$F$2:$F$506,0)),0)</f>
        <v>0</v>
      </c>
      <c r="R1674" s="75">
        <f>VLOOKUP(D1674,'FY-Quarter lookup'!$D$2:$K$25,8,FALSE)</f>
        <v>0</v>
      </c>
      <c r="S1674" s="75">
        <f>VLOOKUP(D1674,'FY-Quarter lookup'!$D$2:$G$25,4,FALSE)</f>
        <v>0</v>
      </c>
      <c r="T1674" s="75">
        <f t="shared" ca="1" si="210"/>
        <v>0</v>
      </c>
    </row>
    <row r="1675" spans="1:20">
      <c r="A1675">
        <v>2</v>
      </c>
      <c r="B1675">
        <v>2027</v>
      </c>
      <c r="C1675" s="2">
        <v>46296</v>
      </c>
      <c r="D1675" s="2">
        <v>46387</v>
      </c>
      <c r="J1675">
        <f>VLOOKUP(D1675,'FY-Quarter lookup'!$D$2:$I$25,6,FALSE)</f>
        <v>0</v>
      </c>
      <c r="K1675">
        <f t="shared" si="212"/>
        <v>347</v>
      </c>
      <c r="L1675" s="75" t="str">
        <f t="shared" ca="1" si="213"/>
        <v>3210: Regular In-kind</v>
      </c>
      <c r="M1675" s="75">
        <f t="shared" ca="1" si="208"/>
        <v>0</v>
      </c>
      <c r="N1675" s="75">
        <f t="shared" ca="1" si="209"/>
        <v>0</v>
      </c>
      <c r="O1675" s="75" t="str">
        <f t="shared" ca="1" si="214"/>
        <v>3210: Regular In-kind00PY0</v>
      </c>
      <c r="P1675" s="75">
        <f>VLOOKUP(D1675,'FY-Quarter lookup'!$D$2:$J$25,7,FALSE)</f>
        <v>0</v>
      </c>
      <c r="Q1675" s="75">
        <f ca="1">IFERROR(INDEX('Budget by FY'!$I$2:$I$506,MATCH('Budget by qtr'!O1675,'Budget by FY'!$F$2:$F$506,0)),0)</f>
        <v>0</v>
      </c>
      <c r="R1675" s="75">
        <f>VLOOKUP(D1675,'FY-Quarter lookup'!$D$2:$K$25,8,FALSE)</f>
        <v>0</v>
      </c>
      <c r="S1675" s="75">
        <f>VLOOKUP(D1675,'FY-Quarter lookup'!$D$2:$G$25,4,FALSE)</f>
        <v>0</v>
      </c>
      <c r="T1675" s="75">
        <f t="shared" ca="1" si="210"/>
        <v>0</v>
      </c>
    </row>
    <row r="1676" spans="1:20">
      <c r="A1676">
        <v>3</v>
      </c>
      <c r="B1676">
        <v>2027</v>
      </c>
      <c r="C1676" s="2">
        <v>46388</v>
      </c>
      <c r="D1676" s="2">
        <v>46477</v>
      </c>
      <c r="J1676">
        <f>VLOOKUP(D1676,'FY-Quarter lookup'!$D$2:$I$25,6,FALSE)</f>
        <v>0</v>
      </c>
      <c r="K1676">
        <f t="shared" si="212"/>
        <v>347</v>
      </c>
      <c r="L1676" s="75" t="str">
        <f t="shared" ca="1" si="213"/>
        <v>3210: Regular In-kind</v>
      </c>
      <c r="M1676" s="75">
        <f t="shared" ca="1" si="208"/>
        <v>0</v>
      </c>
      <c r="N1676" s="75">
        <f t="shared" ca="1" si="209"/>
        <v>0</v>
      </c>
      <c r="O1676" s="75" t="str">
        <f t="shared" ca="1" si="214"/>
        <v>3210: Regular In-kind00PY0</v>
      </c>
      <c r="P1676" s="75">
        <f>VLOOKUP(D1676,'FY-Quarter lookup'!$D$2:$J$25,7,FALSE)</f>
        <v>0</v>
      </c>
      <c r="Q1676" s="75">
        <f ca="1">IFERROR(INDEX('Budget by FY'!$I$2:$I$506,MATCH('Budget by qtr'!O1676,'Budget by FY'!$F$2:$F$506,0)),0)</f>
        <v>0</v>
      </c>
      <c r="R1676" s="75">
        <f>VLOOKUP(D1676,'FY-Quarter lookup'!$D$2:$K$25,8,FALSE)</f>
        <v>0</v>
      </c>
      <c r="S1676" s="75">
        <f>VLOOKUP(D1676,'FY-Quarter lookup'!$D$2:$G$25,4,FALSE)</f>
        <v>0</v>
      </c>
      <c r="T1676" s="75">
        <f t="shared" ca="1" si="210"/>
        <v>0</v>
      </c>
    </row>
    <row r="1677" spans="1:20">
      <c r="A1677">
        <v>4</v>
      </c>
      <c r="B1677">
        <v>2027</v>
      </c>
      <c r="C1677" s="2">
        <v>46478</v>
      </c>
      <c r="D1677" s="2">
        <v>46568</v>
      </c>
      <c r="J1677">
        <f>VLOOKUP(D1677,'FY-Quarter lookup'!$D$2:$I$25,6,FALSE)</f>
        <v>0</v>
      </c>
      <c r="K1677">
        <f t="shared" si="212"/>
        <v>347</v>
      </c>
      <c r="L1677" s="75" t="str">
        <f t="shared" ca="1" si="213"/>
        <v>3210: Regular In-kind</v>
      </c>
      <c r="M1677" s="75">
        <f t="shared" ca="1" si="208"/>
        <v>0</v>
      </c>
      <c r="N1677" s="75">
        <f t="shared" ca="1" si="209"/>
        <v>0</v>
      </c>
      <c r="O1677" s="75" t="str">
        <f t="shared" ca="1" si="214"/>
        <v>3210: Regular In-kind00PY0</v>
      </c>
      <c r="P1677" s="75">
        <f>VLOOKUP(D1677,'FY-Quarter lookup'!$D$2:$J$25,7,FALSE)</f>
        <v>0</v>
      </c>
      <c r="Q1677" s="75">
        <f ca="1">IFERROR(INDEX('Budget by FY'!$I$2:$I$506,MATCH('Budget by qtr'!O1677,'Budget by FY'!$F$2:$F$506,0)),0)</f>
        <v>0</v>
      </c>
      <c r="R1677" s="75">
        <f>VLOOKUP(D1677,'FY-Quarter lookup'!$D$2:$K$25,8,FALSE)</f>
        <v>0</v>
      </c>
      <c r="S1677" s="75">
        <f>VLOOKUP(D1677,'FY-Quarter lookup'!$D$2:$G$25,4,FALSE)</f>
        <v>0</v>
      </c>
      <c r="T1677" s="75">
        <f t="shared" ca="1" si="210"/>
        <v>0</v>
      </c>
    </row>
    <row r="1678" spans="1:20">
      <c r="A1678">
        <v>1</v>
      </c>
      <c r="B1678">
        <v>2028</v>
      </c>
      <c r="C1678" s="2">
        <v>46569</v>
      </c>
      <c r="D1678" s="2">
        <v>46660</v>
      </c>
      <c r="J1678">
        <f>VLOOKUP(D1678,'FY-Quarter lookup'!$D$2:$I$25,6,FALSE)</f>
        <v>0</v>
      </c>
      <c r="K1678">
        <f t="shared" si="212"/>
        <v>347</v>
      </c>
      <c r="L1678" s="75" t="str">
        <f t="shared" ca="1" si="213"/>
        <v>3210: Regular In-kind</v>
      </c>
      <c r="M1678" s="75">
        <f t="shared" ca="1" si="208"/>
        <v>0</v>
      </c>
      <c r="N1678" s="75">
        <f t="shared" ca="1" si="209"/>
        <v>0</v>
      </c>
      <c r="O1678" s="75" t="str">
        <f t="shared" ca="1" si="214"/>
        <v>3210: Regular In-kind00PY0</v>
      </c>
      <c r="P1678" s="75">
        <f>VLOOKUP(D1678,'FY-Quarter lookup'!$D$2:$J$25,7,FALSE)</f>
        <v>0</v>
      </c>
      <c r="Q1678" s="75">
        <f ca="1">IFERROR(INDEX('Budget by FY'!$I$2:$I$506,MATCH('Budget by qtr'!O1678,'Budget by FY'!$F$2:$F$506,0)),0)</f>
        <v>0</v>
      </c>
      <c r="R1678" s="75">
        <f>VLOOKUP(D1678,'FY-Quarter lookup'!$D$2:$K$25,8,FALSE)</f>
        <v>0</v>
      </c>
      <c r="S1678" s="75">
        <f>VLOOKUP(D1678,'FY-Quarter lookup'!$D$2:$G$25,4,FALSE)</f>
        <v>0</v>
      </c>
      <c r="T1678" s="75">
        <f t="shared" ca="1" si="210"/>
        <v>0</v>
      </c>
    </row>
    <row r="1679" spans="1:20">
      <c r="A1679">
        <v>2</v>
      </c>
      <c r="B1679">
        <v>2028</v>
      </c>
      <c r="C1679" s="2">
        <v>46661</v>
      </c>
      <c r="D1679" s="2">
        <v>46752</v>
      </c>
      <c r="J1679">
        <f>VLOOKUP(D1679,'FY-Quarter lookup'!$D$2:$I$25,6,FALSE)</f>
        <v>0</v>
      </c>
      <c r="K1679">
        <f t="shared" si="212"/>
        <v>347</v>
      </c>
      <c r="L1679" s="75" t="str">
        <f t="shared" ca="1" si="213"/>
        <v>3210: Regular In-kind</v>
      </c>
      <c r="M1679" s="75">
        <f t="shared" ca="1" si="208"/>
        <v>0</v>
      </c>
      <c r="N1679" s="75">
        <f t="shared" ca="1" si="209"/>
        <v>0</v>
      </c>
      <c r="O1679" s="75" t="str">
        <f t="shared" ca="1" si="214"/>
        <v>3210: Regular In-kind00PY0</v>
      </c>
      <c r="P1679" s="75">
        <f>VLOOKUP(D1679,'FY-Quarter lookup'!$D$2:$J$25,7,FALSE)</f>
        <v>0</v>
      </c>
      <c r="Q1679" s="75">
        <f ca="1">IFERROR(INDEX('Budget by FY'!$I$2:$I$506,MATCH('Budget by qtr'!O1679,'Budget by FY'!$F$2:$F$506,0)),0)</f>
        <v>0</v>
      </c>
      <c r="R1679" s="75">
        <f>VLOOKUP(D1679,'FY-Quarter lookup'!$D$2:$K$25,8,FALSE)</f>
        <v>0</v>
      </c>
      <c r="S1679" s="75">
        <f>VLOOKUP(D1679,'FY-Quarter lookup'!$D$2:$G$25,4,FALSE)</f>
        <v>0</v>
      </c>
      <c r="T1679" s="75">
        <f t="shared" ca="1" si="210"/>
        <v>0</v>
      </c>
    </row>
    <row r="1680" spans="1:20">
      <c r="A1680">
        <v>3</v>
      </c>
      <c r="B1680">
        <v>2028</v>
      </c>
      <c r="C1680" s="2">
        <v>46753</v>
      </c>
      <c r="D1680" s="2">
        <v>46843</v>
      </c>
      <c r="J1680">
        <f>VLOOKUP(D1680,'FY-Quarter lookup'!$D$2:$I$25,6,FALSE)</f>
        <v>0</v>
      </c>
      <c r="K1680">
        <f t="shared" si="212"/>
        <v>347</v>
      </c>
      <c r="L1680" s="75" t="str">
        <f t="shared" ca="1" si="213"/>
        <v>3210: Regular In-kind</v>
      </c>
      <c r="M1680" s="75">
        <f t="shared" ca="1" si="208"/>
        <v>0</v>
      </c>
      <c r="N1680" s="75">
        <f t="shared" ca="1" si="209"/>
        <v>0</v>
      </c>
      <c r="O1680" s="75" t="str">
        <f t="shared" ca="1" si="214"/>
        <v>3210: Regular In-kind00PY0</v>
      </c>
      <c r="P1680" s="75">
        <f>VLOOKUP(D1680,'FY-Quarter lookup'!$D$2:$J$25,7,FALSE)</f>
        <v>0</v>
      </c>
      <c r="Q1680" s="75">
        <f ca="1">IFERROR(INDEX('Budget by FY'!$I$2:$I$506,MATCH('Budget by qtr'!O1680,'Budget by FY'!$F$2:$F$506,0)),0)</f>
        <v>0</v>
      </c>
      <c r="R1680" s="75">
        <f>VLOOKUP(D1680,'FY-Quarter lookup'!$D$2:$K$25,8,FALSE)</f>
        <v>0</v>
      </c>
      <c r="S1680" s="75">
        <f>VLOOKUP(D1680,'FY-Quarter lookup'!$D$2:$G$25,4,FALSE)</f>
        <v>0</v>
      </c>
      <c r="T1680" s="75">
        <f t="shared" ca="1" si="210"/>
        <v>0</v>
      </c>
    </row>
    <row r="1681" spans="1:20">
      <c r="A1681">
        <v>4</v>
      </c>
      <c r="B1681">
        <v>2028</v>
      </c>
      <c r="C1681" s="2">
        <v>46844</v>
      </c>
      <c r="D1681" s="2">
        <v>46934</v>
      </c>
      <c r="J1681">
        <f>VLOOKUP(D1681,'FY-Quarter lookup'!$D$2:$I$25,6,FALSE)</f>
        <v>0</v>
      </c>
      <c r="K1681">
        <f t="shared" si="212"/>
        <v>347</v>
      </c>
      <c r="L1681" s="75" t="str">
        <f t="shared" ca="1" si="213"/>
        <v>3210: Regular In-kind</v>
      </c>
      <c r="M1681" s="75">
        <f t="shared" ca="1" si="208"/>
        <v>0</v>
      </c>
      <c r="N1681" s="75">
        <f t="shared" ca="1" si="209"/>
        <v>0</v>
      </c>
      <c r="O1681" s="75" t="str">
        <f t="shared" ca="1" si="214"/>
        <v>3210: Regular In-kind00PY0</v>
      </c>
      <c r="P1681" s="75">
        <f>VLOOKUP(D1681,'FY-Quarter lookup'!$D$2:$J$25,7,FALSE)</f>
        <v>0</v>
      </c>
      <c r="Q1681" s="75">
        <f ca="1">IFERROR(INDEX('Budget by FY'!$I$2:$I$506,MATCH('Budget by qtr'!O1681,'Budget by FY'!$F$2:$F$506,0)),0)</f>
        <v>0</v>
      </c>
      <c r="R1681" s="75">
        <f>VLOOKUP(D1681,'FY-Quarter lookup'!$D$2:$K$25,8,FALSE)</f>
        <v>0</v>
      </c>
      <c r="S1681" s="75">
        <f>VLOOKUP(D1681,'FY-Quarter lookup'!$D$2:$G$25,4,FALSE)</f>
        <v>0</v>
      </c>
      <c r="T1681" s="75">
        <f t="shared" ca="1" si="210"/>
        <v>0</v>
      </c>
    </row>
    <row r="1682" spans="1:20">
      <c r="A1682">
        <v>1</v>
      </c>
      <c r="B1682">
        <v>2023</v>
      </c>
      <c r="C1682" s="2">
        <v>44743</v>
      </c>
      <c r="D1682" s="2">
        <v>44834</v>
      </c>
      <c r="J1682">
        <f>VLOOKUP(D1682,'FY-Quarter lookup'!$D$2:$I$25,6,FALSE)</f>
        <v>0</v>
      </c>
      <c r="K1682">
        <f>K1681+5</f>
        <v>352</v>
      </c>
      <c r="L1682" s="75" t="str">
        <f t="shared" ca="1" si="213"/>
        <v>3210: Regular In-kind</v>
      </c>
      <c r="M1682" s="75">
        <f t="shared" ca="1" si="208"/>
        <v>0</v>
      </c>
      <c r="N1682" s="75">
        <f t="shared" ca="1" si="209"/>
        <v>0</v>
      </c>
      <c r="O1682" s="75" t="str">
        <f t="shared" ca="1" si="214"/>
        <v>3210: Regular In-kind00PY0</v>
      </c>
      <c r="P1682" s="75">
        <f>VLOOKUP(D1682,'FY-Quarter lookup'!$D$2:$J$25,7,FALSE)</f>
        <v>0</v>
      </c>
      <c r="Q1682" s="75">
        <f ca="1">IFERROR(INDEX('Budget by FY'!$I$2:$I$506,MATCH('Budget by qtr'!O1682,'Budget by FY'!$F$2:$F$506,0)),0)</f>
        <v>0</v>
      </c>
      <c r="R1682" s="75">
        <f>VLOOKUP(D1682,'FY-Quarter lookup'!$D$2:$K$25,8,FALSE)</f>
        <v>0</v>
      </c>
      <c r="S1682" s="75">
        <f>VLOOKUP(D1682,'FY-Quarter lookup'!$D$2:$G$25,4,FALSE)</f>
        <v>0</v>
      </c>
      <c r="T1682" s="75">
        <f t="shared" ca="1" si="210"/>
        <v>0</v>
      </c>
    </row>
    <row r="1683" spans="1:20">
      <c r="A1683">
        <v>2</v>
      </c>
      <c r="B1683">
        <v>2023</v>
      </c>
      <c r="C1683" s="2">
        <v>44835</v>
      </c>
      <c r="D1683" s="2">
        <v>44926</v>
      </c>
      <c r="J1683">
        <f>VLOOKUP(D1683,'FY-Quarter lookup'!$D$2:$I$25,6,FALSE)</f>
        <v>0</v>
      </c>
      <c r="K1683">
        <f>K1682</f>
        <v>352</v>
      </c>
      <c r="L1683" s="75" t="str">
        <f t="shared" ca="1" si="213"/>
        <v>3210: Regular In-kind</v>
      </c>
      <c r="M1683" s="75">
        <f t="shared" ca="1" si="208"/>
        <v>0</v>
      </c>
      <c r="N1683" s="75">
        <f t="shared" ca="1" si="209"/>
        <v>0</v>
      </c>
      <c r="O1683" s="75" t="str">
        <f t="shared" ca="1" si="214"/>
        <v>3210: Regular In-kind00PY0</v>
      </c>
      <c r="P1683" s="75">
        <f>VLOOKUP(D1683,'FY-Quarter lookup'!$D$2:$J$25,7,FALSE)</f>
        <v>0</v>
      </c>
      <c r="Q1683" s="75">
        <f ca="1">IFERROR(INDEX('Budget by FY'!$I$2:$I$506,MATCH('Budget by qtr'!O1683,'Budget by FY'!$F$2:$F$506,0)),0)</f>
        <v>0</v>
      </c>
      <c r="R1683" s="75">
        <f>VLOOKUP(D1683,'FY-Quarter lookup'!$D$2:$K$25,8,FALSE)</f>
        <v>0</v>
      </c>
      <c r="S1683" s="75">
        <f>VLOOKUP(D1683,'FY-Quarter lookup'!$D$2:$G$25,4,FALSE)</f>
        <v>0</v>
      </c>
      <c r="T1683" s="75">
        <f t="shared" ca="1" si="210"/>
        <v>0</v>
      </c>
    </row>
    <row r="1684" spans="1:20">
      <c r="A1684">
        <v>3</v>
      </c>
      <c r="B1684">
        <v>2023</v>
      </c>
      <c r="C1684" s="2">
        <v>44927</v>
      </c>
      <c r="D1684" s="2">
        <v>45016</v>
      </c>
      <c r="J1684">
        <f>VLOOKUP(D1684,'FY-Quarter lookup'!$D$2:$I$25,6,FALSE)</f>
        <v>0</v>
      </c>
      <c r="K1684">
        <f t="shared" ref="K1684:K1705" si="215">K1683</f>
        <v>352</v>
      </c>
      <c r="L1684" s="75" t="str">
        <f t="shared" ca="1" si="213"/>
        <v>3210: Regular In-kind</v>
      </c>
      <c r="M1684" s="75">
        <f t="shared" ca="1" si="208"/>
        <v>0</v>
      </c>
      <c r="N1684" s="75">
        <f t="shared" ca="1" si="209"/>
        <v>0</v>
      </c>
      <c r="O1684" s="75" t="str">
        <f t="shared" ca="1" si="214"/>
        <v>3210: Regular In-kind00PY0</v>
      </c>
      <c r="P1684" s="75">
        <f>VLOOKUP(D1684,'FY-Quarter lookup'!$D$2:$J$25,7,FALSE)</f>
        <v>0</v>
      </c>
      <c r="Q1684" s="75">
        <f ca="1">IFERROR(INDEX('Budget by FY'!$I$2:$I$506,MATCH('Budget by qtr'!O1684,'Budget by FY'!$F$2:$F$506,0)),0)</f>
        <v>0</v>
      </c>
      <c r="R1684" s="75">
        <f>VLOOKUP(D1684,'FY-Quarter lookup'!$D$2:$K$25,8,FALSE)</f>
        <v>0</v>
      </c>
      <c r="S1684" s="75">
        <f>VLOOKUP(D1684,'FY-Quarter lookup'!$D$2:$G$25,4,FALSE)</f>
        <v>0</v>
      </c>
      <c r="T1684" s="75">
        <f t="shared" ca="1" si="210"/>
        <v>0</v>
      </c>
    </row>
    <row r="1685" spans="1:20">
      <c r="A1685">
        <v>4</v>
      </c>
      <c r="B1685">
        <v>2023</v>
      </c>
      <c r="C1685" s="2">
        <v>45017</v>
      </c>
      <c r="D1685" s="2">
        <v>45107</v>
      </c>
      <c r="J1685">
        <f>VLOOKUP(D1685,'FY-Quarter lookup'!$D$2:$I$25,6,FALSE)</f>
        <v>0</v>
      </c>
      <c r="K1685">
        <f t="shared" si="215"/>
        <v>352</v>
      </c>
      <c r="L1685" s="75" t="str">
        <f t="shared" ca="1" si="213"/>
        <v>3210: Regular In-kind</v>
      </c>
      <c r="M1685" s="75">
        <f t="shared" ca="1" si="208"/>
        <v>0</v>
      </c>
      <c r="N1685" s="75">
        <f t="shared" ca="1" si="209"/>
        <v>0</v>
      </c>
      <c r="O1685" s="75" t="str">
        <f t="shared" ca="1" si="214"/>
        <v>3210: Regular In-kind00PY0</v>
      </c>
      <c r="P1685" s="75">
        <f>VLOOKUP(D1685,'FY-Quarter lookup'!$D$2:$J$25,7,FALSE)</f>
        <v>0</v>
      </c>
      <c r="Q1685" s="75">
        <f ca="1">IFERROR(INDEX('Budget by FY'!$I$2:$I$506,MATCH('Budget by qtr'!O1685,'Budget by FY'!$F$2:$F$506,0)),0)</f>
        <v>0</v>
      </c>
      <c r="R1685" s="75">
        <f>VLOOKUP(D1685,'FY-Quarter lookup'!$D$2:$K$25,8,FALSE)</f>
        <v>0</v>
      </c>
      <c r="S1685" s="75">
        <f>VLOOKUP(D1685,'FY-Quarter lookup'!$D$2:$G$25,4,FALSE)</f>
        <v>0</v>
      </c>
      <c r="T1685" s="75">
        <f t="shared" ca="1" si="210"/>
        <v>0</v>
      </c>
    </row>
    <row r="1686" spans="1:20">
      <c r="A1686">
        <v>1</v>
      </c>
      <c r="B1686">
        <v>2024</v>
      </c>
      <c r="C1686" s="2">
        <v>45108</v>
      </c>
      <c r="D1686" s="2">
        <v>45199</v>
      </c>
      <c r="J1686">
        <f>VLOOKUP(D1686,'FY-Quarter lookup'!$D$2:$I$25,6,FALSE)</f>
        <v>0</v>
      </c>
      <c r="K1686">
        <f t="shared" si="215"/>
        <v>352</v>
      </c>
      <c r="L1686" s="75" t="str">
        <f t="shared" ca="1" si="213"/>
        <v>3210: Regular In-kind</v>
      </c>
      <c r="M1686" s="75">
        <f t="shared" ca="1" si="208"/>
        <v>0</v>
      </c>
      <c r="N1686" s="75">
        <f t="shared" ca="1" si="209"/>
        <v>0</v>
      </c>
      <c r="O1686" s="75" t="str">
        <f t="shared" ca="1" si="214"/>
        <v>3210: Regular In-kind00PY0</v>
      </c>
      <c r="P1686" s="75">
        <f>VLOOKUP(D1686,'FY-Quarter lookup'!$D$2:$J$25,7,FALSE)</f>
        <v>0</v>
      </c>
      <c r="Q1686" s="75">
        <f ca="1">IFERROR(INDEX('Budget by FY'!$I$2:$I$506,MATCH('Budget by qtr'!O1686,'Budget by FY'!$F$2:$F$506,0)),0)</f>
        <v>0</v>
      </c>
      <c r="R1686" s="75">
        <f>VLOOKUP(D1686,'FY-Quarter lookup'!$D$2:$K$25,8,FALSE)</f>
        <v>0</v>
      </c>
      <c r="S1686" s="75">
        <f>VLOOKUP(D1686,'FY-Quarter lookup'!$D$2:$G$25,4,FALSE)</f>
        <v>0</v>
      </c>
      <c r="T1686" s="75">
        <f t="shared" ca="1" si="210"/>
        <v>0</v>
      </c>
    </row>
    <row r="1687" spans="1:20">
      <c r="A1687">
        <v>2</v>
      </c>
      <c r="B1687">
        <v>2024</v>
      </c>
      <c r="C1687" s="2">
        <v>45200</v>
      </c>
      <c r="D1687" s="2">
        <v>45291</v>
      </c>
      <c r="J1687">
        <f>VLOOKUP(D1687,'FY-Quarter lookup'!$D$2:$I$25,6,FALSE)</f>
        <v>0</v>
      </c>
      <c r="K1687">
        <f t="shared" si="215"/>
        <v>352</v>
      </c>
      <c r="L1687" s="75" t="str">
        <f t="shared" ca="1" si="213"/>
        <v>3210: Regular In-kind</v>
      </c>
      <c r="M1687" s="75">
        <f t="shared" ca="1" si="208"/>
        <v>0</v>
      </c>
      <c r="N1687" s="75">
        <f t="shared" ca="1" si="209"/>
        <v>0</v>
      </c>
      <c r="O1687" s="75" t="str">
        <f t="shared" ca="1" si="214"/>
        <v>3210: Regular In-kind00PY0</v>
      </c>
      <c r="P1687" s="75">
        <f>VLOOKUP(D1687,'FY-Quarter lookup'!$D$2:$J$25,7,FALSE)</f>
        <v>0</v>
      </c>
      <c r="Q1687" s="75">
        <f ca="1">IFERROR(INDEX('Budget by FY'!$I$2:$I$506,MATCH('Budget by qtr'!O1687,'Budget by FY'!$F$2:$F$506,0)),0)</f>
        <v>0</v>
      </c>
      <c r="R1687" s="75">
        <f>VLOOKUP(D1687,'FY-Quarter lookup'!$D$2:$K$25,8,FALSE)</f>
        <v>0</v>
      </c>
      <c r="S1687" s="75">
        <f>VLOOKUP(D1687,'FY-Quarter lookup'!$D$2:$G$25,4,FALSE)</f>
        <v>0</v>
      </c>
      <c r="T1687" s="75">
        <f t="shared" ca="1" si="210"/>
        <v>0</v>
      </c>
    </row>
    <row r="1688" spans="1:20">
      <c r="A1688">
        <v>3</v>
      </c>
      <c r="B1688">
        <v>2024</v>
      </c>
      <c r="C1688" s="2">
        <v>45292</v>
      </c>
      <c r="D1688" s="2">
        <v>45382</v>
      </c>
      <c r="J1688">
        <f>VLOOKUP(D1688,'FY-Quarter lookup'!$D$2:$I$25,6,FALSE)</f>
        <v>0</v>
      </c>
      <c r="K1688">
        <f t="shared" si="215"/>
        <v>352</v>
      </c>
      <c r="L1688" s="75" t="str">
        <f t="shared" ca="1" si="213"/>
        <v>3210: Regular In-kind</v>
      </c>
      <c r="M1688" s="75">
        <f t="shared" ca="1" si="208"/>
        <v>0</v>
      </c>
      <c r="N1688" s="75">
        <f t="shared" ca="1" si="209"/>
        <v>0</v>
      </c>
      <c r="O1688" s="75" t="str">
        <f t="shared" ca="1" si="214"/>
        <v>3210: Regular In-kind00PY0</v>
      </c>
      <c r="P1688" s="75">
        <f>VLOOKUP(D1688,'FY-Quarter lookup'!$D$2:$J$25,7,FALSE)</f>
        <v>0</v>
      </c>
      <c r="Q1688" s="75">
        <f ca="1">IFERROR(INDEX('Budget by FY'!$I$2:$I$506,MATCH('Budget by qtr'!O1688,'Budget by FY'!$F$2:$F$506,0)),0)</f>
        <v>0</v>
      </c>
      <c r="R1688" s="75">
        <f>VLOOKUP(D1688,'FY-Quarter lookup'!$D$2:$K$25,8,FALSE)</f>
        <v>0</v>
      </c>
      <c r="S1688" s="75">
        <f>VLOOKUP(D1688,'FY-Quarter lookup'!$D$2:$G$25,4,FALSE)</f>
        <v>0</v>
      </c>
      <c r="T1688" s="75">
        <f t="shared" ca="1" si="210"/>
        <v>0</v>
      </c>
    </row>
    <row r="1689" spans="1:20">
      <c r="A1689">
        <v>4</v>
      </c>
      <c r="B1689">
        <v>2024</v>
      </c>
      <c r="C1689" s="2">
        <v>45383</v>
      </c>
      <c r="D1689" s="2">
        <v>45473</v>
      </c>
      <c r="J1689">
        <f>VLOOKUP(D1689,'FY-Quarter lookup'!$D$2:$I$25,6,FALSE)</f>
        <v>0</v>
      </c>
      <c r="K1689">
        <f t="shared" si="215"/>
        <v>352</v>
      </c>
      <c r="L1689" s="75" t="str">
        <f t="shared" ca="1" si="213"/>
        <v>3210: Regular In-kind</v>
      </c>
      <c r="M1689" s="75">
        <f t="shared" ca="1" si="208"/>
        <v>0</v>
      </c>
      <c r="N1689" s="75">
        <f t="shared" ca="1" si="209"/>
        <v>0</v>
      </c>
      <c r="O1689" s="75" t="str">
        <f t="shared" ca="1" si="214"/>
        <v>3210: Regular In-kind00PY0</v>
      </c>
      <c r="P1689" s="75">
        <f>VLOOKUP(D1689,'FY-Quarter lookup'!$D$2:$J$25,7,FALSE)</f>
        <v>0</v>
      </c>
      <c r="Q1689" s="75">
        <f ca="1">IFERROR(INDEX('Budget by FY'!$I$2:$I$506,MATCH('Budget by qtr'!O1689,'Budget by FY'!$F$2:$F$506,0)),0)</f>
        <v>0</v>
      </c>
      <c r="R1689" s="75">
        <f>VLOOKUP(D1689,'FY-Quarter lookup'!$D$2:$K$25,8,FALSE)</f>
        <v>0</v>
      </c>
      <c r="S1689" s="75">
        <f>VLOOKUP(D1689,'FY-Quarter lookup'!$D$2:$G$25,4,FALSE)</f>
        <v>0</v>
      </c>
      <c r="T1689" s="75">
        <f t="shared" ca="1" si="210"/>
        <v>0</v>
      </c>
    </row>
    <row r="1690" spans="1:20">
      <c r="A1690">
        <v>1</v>
      </c>
      <c r="B1690">
        <v>2025</v>
      </c>
      <c r="C1690" s="2">
        <v>45474</v>
      </c>
      <c r="D1690" s="2">
        <v>45565</v>
      </c>
      <c r="J1690">
        <f>VLOOKUP(D1690,'FY-Quarter lookup'!$D$2:$I$25,6,FALSE)</f>
        <v>0</v>
      </c>
      <c r="K1690">
        <f t="shared" si="215"/>
        <v>352</v>
      </c>
      <c r="L1690" s="75" t="str">
        <f t="shared" ca="1" si="213"/>
        <v>3210: Regular In-kind</v>
      </c>
      <c r="M1690" s="75">
        <f t="shared" ref="M1690:M1753" ca="1" si="216">INDIRECT(_xlfn.CONCAT("'Budget by FY'!D",K1690))</f>
        <v>0</v>
      </c>
      <c r="N1690" s="75">
        <f t="shared" ref="N1690:N1753" ca="1" si="217">INDIRECT(_xlfn.CONCAT("'Budget by FY'!E",K1690))</f>
        <v>0</v>
      </c>
      <c r="O1690" s="75" t="str">
        <f t="shared" ca="1" si="214"/>
        <v>3210: Regular In-kind00PY0</v>
      </c>
      <c r="P1690" s="75">
        <f>VLOOKUP(D1690,'FY-Quarter lookup'!$D$2:$J$25,7,FALSE)</f>
        <v>0</v>
      </c>
      <c r="Q1690" s="75">
        <f ca="1">IFERROR(INDEX('Budget by FY'!$I$2:$I$506,MATCH('Budget by qtr'!O1690,'Budget by FY'!$F$2:$F$506,0)),0)</f>
        <v>0</v>
      </c>
      <c r="R1690" s="75">
        <f>VLOOKUP(D1690,'FY-Quarter lookup'!$D$2:$K$25,8,FALSE)</f>
        <v>0</v>
      </c>
      <c r="S1690" s="75">
        <f>VLOOKUP(D1690,'FY-Quarter lookup'!$D$2:$G$25,4,FALSE)</f>
        <v>0</v>
      </c>
      <c r="T1690" s="75">
        <f t="shared" ref="T1690:T1753" ca="1" si="218">IFERROR((Q1690/R1690)*S1690,0)</f>
        <v>0</v>
      </c>
    </row>
    <row r="1691" spans="1:20">
      <c r="A1691">
        <v>2</v>
      </c>
      <c r="B1691">
        <v>2025</v>
      </c>
      <c r="C1691" s="2">
        <v>45566</v>
      </c>
      <c r="D1691" s="2">
        <v>45657</v>
      </c>
      <c r="J1691">
        <f>VLOOKUP(D1691,'FY-Quarter lookup'!$D$2:$I$25,6,FALSE)</f>
        <v>0</v>
      </c>
      <c r="K1691">
        <f t="shared" si="215"/>
        <v>352</v>
      </c>
      <c r="L1691" s="75" t="str">
        <f t="shared" ca="1" si="213"/>
        <v>3210: Regular In-kind</v>
      </c>
      <c r="M1691" s="75">
        <f t="shared" ca="1" si="216"/>
        <v>0</v>
      </c>
      <c r="N1691" s="75">
        <f t="shared" ca="1" si="217"/>
        <v>0</v>
      </c>
      <c r="O1691" s="75" t="str">
        <f t="shared" ca="1" si="214"/>
        <v>3210: Regular In-kind00PY0</v>
      </c>
      <c r="P1691" s="75">
        <f>VLOOKUP(D1691,'FY-Quarter lookup'!$D$2:$J$25,7,FALSE)</f>
        <v>0</v>
      </c>
      <c r="Q1691" s="75">
        <f ca="1">IFERROR(INDEX('Budget by FY'!$I$2:$I$506,MATCH('Budget by qtr'!O1691,'Budget by FY'!$F$2:$F$506,0)),0)</f>
        <v>0</v>
      </c>
      <c r="R1691" s="75">
        <f>VLOOKUP(D1691,'FY-Quarter lookup'!$D$2:$K$25,8,FALSE)</f>
        <v>0</v>
      </c>
      <c r="S1691" s="75">
        <f>VLOOKUP(D1691,'FY-Quarter lookup'!$D$2:$G$25,4,FALSE)</f>
        <v>0</v>
      </c>
      <c r="T1691" s="75">
        <f t="shared" ca="1" si="218"/>
        <v>0</v>
      </c>
    </row>
    <row r="1692" spans="1:20">
      <c r="A1692">
        <v>3</v>
      </c>
      <c r="B1692">
        <v>2025</v>
      </c>
      <c r="C1692" s="2">
        <v>45658</v>
      </c>
      <c r="D1692" s="2">
        <v>45747</v>
      </c>
      <c r="J1692">
        <f>VLOOKUP(D1692,'FY-Quarter lookup'!$D$2:$I$25,6,FALSE)</f>
        <v>0</v>
      </c>
      <c r="K1692">
        <f t="shared" si="215"/>
        <v>352</v>
      </c>
      <c r="L1692" s="75" t="str">
        <f t="shared" ca="1" si="213"/>
        <v>3210: Regular In-kind</v>
      </c>
      <c r="M1692" s="75">
        <f t="shared" ca="1" si="216"/>
        <v>0</v>
      </c>
      <c r="N1692" s="75">
        <f t="shared" ca="1" si="217"/>
        <v>0</v>
      </c>
      <c r="O1692" s="75" t="str">
        <f t="shared" ca="1" si="214"/>
        <v>3210: Regular In-kind00PY0</v>
      </c>
      <c r="P1692" s="75">
        <f>VLOOKUP(D1692,'FY-Quarter lookup'!$D$2:$J$25,7,FALSE)</f>
        <v>0</v>
      </c>
      <c r="Q1692" s="75">
        <f ca="1">IFERROR(INDEX('Budget by FY'!$I$2:$I$506,MATCH('Budget by qtr'!O1692,'Budget by FY'!$F$2:$F$506,0)),0)</f>
        <v>0</v>
      </c>
      <c r="R1692" s="75">
        <f>VLOOKUP(D1692,'FY-Quarter lookup'!$D$2:$K$25,8,FALSE)</f>
        <v>0</v>
      </c>
      <c r="S1692" s="75">
        <f>VLOOKUP(D1692,'FY-Quarter lookup'!$D$2:$G$25,4,FALSE)</f>
        <v>0</v>
      </c>
      <c r="T1692" s="75">
        <f t="shared" ca="1" si="218"/>
        <v>0</v>
      </c>
    </row>
    <row r="1693" spans="1:20">
      <c r="A1693">
        <v>4</v>
      </c>
      <c r="B1693">
        <v>2025</v>
      </c>
      <c r="C1693" s="2">
        <v>45748</v>
      </c>
      <c r="D1693" s="2">
        <v>45838</v>
      </c>
      <c r="J1693">
        <f>VLOOKUP(D1693,'FY-Quarter lookup'!$D$2:$I$25,6,FALSE)</f>
        <v>0</v>
      </c>
      <c r="K1693">
        <f t="shared" si="215"/>
        <v>352</v>
      </c>
      <c r="L1693" s="75" t="str">
        <f t="shared" ca="1" si="213"/>
        <v>3210: Regular In-kind</v>
      </c>
      <c r="M1693" s="75">
        <f t="shared" ca="1" si="216"/>
        <v>0</v>
      </c>
      <c r="N1693" s="75">
        <f t="shared" ca="1" si="217"/>
        <v>0</v>
      </c>
      <c r="O1693" s="75" t="str">
        <f t="shared" ca="1" si="214"/>
        <v>3210: Regular In-kind00PY0</v>
      </c>
      <c r="P1693" s="75">
        <f>VLOOKUP(D1693,'FY-Quarter lookup'!$D$2:$J$25,7,FALSE)</f>
        <v>0</v>
      </c>
      <c r="Q1693" s="75">
        <f ca="1">IFERROR(INDEX('Budget by FY'!$I$2:$I$506,MATCH('Budget by qtr'!O1693,'Budget by FY'!$F$2:$F$506,0)),0)</f>
        <v>0</v>
      </c>
      <c r="R1693" s="75">
        <f>VLOOKUP(D1693,'FY-Quarter lookup'!$D$2:$K$25,8,FALSE)</f>
        <v>0</v>
      </c>
      <c r="S1693" s="75">
        <f>VLOOKUP(D1693,'FY-Quarter lookup'!$D$2:$G$25,4,FALSE)</f>
        <v>0</v>
      </c>
      <c r="T1693" s="75">
        <f t="shared" ca="1" si="218"/>
        <v>0</v>
      </c>
    </row>
    <row r="1694" spans="1:20">
      <c r="A1694">
        <v>1</v>
      </c>
      <c r="B1694">
        <v>2026</v>
      </c>
      <c r="C1694" s="2">
        <v>45839</v>
      </c>
      <c r="D1694" s="2">
        <v>45930</v>
      </c>
      <c r="J1694">
        <f>VLOOKUP(D1694,'FY-Quarter lookup'!$D$2:$I$25,6,FALSE)</f>
        <v>0</v>
      </c>
      <c r="K1694">
        <f t="shared" si="215"/>
        <v>352</v>
      </c>
      <c r="L1694" s="75" t="str">
        <f t="shared" ca="1" si="213"/>
        <v>3210: Regular In-kind</v>
      </c>
      <c r="M1694" s="75">
        <f t="shared" ca="1" si="216"/>
        <v>0</v>
      </c>
      <c r="N1694" s="75">
        <f t="shared" ca="1" si="217"/>
        <v>0</v>
      </c>
      <c r="O1694" s="75" t="str">
        <f t="shared" ca="1" si="214"/>
        <v>3210: Regular In-kind00PY0</v>
      </c>
      <c r="P1694" s="75">
        <f>VLOOKUP(D1694,'FY-Quarter lookup'!$D$2:$J$25,7,FALSE)</f>
        <v>0</v>
      </c>
      <c r="Q1694" s="75">
        <f ca="1">IFERROR(INDEX('Budget by FY'!$I$2:$I$506,MATCH('Budget by qtr'!O1694,'Budget by FY'!$F$2:$F$506,0)),0)</f>
        <v>0</v>
      </c>
      <c r="R1694" s="75">
        <f>VLOOKUP(D1694,'FY-Quarter lookup'!$D$2:$K$25,8,FALSE)</f>
        <v>0</v>
      </c>
      <c r="S1694" s="75">
        <f>VLOOKUP(D1694,'FY-Quarter lookup'!$D$2:$G$25,4,FALSE)</f>
        <v>0</v>
      </c>
      <c r="T1694" s="75">
        <f t="shared" ca="1" si="218"/>
        <v>0</v>
      </c>
    </row>
    <row r="1695" spans="1:20">
      <c r="A1695">
        <v>2</v>
      </c>
      <c r="B1695">
        <v>2026</v>
      </c>
      <c r="C1695" s="2">
        <v>45931</v>
      </c>
      <c r="D1695" s="2">
        <v>46022</v>
      </c>
      <c r="J1695">
        <f>VLOOKUP(D1695,'FY-Quarter lookup'!$D$2:$I$25,6,FALSE)</f>
        <v>0</v>
      </c>
      <c r="K1695">
        <f t="shared" si="215"/>
        <v>352</v>
      </c>
      <c r="L1695" s="75" t="str">
        <f t="shared" ca="1" si="213"/>
        <v>3210: Regular In-kind</v>
      </c>
      <c r="M1695" s="75">
        <f t="shared" ca="1" si="216"/>
        <v>0</v>
      </c>
      <c r="N1695" s="75">
        <f t="shared" ca="1" si="217"/>
        <v>0</v>
      </c>
      <c r="O1695" s="75" t="str">
        <f t="shared" ca="1" si="214"/>
        <v>3210: Regular In-kind00PY0</v>
      </c>
      <c r="P1695" s="75">
        <f>VLOOKUP(D1695,'FY-Quarter lookup'!$D$2:$J$25,7,FALSE)</f>
        <v>0</v>
      </c>
      <c r="Q1695" s="75">
        <f ca="1">IFERROR(INDEX('Budget by FY'!$I$2:$I$506,MATCH('Budget by qtr'!O1695,'Budget by FY'!$F$2:$F$506,0)),0)</f>
        <v>0</v>
      </c>
      <c r="R1695" s="75">
        <f>VLOOKUP(D1695,'FY-Quarter lookup'!$D$2:$K$25,8,FALSE)</f>
        <v>0</v>
      </c>
      <c r="S1695" s="75">
        <f>VLOOKUP(D1695,'FY-Quarter lookup'!$D$2:$G$25,4,FALSE)</f>
        <v>0</v>
      </c>
      <c r="T1695" s="75">
        <f t="shared" ca="1" si="218"/>
        <v>0</v>
      </c>
    </row>
    <row r="1696" spans="1:20">
      <c r="A1696">
        <v>3</v>
      </c>
      <c r="B1696">
        <v>2026</v>
      </c>
      <c r="C1696" s="2">
        <v>46023</v>
      </c>
      <c r="D1696" s="2">
        <v>46112</v>
      </c>
      <c r="J1696">
        <f>VLOOKUP(D1696,'FY-Quarter lookup'!$D$2:$I$25,6,FALSE)</f>
        <v>0</v>
      </c>
      <c r="K1696">
        <f t="shared" si="215"/>
        <v>352</v>
      </c>
      <c r="L1696" s="75" t="str">
        <f t="shared" ca="1" si="213"/>
        <v>3210: Regular In-kind</v>
      </c>
      <c r="M1696" s="75">
        <f t="shared" ca="1" si="216"/>
        <v>0</v>
      </c>
      <c r="N1696" s="75">
        <f t="shared" ca="1" si="217"/>
        <v>0</v>
      </c>
      <c r="O1696" s="75" t="str">
        <f t="shared" ca="1" si="214"/>
        <v>3210: Regular In-kind00PY0</v>
      </c>
      <c r="P1696" s="75">
        <f>VLOOKUP(D1696,'FY-Quarter lookup'!$D$2:$J$25,7,FALSE)</f>
        <v>0</v>
      </c>
      <c r="Q1696" s="75">
        <f ca="1">IFERROR(INDEX('Budget by FY'!$I$2:$I$506,MATCH('Budget by qtr'!O1696,'Budget by FY'!$F$2:$F$506,0)),0)</f>
        <v>0</v>
      </c>
      <c r="R1696" s="75">
        <f>VLOOKUP(D1696,'FY-Quarter lookup'!$D$2:$K$25,8,FALSE)</f>
        <v>0</v>
      </c>
      <c r="S1696" s="75">
        <f>VLOOKUP(D1696,'FY-Quarter lookup'!$D$2:$G$25,4,FALSE)</f>
        <v>0</v>
      </c>
      <c r="T1696" s="75">
        <f t="shared" ca="1" si="218"/>
        <v>0</v>
      </c>
    </row>
    <row r="1697" spans="1:20">
      <c r="A1697">
        <v>4</v>
      </c>
      <c r="B1697">
        <v>2026</v>
      </c>
      <c r="C1697" s="2">
        <v>46113</v>
      </c>
      <c r="D1697" s="2">
        <v>46203</v>
      </c>
      <c r="J1697">
        <f>VLOOKUP(D1697,'FY-Quarter lookup'!$D$2:$I$25,6,FALSE)</f>
        <v>0</v>
      </c>
      <c r="K1697">
        <f t="shared" si="215"/>
        <v>352</v>
      </c>
      <c r="L1697" s="75" t="str">
        <f t="shared" ca="1" si="213"/>
        <v>3210: Regular In-kind</v>
      </c>
      <c r="M1697" s="75">
        <f t="shared" ca="1" si="216"/>
        <v>0</v>
      </c>
      <c r="N1697" s="75">
        <f t="shared" ca="1" si="217"/>
        <v>0</v>
      </c>
      <c r="O1697" s="75" t="str">
        <f t="shared" ca="1" si="214"/>
        <v>3210: Regular In-kind00PY0</v>
      </c>
      <c r="P1697" s="75">
        <f>VLOOKUP(D1697,'FY-Quarter lookup'!$D$2:$J$25,7,FALSE)</f>
        <v>0</v>
      </c>
      <c r="Q1697" s="75">
        <f ca="1">IFERROR(INDEX('Budget by FY'!$I$2:$I$506,MATCH('Budget by qtr'!O1697,'Budget by FY'!$F$2:$F$506,0)),0)</f>
        <v>0</v>
      </c>
      <c r="R1697" s="75">
        <f>VLOOKUP(D1697,'FY-Quarter lookup'!$D$2:$K$25,8,FALSE)</f>
        <v>0</v>
      </c>
      <c r="S1697" s="75">
        <f>VLOOKUP(D1697,'FY-Quarter lookup'!$D$2:$G$25,4,FALSE)</f>
        <v>0</v>
      </c>
      <c r="T1697" s="75">
        <f t="shared" ca="1" si="218"/>
        <v>0</v>
      </c>
    </row>
    <row r="1698" spans="1:20">
      <c r="A1698">
        <v>1</v>
      </c>
      <c r="B1698">
        <v>2027</v>
      </c>
      <c r="C1698" s="2">
        <v>46204</v>
      </c>
      <c r="D1698" s="2">
        <v>46295</v>
      </c>
      <c r="J1698">
        <f>VLOOKUP(D1698,'FY-Quarter lookup'!$D$2:$I$25,6,FALSE)</f>
        <v>0</v>
      </c>
      <c r="K1698">
        <f t="shared" si="215"/>
        <v>352</v>
      </c>
      <c r="L1698" s="75" t="str">
        <f t="shared" ca="1" si="213"/>
        <v>3210: Regular In-kind</v>
      </c>
      <c r="M1698" s="75">
        <f t="shared" ca="1" si="216"/>
        <v>0</v>
      </c>
      <c r="N1698" s="75">
        <f t="shared" ca="1" si="217"/>
        <v>0</v>
      </c>
      <c r="O1698" s="75" t="str">
        <f t="shared" ca="1" si="214"/>
        <v>3210: Regular In-kind00PY0</v>
      </c>
      <c r="P1698" s="75">
        <f>VLOOKUP(D1698,'FY-Quarter lookup'!$D$2:$J$25,7,FALSE)</f>
        <v>0</v>
      </c>
      <c r="Q1698" s="75">
        <f ca="1">IFERROR(INDEX('Budget by FY'!$I$2:$I$506,MATCH('Budget by qtr'!O1698,'Budget by FY'!$F$2:$F$506,0)),0)</f>
        <v>0</v>
      </c>
      <c r="R1698" s="75">
        <f>VLOOKUP(D1698,'FY-Quarter lookup'!$D$2:$K$25,8,FALSE)</f>
        <v>0</v>
      </c>
      <c r="S1698" s="75">
        <f>VLOOKUP(D1698,'FY-Quarter lookup'!$D$2:$G$25,4,FALSE)</f>
        <v>0</v>
      </c>
      <c r="T1698" s="75">
        <f t="shared" ca="1" si="218"/>
        <v>0</v>
      </c>
    </row>
    <row r="1699" spans="1:20">
      <c r="A1699">
        <v>2</v>
      </c>
      <c r="B1699">
        <v>2027</v>
      </c>
      <c r="C1699" s="2">
        <v>46296</v>
      </c>
      <c r="D1699" s="2">
        <v>46387</v>
      </c>
      <c r="J1699">
        <f>VLOOKUP(D1699,'FY-Quarter lookup'!$D$2:$I$25,6,FALSE)</f>
        <v>0</v>
      </c>
      <c r="K1699">
        <f t="shared" si="215"/>
        <v>352</v>
      </c>
      <c r="L1699" s="75" t="str">
        <f t="shared" ca="1" si="213"/>
        <v>3210: Regular In-kind</v>
      </c>
      <c r="M1699" s="75">
        <f t="shared" ca="1" si="216"/>
        <v>0</v>
      </c>
      <c r="N1699" s="75">
        <f t="shared" ca="1" si="217"/>
        <v>0</v>
      </c>
      <c r="O1699" s="75" t="str">
        <f t="shared" ca="1" si="214"/>
        <v>3210: Regular In-kind00PY0</v>
      </c>
      <c r="P1699" s="75">
        <f>VLOOKUP(D1699,'FY-Quarter lookup'!$D$2:$J$25,7,FALSE)</f>
        <v>0</v>
      </c>
      <c r="Q1699" s="75">
        <f ca="1">IFERROR(INDEX('Budget by FY'!$I$2:$I$506,MATCH('Budget by qtr'!O1699,'Budget by FY'!$F$2:$F$506,0)),0)</f>
        <v>0</v>
      </c>
      <c r="R1699" s="75">
        <f>VLOOKUP(D1699,'FY-Quarter lookup'!$D$2:$K$25,8,FALSE)</f>
        <v>0</v>
      </c>
      <c r="S1699" s="75">
        <f>VLOOKUP(D1699,'FY-Quarter lookup'!$D$2:$G$25,4,FALSE)</f>
        <v>0</v>
      </c>
      <c r="T1699" s="75">
        <f t="shared" ca="1" si="218"/>
        <v>0</v>
      </c>
    </row>
    <row r="1700" spans="1:20">
      <c r="A1700">
        <v>3</v>
      </c>
      <c r="B1700">
        <v>2027</v>
      </c>
      <c r="C1700" s="2">
        <v>46388</v>
      </c>
      <c r="D1700" s="2">
        <v>46477</v>
      </c>
      <c r="J1700">
        <f>VLOOKUP(D1700,'FY-Quarter lookup'!$D$2:$I$25,6,FALSE)</f>
        <v>0</v>
      </c>
      <c r="K1700">
        <f t="shared" si="215"/>
        <v>352</v>
      </c>
      <c r="L1700" s="75" t="str">
        <f t="shared" ca="1" si="213"/>
        <v>3210: Regular In-kind</v>
      </c>
      <c r="M1700" s="75">
        <f t="shared" ca="1" si="216"/>
        <v>0</v>
      </c>
      <c r="N1700" s="75">
        <f t="shared" ca="1" si="217"/>
        <v>0</v>
      </c>
      <c r="O1700" s="75" t="str">
        <f t="shared" ca="1" si="214"/>
        <v>3210: Regular In-kind00PY0</v>
      </c>
      <c r="P1700" s="75">
        <f>VLOOKUP(D1700,'FY-Quarter lookup'!$D$2:$J$25,7,FALSE)</f>
        <v>0</v>
      </c>
      <c r="Q1700" s="75">
        <f ca="1">IFERROR(INDEX('Budget by FY'!$I$2:$I$506,MATCH('Budget by qtr'!O1700,'Budget by FY'!$F$2:$F$506,0)),0)</f>
        <v>0</v>
      </c>
      <c r="R1700" s="75">
        <f>VLOOKUP(D1700,'FY-Quarter lookup'!$D$2:$K$25,8,FALSE)</f>
        <v>0</v>
      </c>
      <c r="S1700" s="75">
        <f>VLOOKUP(D1700,'FY-Quarter lookup'!$D$2:$G$25,4,FALSE)</f>
        <v>0</v>
      </c>
      <c r="T1700" s="75">
        <f t="shared" ca="1" si="218"/>
        <v>0</v>
      </c>
    </row>
    <row r="1701" spans="1:20">
      <c r="A1701">
        <v>4</v>
      </c>
      <c r="B1701">
        <v>2027</v>
      </c>
      <c r="C1701" s="2">
        <v>46478</v>
      </c>
      <c r="D1701" s="2">
        <v>46568</v>
      </c>
      <c r="J1701">
        <f>VLOOKUP(D1701,'FY-Quarter lookup'!$D$2:$I$25,6,FALSE)</f>
        <v>0</v>
      </c>
      <c r="K1701">
        <f t="shared" si="215"/>
        <v>352</v>
      </c>
      <c r="L1701" s="75" t="str">
        <f t="shared" ca="1" si="213"/>
        <v>3210: Regular In-kind</v>
      </c>
      <c r="M1701" s="75">
        <f t="shared" ca="1" si="216"/>
        <v>0</v>
      </c>
      <c r="N1701" s="75">
        <f t="shared" ca="1" si="217"/>
        <v>0</v>
      </c>
      <c r="O1701" s="75" t="str">
        <f t="shared" ca="1" si="214"/>
        <v>3210: Regular In-kind00PY0</v>
      </c>
      <c r="P1701" s="75">
        <f>VLOOKUP(D1701,'FY-Quarter lookup'!$D$2:$J$25,7,FALSE)</f>
        <v>0</v>
      </c>
      <c r="Q1701" s="75">
        <f ca="1">IFERROR(INDEX('Budget by FY'!$I$2:$I$506,MATCH('Budget by qtr'!O1701,'Budget by FY'!$F$2:$F$506,0)),0)</f>
        <v>0</v>
      </c>
      <c r="R1701" s="75">
        <f>VLOOKUP(D1701,'FY-Quarter lookup'!$D$2:$K$25,8,FALSE)</f>
        <v>0</v>
      </c>
      <c r="S1701" s="75">
        <f>VLOOKUP(D1701,'FY-Quarter lookup'!$D$2:$G$25,4,FALSE)</f>
        <v>0</v>
      </c>
      <c r="T1701" s="75">
        <f t="shared" ca="1" si="218"/>
        <v>0</v>
      </c>
    </row>
    <row r="1702" spans="1:20">
      <c r="A1702">
        <v>1</v>
      </c>
      <c r="B1702">
        <v>2028</v>
      </c>
      <c r="C1702" s="2">
        <v>46569</v>
      </c>
      <c r="D1702" s="2">
        <v>46660</v>
      </c>
      <c r="J1702">
        <f>VLOOKUP(D1702,'FY-Quarter lookup'!$D$2:$I$25,6,FALSE)</f>
        <v>0</v>
      </c>
      <c r="K1702">
        <f t="shared" si="215"/>
        <v>352</v>
      </c>
      <c r="L1702" s="75" t="str">
        <f t="shared" ca="1" si="213"/>
        <v>3210: Regular In-kind</v>
      </c>
      <c r="M1702" s="75">
        <f t="shared" ca="1" si="216"/>
        <v>0</v>
      </c>
      <c r="N1702" s="75">
        <f t="shared" ca="1" si="217"/>
        <v>0</v>
      </c>
      <c r="O1702" s="75" t="str">
        <f t="shared" ca="1" si="214"/>
        <v>3210: Regular In-kind00PY0</v>
      </c>
      <c r="P1702" s="75">
        <f>VLOOKUP(D1702,'FY-Quarter lookup'!$D$2:$J$25,7,FALSE)</f>
        <v>0</v>
      </c>
      <c r="Q1702" s="75">
        <f ca="1">IFERROR(INDEX('Budget by FY'!$I$2:$I$506,MATCH('Budget by qtr'!O1702,'Budget by FY'!$F$2:$F$506,0)),0)</f>
        <v>0</v>
      </c>
      <c r="R1702" s="75">
        <f>VLOOKUP(D1702,'FY-Quarter lookup'!$D$2:$K$25,8,FALSE)</f>
        <v>0</v>
      </c>
      <c r="S1702" s="75">
        <f>VLOOKUP(D1702,'FY-Quarter lookup'!$D$2:$G$25,4,FALSE)</f>
        <v>0</v>
      </c>
      <c r="T1702" s="75">
        <f t="shared" ca="1" si="218"/>
        <v>0</v>
      </c>
    </row>
    <row r="1703" spans="1:20">
      <c r="A1703">
        <v>2</v>
      </c>
      <c r="B1703">
        <v>2028</v>
      </c>
      <c r="C1703" s="2">
        <v>46661</v>
      </c>
      <c r="D1703" s="2">
        <v>46752</v>
      </c>
      <c r="J1703">
        <f>VLOOKUP(D1703,'FY-Quarter lookup'!$D$2:$I$25,6,FALSE)</f>
        <v>0</v>
      </c>
      <c r="K1703">
        <f t="shared" si="215"/>
        <v>352</v>
      </c>
      <c r="L1703" s="75" t="str">
        <f t="shared" ca="1" si="213"/>
        <v>3210: Regular In-kind</v>
      </c>
      <c r="M1703" s="75">
        <f t="shared" ca="1" si="216"/>
        <v>0</v>
      </c>
      <c r="N1703" s="75">
        <f t="shared" ca="1" si="217"/>
        <v>0</v>
      </c>
      <c r="O1703" s="75" t="str">
        <f t="shared" ca="1" si="214"/>
        <v>3210: Regular In-kind00PY0</v>
      </c>
      <c r="P1703" s="75">
        <f>VLOOKUP(D1703,'FY-Quarter lookup'!$D$2:$J$25,7,FALSE)</f>
        <v>0</v>
      </c>
      <c r="Q1703" s="75">
        <f ca="1">IFERROR(INDEX('Budget by FY'!$I$2:$I$506,MATCH('Budget by qtr'!O1703,'Budget by FY'!$F$2:$F$506,0)),0)</f>
        <v>0</v>
      </c>
      <c r="R1703" s="75">
        <f>VLOOKUP(D1703,'FY-Quarter lookup'!$D$2:$K$25,8,FALSE)</f>
        <v>0</v>
      </c>
      <c r="S1703" s="75">
        <f>VLOOKUP(D1703,'FY-Quarter lookup'!$D$2:$G$25,4,FALSE)</f>
        <v>0</v>
      </c>
      <c r="T1703" s="75">
        <f t="shared" ca="1" si="218"/>
        <v>0</v>
      </c>
    </row>
    <row r="1704" spans="1:20">
      <c r="A1704">
        <v>3</v>
      </c>
      <c r="B1704">
        <v>2028</v>
      </c>
      <c r="C1704" s="2">
        <v>46753</v>
      </c>
      <c r="D1704" s="2">
        <v>46843</v>
      </c>
      <c r="J1704">
        <f>VLOOKUP(D1704,'FY-Quarter lookup'!$D$2:$I$25,6,FALSE)</f>
        <v>0</v>
      </c>
      <c r="K1704">
        <f t="shared" si="215"/>
        <v>352</v>
      </c>
      <c r="L1704" s="75" t="str">
        <f t="shared" ca="1" si="213"/>
        <v>3210: Regular In-kind</v>
      </c>
      <c r="M1704" s="75">
        <f t="shared" ca="1" si="216"/>
        <v>0</v>
      </c>
      <c r="N1704" s="75">
        <f t="shared" ca="1" si="217"/>
        <v>0</v>
      </c>
      <c r="O1704" s="75" t="str">
        <f t="shared" ca="1" si="214"/>
        <v>3210: Regular In-kind00PY0</v>
      </c>
      <c r="P1704" s="75">
        <f>VLOOKUP(D1704,'FY-Quarter lookup'!$D$2:$J$25,7,FALSE)</f>
        <v>0</v>
      </c>
      <c r="Q1704" s="75">
        <f ca="1">IFERROR(INDEX('Budget by FY'!$I$2:$I$506,MATCH('Budget by qtr'!O1704,'Budget by FY'!$F$2:$F$506,0)),0)</f>
        <v>0</v>
      </c>
      <c r="R1704" s="75">
        <f>VLOOKUP(D1704,'FY-Quarter lookup'!$D$2:$K$25,8,FALSE)</f>
        <v>0</v>
      </c>
      <c r="S1704" s="75">
        <f>VLOOKUP(D1704,'FY-Quarter lookup'!$D$2:$G$25,4,FALSE)</f>
        <v>0</v>
      </c>
      <c r="T1704" s="75">
        <f t="shared" ca="1" si="218"/>
        <v>0</v>
      </c>
    </row>
    <row r="1705" spans="1:20">
      <c r="A1705">
        <v>4</v>
      </c>
      <c r="B1705">
        <v>2028</v>
      </c>
      <c r="C1705" s="2">
        <v>46844</v>
      </c>
      <c r="D1705" s="2">
        <v>46934</v>
      </c>
      <c r="J1705">
        <f>VLOOKUP(D1705,'FY-Quarter lookup'!$D$2:$I$25,6,FALSE)</f>
        <v>0</v>
      </c>
      <c r="K1705">
        <f t="shared" si="215"/>
        <v>352</v>
      </c>
      <c r="L1705" s="75" t="str">
        <f t="shared" ca="1" si="213"/>
        <v>3210: Regular In-kind</v>
      </c>
      <c r="M1705" s="75">
        <f t="shared" ca="1" si="216"/>
        <v>0</v>
      </c>
      <c r="N1705" s="75">
        <f t="shared" ca="1" si="217"/>
        <v>0</v>
      </c>
      <c r="O1705" s="75" t="str">
        <f t="shared" ca="1" si="214"/>
        <v>3210: Regular In-kind00PY0</v>
      </c>
      <c r="P1705" s="75">
        <f>VLOOKUP(D1705,'FY-Quarter lookup'!$D$2:$J$25,7,FALSE)</f>
        <v>0</v>
      </c>
      <c r="Q1705" s="75">
        <f ca="1">IFERROR(INDEX('Budget by FY'!$I$2:$I$506,MATCH('Budget by qtr'!O1705,'Budget by FY'!$F$2:$F$506,0)),0)</f>
        <v>0</v>
      </c>
      <c r="R1705" s="75">
        <f>VLOOKUP(D1705,'FY-Quarter lookup'!$D$2:$K$25,8,FALSE)</f>
        <v>0</v>
      </c>
      <c r="S1705" s="75">
        <f>VLOOKUP(D1705,'FY-Quarter lookup'!$D$2:$G$25,4,FALSE)</f>
        <v>0</v>
      </c>
      <c r="T1705" s="75">
        <f t="shared" ca="1" si="218"/>
        <v>0</v>
      </c>
    </row>
    <row r="1706" spans="1:20">
      <c r="A1706">
        <v>1</v>
      </c>
      <c r="B1706">
        <v>2023</v>
      </c>
      <c r="C1706" s="2">
        <v>44743</v>
      </c>
      <c r="D1706" s="2">
        <v>44834</v>
      </c>
      <c r="J1706">
        <f>VLOOKUP(D1706,'FY-Quarter lookup'!$D$2:$I$25,6,FALSE)</f>
        <v>0</v>
      </c>
      <c r="K1706">
        <f>K1705+5</f>
        <v>357</v>
      </c>
      <c r="L1706" s="75" t="str">
        <f t="shared" ca="1" si="213"/>
        <v>2111: Salaries</v>
      </c>
      <c r="M1706" s="75">
        <f t="shared" ca="1" si="216"/>
        <v>0</v>
      </c>
      <c r="N1706" s="75" t="str">
        <f t="shared" ca="1" si="217"/>
        <v xml:space="preserve"> - </v>
      </c>
      <c r="O1706" s="75" t="str">
        <f t="shared" ca="1" si="214"/>
        <v>2111: Salaries0 - PY0</v>
      </c>
      <c r="P1706" s="75">
        <f>VLOOKUP(D1706,'FY-Quarter lookup'!$D$2:$J$25,7,FALSE)</f>
        <v>0</v>
      </c>
      <c r="Q1706" s="75">
        <f ca="1">IFERROR(INDEX('Budget by FY'!$I$2:$I$506,MATCH('Budget by qtr'!O1706,'Budget by FY'!$F$2:$F$506,0)),0)</f>
        <v>0</v>
      </c>
      <c r="R1706" s="75">
        <f>VLOOKUP(D1706,'FY-Quarter lookup'!$D$2:$K$25,8,FALSE)</f>
        <v>0</v>
      </c>
      <c r="S1706" s="75">
        <f>VLOOKUP(D1706,'FY-Quarter lookup'!$D$2:$G$25,4,FALSE)</f>
        <v>0</v>
      </c>
      <c r="T1706" s="75">
        <f t="shared" ca="1" si="218"/>
        <v>0</v>
      </c>
    </row>
    <row r="1707" spans="1:20">
      <c r="A1707">
        <v>2</v>
      </c>
      <c r="B1707">
        <v>2023</v>
      </c>
      <c r="C1707" s="2">
        <v>44835</v>
      </c>
      <c r="D1707" s="2">
        <v>44926</v>
      </c>
      <c r="J1707">
        <f>VLOOKUP(D1707,'FY-Quarter lookup'!$D$2:$I$25,6,FALSE)</f>
        <v>0</v>
      </c>
      <c r="K1707">
        <f>K1706</f>
        <v>357</v>
      </c>
      <c r="L1707" s="75" t="str">
        <f t="shared" ca="1" si="213"/>
        <v>2111: Salaries</v>
      </c>
      <c r="M1707" s="75">
        <f t="shared" ca="1" si="216"/>
        <v>0</v>
      </c>
      <c r="N1707" s="75" t="str">
        <f t="shared" ca="1" si="217"/>
        <v xml:space="preserve"> - </v>
      </c>
      <c r="O1707" s="75" t="str">
        <f t="shared" ca="1" si="214"/>
        <v>2111: Salaries0 - PY0</v>
      </c>
      <c r="P1707" s="75">
        <f>VLOOKUP(D1707,'FY-Quarter lookup'!$D$2:$J$25,7,FALSE)</f>
        <v>0</v>
      </c>
      <c r="Q1707" s="75">
        <f ca="1">IFERROR(INDEX('Budget by FY'!$I$2:$I$506,MATCH('Budget by qtr'!O1707,'Budget by FY'!$F$2:$F$506,0)),0)</f>
        <v>0</v>
      </c>
      <c r="R1707" s="75">
        <f>VLOOKUP(D1707,'FY-Quarter lookup'!$D$2:$K$25,8,FALSE)</f>
        <v>0</v>
      </c>
      <c r="S1707" s="75">
        <f>VLOOKUP(D1707,'FY-Quarter lookup'!$D$2:$G$25,4,FALSE)</f>
        <v>0</v>
      </c>
      <c r="T1707" s="75">
        <f t="shared" ca="1" si="218"/>
        <v>0</v>
      </c>
    </row>
    <row r="1708" spans="1:20">
      <c r="A1708">
        <v>3</v>
      </c>
      <c r="B1708">
        <v>2023</v>
      </c>
      <c r="C1708" s="2">
        <v>44927</v>
      </c>
      <c r="D1708" s="2">
        <v>45016</v>
      </c>
      <c r="J1708">
        <f>VLOOKUP(D1708,'FY-Quarter lookup'!$D$2:$I$25,6,FALSE)</f>
        <v>0</v>
      </c>
      <c r="K1708">
        <f t="shared" ref="K1708:K1729" si="219">K1707</f>
        <v>357</v>
      </c>
      <c r="L1708" s="75" t="str">
        <f t="shared" ca="1" si="213"/>
        <v>2111: Salaries</v>
      </c>
      <c r="M1708" s="75">
        <f t="shared" ca="1" si="216"/>
        <v>0</v>
      </c>
      <c r="N1708" s="75" t="str">
        <f t="shared" ca="1" si="217"/>
        <v xml:space="preserve"> - </v>
      </c>
      <c r="O1708" s="75" t="str">
        <f t="shared" ca="1" si="214"/>
        <v>2111: Salaries0 - PY0</v>
      </c>
      <c r="P1708" s="75">
        <f>VLOOKUP(D1708,'FY-Quarter lookup'!$D$2:$J$25,7,FALSE)</f>
        <v>0</v>
      </c>
      <c r="Q1708" s="75">
        <f ca="1">IFERROR(INDEX('Budget by FY'!$I$2:$I$506,MATCH('Budget by qtr'!O1708,'Budget by FY'!$F$2:$F$506,0)),0)</f>
        <v>0</v>
      </c>
      <c r="R1708" s="75">
        <f>VLOOKUP(D1708,'FY-Quarter lookup'!$D$2:$K$25,8,FALSE)</f>
        <v>0</v>
      </c>
      <c r="S1708" s="75">
        <f>VLOOKUP(D1708,'FY-Quarter lookup'!$D$2:$G$25,4,FALSE)</f>
        <v>0</v>
      </c>
      <c r="T1708" s="75">
        <f t="shared" ca="1" si="218"/>
        <v>0</v>
      </c>
    </row>
    <row r="1709" spans="1:20">
      <c r="A1709">
        <v>4</v>
      </c>
      <c r="B1709">
        <v>2023</v>
      </c>
      <c r="C1709" s="2">
        <v>45017</v>
      </c>
      <c r="D1709" s="2">
        <v>45107</v>
      </c>
      <c r="J1709">
        <f>VLOOKUP(D1709,'FY-Quarter lookup'!$D$2:$I$25,6,FALSE)</f>
        <v>0</v>
      </c>
      <c r="K1709">
        <f t="shared" si="219"/>
        <v>357</v>
      </c>
      <c r="L1709" s="75" t="str">
        <f t="shared" ca="1" si="213"/>
        <v>2111: Salaries</v>
      </c>
      <c r="M1709" s="75">
        <f t="shared" ca="1" si="216"/>
        <v>0</v>
      </c>
      <c r="N1709" s="75" t="str">
        <f t="shared" ca="1" si="217"/>
        <v xml:space="preserve"> - </v>
      </c>
      <c r="O1709" s="75" t="str">
        <f t="shared" ca="1" si="214"/>
        <v>2111: Salaries0 - PY0</v>
      </c>
      <c r="P1709" s="75">
        <f>VLOOKUP(D1709,'FY-Quarter lookup'!$D$2:$J$25,7,FALSE)</f>
        <v>0</v>
      </c>
      <c r="Q1709" s="75">
        <f ca="1">IFERROR(INDEX('Budget by FY'!$I$2:$I$506,MATCH('Budget by qtr'!O1709,'Budget by FY'!$F$2:$F$506,0)),0)</f>
        <v>0</v>
      </c>
      <c r="R1709" s="75">
        <f>VLOOKUP(D1709,'FY-Quarter lookup'!$D$2:$K$25,8,FALSE)</f>
        <v>0</v>
      </c>
      <c r="S1709" s="75">
        <f>VLOOKUP(D1709,'FY-Quarter lookup'!$D$2:$G$25,4,FALSE)</f>
        <v>0</v>
      </c>
      <c r="T1709" s="75">
        <f t="shared" ca="1" si="218"/>
        <v>0</v>
      </c>
    </row>
    <row r="1710" spans="1:20">
      <c r="A1710">
        <v>1</v>
      </c>
      <c r="B1710">
        <v>2024</v>
      </c>
      <c r="C1710" s="2">
        <v>45108</v>
      </c>
      <c r="D1710" s="2">
        <v>45199</v>
      </c>
      <c r="J1710">
        <f>VLOOKUP(D1710,'FY-Quarter lookup'!$D$2:$I$25,6,FALSE)</f>
        <v>0</v>
      </c>
      <c r="K1710">
        <f t="shared" si="219"/>
        <v>357</v>
      </c>
      <c r="L1710" s="75" t="str">
        <f t="shared" ca="1" si="213"/>
        <v>2111: Salaries</v>
      </c>
      <c r="M1710" s="75">
        <f t="shared" ca="1" si="216"/>
        <v>0</v>
      </c>
      <c r="N1710" s="75" t="str">
        <f t="shared" ca="1" si="217"/>
        <v xml:space="preserve"> - </v>
      </c>
      <c r="O1710" s="75" t="str">
        <f t="shared" ca="1" si="214"/>
        <v>2111: Salaries0 - PY0</v>
      </c>
      <c r="P1710" s="75">
        <f>VLOOKUP(D1710,'FY-Quarter lookup'!$D$2:$J$25,7,FALSE)</f>
        <v>0</v>
      </c>
      <c r="Q1710" s="75">
        <f ca="1">IFERROR(INDEX('Budget by FY'!$I$2:$I$506,MATCH('Budget by qtr'!O1710,'Budget by FY'!$F$2:$F$506,0)),0)</f>
        <v>0</v>
      </c>
      <c r="R1710" s="75">
        <f>VLOOKUP(D1710,'FY-Quarter lookup'!$D$2:$K$25,8,FALSE)</f>
        <v>0</v>
      </c>
      <c r="S1710" s="75">
        <f>VLOOKUP(D1710,'FY-Quarter lookup'!$D$2:$G$25,4,FALSE)</f>
        <v>0</v>
      </c>
      <c r="T1710" s="75">
        <f t="shared" ca="1" si="218"/>
        <v>0</v>
      </c>
    </row>
    <row r="1711" spans="1:20">
      <c r="A1711">
        <v>2</v>
      </c>
      <c r="B1711">
        <v>2024</v>
      </c>
      <c r="C1711" s="2">
        <v>45200</v>
      </c>
      <c r="D1711" s="2">
        <v>45291</v>
      </c>
      <c r="J1711">
        <f>VLOOKUP(D1711,'FY-Quarter lookup'!$D$2:$I$25,6,FALSE)</f>
        <v>0</v>
      </c>
      <c r="K1711">
        <f t="shared" si="219"/>
        <v>357</v>
      </c>
      <c r="L1711" s="75" t="str">
        <f t="shared" ca="1" si="213"/>
        <v>2111: Salaries</v>
      </c>
      <c r="M1711" s="75">
        <f t="shared" ca="1" si="216"/>
        <v>0</v>
      </c>
      <c r="N1711" s="75" t="str">
        <f t="shared" ca="1" si="217"/>
        <v xml:space="preserve"> - </v>
      </c>
      <c r="O1711" s="75" t="str">
        <f t="shared" ca="1" si="214"/>
        <v>2111: Salaries0 - PY0</v>
      </c>
      <c r="P1711" s="75">
        <f>VLOOKUP(D1711,'FY-Quarter lookup'!$D$2:$J$25,7,FALSE)</f>
        <v>0</v>
      </c>
      <c r="Q1711" s="75">
        <f ca="1">IFERROR(INDEX('Budget by FY'!$I$2:$I$506,MATCH('Budget by qtr'!O1711,'Budget by FY'!$F$2:$F$506,0)),0)</f>
        <v>0</v>
      </c>
      <c r="R1711" s="75">
        <f>VLOOKUP(D1711,'FY-Quarter lookup'!$D$2:$K$25,8,FALSE)</f>
        <v>0</v>
      </c>
      <c r="S1711" s="75">
        <f>VLOOKUP(D1711,'FY-Quarter lookup'!$D$2:$G$25,4,FALSE)</f>
        <v>0</v>
      </c>
      <c r="T1711" s="75">
        <f t="shared" ca="1" si="218"/>
        <v>0</v>
      </c>
    </row>
    <row r="1712" spans="1:20">
      <c r="A1712">
        <v>3</v>
      </c>
      <c r="B1712">
        <v>2024</v>
      </c>
      <c r="C1712" s="2">
        <v>45292</v>
      </c>
      <c r="D1712" s="2">
        <v>45382</v>
      </c>
      <c r="J1712">
        <f>VLOOKUP(D1712,'FY-Quarter lookup'!$D$2:$I$25,6,FALSE)</f>
        <v>0</v>
      </c>
      <c r="K1712">
        <f t="shared" si="219"/>
        <v>357</v>
      </c>
      <c r="L1712" s="75" t="str">
        <f t="shared" ca="1" si="213"/>
        <v>2111: Salaries</v>
      </c>
      <c r="M1712" s="75">
        <f t="shared" ca="1" si="216"/>
        <v>0</v>
      </c>
      <c r="N1712" s="75" t="str">
        <f t="shared" ca="1" si="217"/>
        <v xml:space="preserve"> - </v>
      </c>
      <c r="O1712" s="75" t="str">
        <f t="shared" ca="1" si="214"/>
        <v>2111: Salaries0 - PY0</v>
      </c>
      <c r="P1712" s="75">
        <f>VLOOKUP(D1712,'FY-Quarter lookup'!$D$2:$J$25,7,FALSE)</f>
        <v>0</v>
      </c>
      <c r="Q1712" s="75">
        <f ca="1">IFERROR(INDEX('Budget by FY'!$I$2:$I$506,MATCH('Budget by qtr'!O1712,'Budget by FY'!$F$2:$F$506,0)),0)</f>
        <v>0</v>
      </c>
      <c r="R1712" s="75">
        <f>VLOOKUP(D1712,'FY-Quarter lookup'!$D$2:$K$25,8,FALSE)</f>
        <v>0</v>
      </c>
      <c r="S1712" s="75">
        <f>VLOOKUP(D1712,'FY-Quarter lookup'!$D$2:$G$25,4,FALSE)</f>
        <v>0</v>
      </c>
      <c r="T1712" s="75">
        <f t="shared" ca="1" si="218"/>
        <v>0</v>
      </c>
    </row>
    <row r="1713" spans="1:20">
      <c r="A1713">
        <v>4</v>
      </c>
      <c r="B1713">
        <v>2024</v>
      </c>
      <c r="C1713" s="2">
        <v>45383</v>
      </c>
      <c r="D1713" s="2">
        <v>45473</v>
      </c>
      <c r="J1713">
        <f>VLOOKUP(D1713,'FY-Quarter lookup'!$D$2:$I$25,6,FALSE)</f>
        <v>0</v>
      </c>
      <c r="K1713">
        <f t="shared" si="219"/>
        <v>357</v>
      </c>
      <c r="L1713" s="75" t="str">
        <f t="shared" ca="1" si="213"/>
        <v>2111: Salaries</v>
      </c>
      <c r="M1713" s="75">
        <f t="shared" ca="1" si="216"/>
        <v>0</v>
      </c>
      <c r="N1713" s="75" t="str">
        <f t="shared" ca="1" si="217"/>
        <v xml:space="preserve"> - </v>
      </c>
      <c r="O1713" s="75" t="str">
        <f t="shared" ca="1" si="214"/>
        <v>2111: Salaries0 - PY0</v>
      </c>
      <c r="P1713" s="75">
        <f>VLOOKUP(D1713,'FY-Quarter lookup'!$D$2:$J$25,7,FALSE)</f>
        <v>0</v>
      </c>
      <c r="Q1713" s="75">
        <f ca="1">IFERROR(INDEX('Budget by FY'!$I$2:$I$506,MATCH('Budget by qtr'!O1713,'Budget by FY'!$F$2:$F$506,0)),0)</f>
        <v>0</v>
      </c>
      <c r="R1713" s="75">
        <f>VLOOKUP(D1713,'FY-Quarter lookup'!$D$2:$K$25,8,FALSE)</f>
        <v>0</v>
      </c>
      <c r="S1713" s="75">
        <f>VLOOKUP(D1713,'FY-Quarter lookup'!$D$2:$G$25,4,FALSE)</f>
        <v>0</v>
      </c>
      <c r="T1713" s="75">
        <f t="shared" ca="1" si="218"/>
        <v>0</v>
      </c>
    </row>
    <row r="1714" spans="1:20">
      <c r="A1714">
        <v>1</v>
      </c>
      <c r="B1714">
        <v>2025</v>
      </c>
      <c r="C1714" s="2">
        <v>45474</v>
      </c>
      <c r="D1714" s="2">
        <v>45565</v>
      </c>
      <c r="J1714">
        <f>VLOOKUP(D1714,'FY-Quarter lookup'!$D$2:$I$25,6,FALSE)</f>
        <v>0</v>
      </c>
      <c r="K1714">
        <f t="shared" si="219"/>
        <v>357</v>
      </c>
      <c r="L1714" s="75" t="str">
        <f t="shared" ca="1" si="213"/>
        <v>2111: Salaries</v>
      </c>
      <c r="M1714" s="75">
        <f t="shared" ca="1" si="216"/>
        <v>0</v>
      </c>
      <c r="N1714" s="75" t="str">
        <f t="shared" ca="1" si="217"/>
        <v xml:space="preserve"> - </v>
      </c>
      <c r="O1714" s="75" t="str">
        <f t="shared" ca="1" si="214"/>
        <v>2111: Salaries0 - PY0</v>
      </c>
      <c r="P1714" s="75">
        <f>VLOOKUP(D1714,'FY-Quarter lookup'!$D$2:$J$25,7,FALSE)</f>
        <v>0</v>
      </c>
      <c r="Q1714" s="75">
        <f ca="1">IFERROR(INDEX('Budget by FY'!$I$2:$I$506,MATCH('Budget by qtr'!O1714,'Budget by FY'!$F$2:$F$506,0)),0)</f>
        <v>0</v>
      </c>
      <c r="R1714" s="75">
        <f>VLOOKUP(D1714,'FY-Quarter lookup'!$D$2:$K$25,8,FALSE)</f>
        <v>0</v>
      </c>
      <c r="S1714" s="75">
        <f>VLOOKUP(D1714,'FY-Quarter lookup'!$D$2:$G$25,4,FALSE)</f>
        <v>0</v>
      </c>
      <c r="T1714" s="75">
        <f t="shared" ca="1" si="218"/>
        <v>0</v>
      </c>
    </row>
    <row r="1715" spans="1:20">
      <c r="A1715">
        <v>2</v>
      </c>
      <c r="B1715">
        <v>2025</v>
      </c>
      <c r="C1715" s="2">
        <v>45566</v>
      </c>
      <c r="D1715" s="2">
        <v>45657</v>
      </c>
      <c r="J1715">
        <f>VLOOKUP(D1715,'FY-Quarter lookup'!$D$2:$I$25,6,FALSE)</f>
        <v>0</v>
      </c>
      <c r="K1715">
        <f t="shared" si="219"/>
        <v>357</v>
      </c>
      <c r="L1715" s="75" t="str">
        <f t="shared" ca="1" si="213"/>
        <v>2111: Salaries</v>
      </c>
      <c r="M1715" s="75">
        <f t="shared" ca="1" si="216"/>
        <v>0</v>
      </c>
      <c r="N1715" s="75" t="str">
        <f t="shared" ca="1" si="217"/>
        <v xml:space="preserve"> - </v>
      </c>
      <c r="O1715" s="75" t="str">
        <f t="shared" ca="1" si="214"/>
        <v>2111: Salaries0 - PY0</v>
      </c>
      <c r="P1715" s="75">
        <f>VLOOKUP(D1715,'FY-Quarter lookup'!$D$2:$J$25,7,FALSE)</f>
        <v>0</v>
      </c>
      <c r="Q1715" s="75">
        <f ca="1">IFERROR(INDEX('Budget by FY'!$I$2:$I$506,MATCH('Budget by qtr'!O1715,'Budget by FY'!$F$2:$F$506,0)),0)</f>
        <v>0</v>
      </c>
      <c r="R1715" s="75">
        <f>VLOOKUP(D1715,'FY-Quarter lookup'!$D$2:$K$25,8,FALSE)</f>
        <v>0</v>
      </c>
      <c r="S1715" s="75">
        <f>VLOOKUP(D1715,'FY-Quarter lookup'!$D$2:$G$25,4,FALSE)</f>
        <v>0</v>
      </c>
      <c r="T1715" s="75">
        <f t="shared" ca="1" si="218"/>
        <v>0</v>
      </c>
    </row>
    <row r="1716" spans="1:20">
      <c r="A1716">
        <v>3</v>
      </c>
      <c r="B1716">
        <v>2025</v>
      </c>
      <c r="C1716" s="2">
        <v>45658</v>
      </c>
      <c r="D1716" s="2">
        <v>45747</v>
      </c>
      <c r="J1716">
        <f>VLOOKUP(D1716,'FY-Quarter lookup'!$D$2:$I$25,6,FALSE)</f>
        <v>0</v>
      </c>
      <c r="K1716">
        <f t="shared" si="219"/>
        <v>357</v>
      </c>
      <c r="L1716" s="75" t="str">
        <f t="shared" ca="1" si="213"/>
        <v>2111: Salaries</v>
      </c>
      <c r="M1716" s="75">
        <f t="shared" ca="1" si="216"/>
        <v>0</v>
      </c>
      <c r="N1716" s="75" t="str">
        <f t="shared" ca="1" si="217"/>
        <v xml:space="preserve"> - </v>
      </c>
      <c r="O1716" s="75" t="str">
        <f t="shared" ca="1" si="214"/>
        <v>2111: Salaries0 - PY0</v>
      </c>
      <c r="P1716" s="75">
        <f>VLOOKUP(D1716,'FY-Quarter lookup'!$D$2:$J$25,7,FALSE)</f>
        <v>0</v>
      </c>
      <c r="Q1716" s="75">
        <f ca="1">IFERROR(INDEX('Budget by FY'!$I$2:$I$506,MATCH('Budget by qtr'!O1716,'Budget by FY'!$F$2:$F$506,0)),0)</f>
        <v>0</v>
      </c>
      <c r="R1716" s="75">
        <f>VLOOKUP(D1716,'FY-Quarter lookup'!$D$2:$K$25,8,FALSE)</f>
        <v>0</v>
      </c>
      <c r="S1716" s="75">
        <f>VLOOKUP(D1716,'FY-Quarter lookup'!$D$2:$G$25,4,FALSE)</f>
        <v>0</v>
      </c>
      <c r="T1716" s="75">
        <f t="shared" ca="1" si="218"/>
        <v>0</v>
      </c>
    </row>
    <row r="1717" spans="1:20">
      <c r="A1717">
        <v>4</v>
      </c>
      <c r="B1717">
        <v>2025</v>
      </c>
      <c r="C1717" s="2">
        <v>45748</v>
      </c>
      <c r="D1717" s="2">
        <v>45838</v>
      </c>
      <c r="J1717">
        <f>VLOOKUP(D1717,'FY-Quarter lookup'!$D$2:$I$25,6,FALSE)</f>
        <v>0</v>
      </c>
      <c r="K1717">
        <f t="shared" si="219"/>
        <v>357</v>
      </c>
      <c r="L1717" s="75" t="str">
        <f t="shared" ca="1" si="213"/>
        <v>2111: Salaries</v>
      </c>
      <c r="M1717" s="75">
        <f t="shared" ca="1" si="216"/>
        <v>0</v>
      </c>
      <c r="N1717" s="75" t="str">
        <f t="shared" ca="1" si="217"/>
        <v xml:space="preserve"> - </v>
      </c>
      <c r="O1717" s="75" t="str">
        <f t="shared" ca="1" si="214"/>
        <v>2111: Salaries0 - PY0</v>
      </c>
      <c r="P1717" s="75">
        <f>VLOOKUP(D1717,'FY-Quarter lookup'!$D$2:$J$25,7,FALSE)</f>
        <v>0</v>
      </c>
      <c r="Q1717" s="75">
        <f ca="1">IFERROR(INDEX('Budget by FY'!$I$2:$I$506,MATCH('Budget by qtr'!O1717,'Budget by FY'!$F$2:$F$506,0)),0)</f>
        <v>0</v>
      </c>
      <c r="R1717" s="75">
        <f>VLOOKUP(D1717,'FY-Quarter lookup'!$D$2:$K$25,8,FALSE)</f>
        <v>0</v>
      </c>
      <c r="S1717" s="75">
        <f>VLOOKUP(D1717,'FY-Quarter lookup'!$D$2:$G$25,4,FALSE)</f>
        <v>0</v>
      </c>
      <c r="T1717" s="75">
        <f t="shared" ca="1" si="218"/>
        <v>0</v>
      </c>
    </row>
    <row r="1718" spans="1:20">
      <c r="A1718">
        <v>1</v>
      </c>
      <c r="B1718">
        <v>2026</v>
      </c>
      <c r="C1718" s="2">
        <v>45839</v>
      </c>
      <c r="D1718" s="2">
        <v>45930</v>
      </c>
      <c r="J1718">
        <f>VLOOKUP(D1718,'FY-Quarter lookup'!$D$2:$I$25,6,FALSE)</f>
        <v>0</v>
      </c>
      <c r="K1718">
        <f t="shared" si="219"/>
        <v>357</v>
      </c>
      <c r="L1718" s="75" t="str">
        <f t="shared" ca="1" si="213"/>
        <v>2111: Salaries</v>
      </c>
      <c r="M1718" s="75">
        <f t="shared" ca="1" si="216"/>
        <v>0</v>
      </c>
      <c r="N1718" s="75" t="str">
        <f t="shared" ca="1" si="217"/>
        <v xml:space="preserve"> - </v>
      </c>
      <c r="O1718" s="75" t="str">
        <f t="shared" ca="1" si="214"/>
        <v>2111: Salaries0 - PY0</v>
      </c>
      <c r="P1718" s="75">
        <f>VLOOKUP(D1718,'FY-Quarter lookup'!$D$2:$J$25,7,FALSE)</f>
        <v>0</v>
      </c>
      <c r="Q1718" s="75">
        <f ca="1">IFERROR(INDEX('Budget by FY'!$I$2:$I$506,MATCH('Budget by qtr'!O1718,'Budget by FY'!$F$2:$F$506,0)),0)</f>
        <v>0</v>
      </c>
      <c r="R1718" s="75">
        <f>VLOOKUP(D1718,'FY-Quarter lookup'!$D$2:$K$25,8,FALSE)</f>
        <v>0</v>
      </c>
      <c r="S1718" s="75">
        <f>VLOOKUP(D1718,'FY-Quarter lookup'!$D$2:$G$25,4,FALSE)</f>
        <v>0</v>
      </c>
      <c r="T1718" s="75">
        <f t="shared" ca="1" si="218"/>
        <v>0</v>
      </c>
    </row>
    <row r="1719" spans="1:20">
      <c r="A1719">
        <v>2</v>
      </c>
      <c r="B1719">
        <v>2026</v>
      </c>
      <c r="C1719" s="2">
        <v>45931</v>
      </c>
      <c r="D1719" s="2">
        <v>46022</v>
      </c>
      <c r="J1719">
        <f>VLOOKUP(D1719,'FY-Quarter lookup'!$D$2:$I$25,6,FALSE)</f>
        <v>0</v>
      </c>
      <c r="K1719">
        <f t="shared" si="219"/>
        <v>357</v>
      </c>
      <c r="L1719" s="75" t="str">
        <f t="shared" ca="1" si="213"/>
        <v>2111: Salaries</v>
      </c>
      <c r="M1719" s="75">
        <f t="shared" ca="1" si="216"/>
        <v>0</v>
      </c>
      <c r="N1719" s="75" t="str">
        <f t="shared" ca="1" si="217"/>
        <v xml:space="preserve"> - </v>
      </c>
      <c r="O1719" s="75" t="str">
        <f t="shared" ca="1" si="214"/>
        <v>2111: Salaries0 - PY0</v>
      </c>
      <c r="P1719" s="75">
        <f>VLOOKUP(D1719,'FY-Quarter lookup'!$D$2:$J$25,7,FALSE)</f>
        <v>0</v>
      </c>
      <c r="Q1719" s="75">
        <f ca="1">IFERROR(INDEX('Budget by FY'!$I$2:$I$506,MATCH('Budget by qtr'!O1719,'Budget by FY'!$F$2:$F$506,0)),0)</f>
        <v>0</v>
      </c>
      <c r="R1719" s="75">
        <f>VLOOKUP(D1719,'FY-Quarter lookup'!$D$2:$K$25,8,FALSE)</f>
        <v>0</v>
      </c>
      <c r="S1719" s="75">
        <f>VLOOKUP(D1719,'FY-Quarter lookup'!$D$2:$G$25,4,FALSE)</f>
        <v>0</v>
      </c>
      <c r="T1719" s="75">
        <f t="shared" ca="1" si="218"/>
        <v>0</v>
      </c>
    </row>
    <row r="1720" spans="1:20">
      <c r="A1720">
        <v>3</v>
      </c>
      <c r="B1720">
        <v>2026</v>
      </c>
      <c r="C1720" s="2">
        <v>46023</v>
      </c>
      <c r="D1720" s="2">
        <v>46112</v>
      </c>
      <c r="J1720">
        <f>VLOOKUP(D1720,'FY-Quarter lookup'!$D$2:$I$25,6,FALSE)</f>
        <v>0</v>
      </c>
      <c r="K1720">
        <f t="shared" si="219"/>
        <v>357</v>
      </c>
      <c r="L1720" s="75" t="str">
        <f t="shared" ca="1" si="213"/>
        <v>2111: Salaries</v>
      </c>
      <c r="M1720" s="75">
        <f t="shared" ca="1" si="216"/>
        <v>0</v>
      </c>
      <c r="N1720" s="75" t="str">
        <f t="shared" ca="1" si="217"/>
        <v xml:space="preserve"> - </v>
      </c>
      <c r="O1720" s="75" t="str">
        <f t="shared" ca="1" si="214"/>
        <v>2111: Salaries0 - PY0</v>
      </c>
      <c r="P1720" s="75">
        <f>VLOOKUP(D1720,'FY-Quarter lookup'!$D$2:$J$25,7,FALSE)</f>
        <v>0</v>
      </c>
      <c r="Q1720" s="75">
        <f ca="1">IFERROR(INDEX('Budget by FY'!$I$2:$I$506,MATCH('Budget by qtr'!O1720,'Budget by FY'!$F$2:$F$506,0)),0)</f>
        <v>0</v>
      </c>
      <c r="R1720" s="75">
        <f>VLOOKUP(D1720,'FY-Quarter lookup'!$D$2:$K$25,8,FALSE)</f>
        <v>0</v>
      </c>
      <c r="S1720" s="75">
        <f>VLOOKUP(D1720,'FY-Quarter lookup'!$D$2:$G$25,4,FALSE)</f>
        <v>0</v>
      </c>
      <c r="T1720" s="75">
        <f t="shared" ca="1" si="218"/>
        <v>0</v>
      </c>
    </row>
    <row r="1721" spans="1:20">
      <c r="A1721">
        <v>4</v>
      </c>
      <c r="B1721">
        <v>2026</v>
      </c>
      <c r="C1721" s="2">
        <v>46113</v>
      </c>
      <c r="D1721" s="2">
        <v>46203</v>
      </c>
      <c r="J1721">
        <f>VLOOKUP(D1721,'FY-Quarter lookup'!$D$2:$I$25,6,FALSE)</f>
        <v>0</v>
      </c>
      <c r="K1721">
        <f t="shared" si="219"/>
        <v>357</v>
      </c>
      <c r="L1721" s="75" t="str">
        <f t="shared" ca="1" si="213"/>
        <v>2111: Salaries</v>
      </c>
      <c r="M1721" s="75">
        <f t="shared" ca="1" si="216"/>
        <v>0</v>
      </c>
      <c r="N1721" s="75" t="str">
        <f t="shared" ca="1" si="217"/>
        <v xml:space="preserve"> - </v>
      </c>
      <c r="O1721" s="75" t="str">
        <f t="shared" ca="1" si="214"/>
        <v>2111: Salaries0 - PY0</v>
      </c>
      <c r="P1721" s="75">
        <f>VLOOKUP(D1721,'FY-Quarter lookup'!$D$2:$J$25,7,FALSE)</f>
        <v>0</v>
      </c>
      <c r="Q1721" s="75">
        <f ca="1">IFERROR(INDEX('Budget by FY'!$I$2:$I$506,MATCH('Budget by qtr'!O1721,'Budget by FY'!$F$2:$F$506,0)),0)</f>
        <v>0</v>
      </c>
      <c r="R1721" s="75">
        <f>VLOOKUP(D1721,'FY-Quarter lookup'!$D$2:$K$25,8,FALSE)</f>
        <v>0</v>
      </c>
      <c r="S1721" s="75">
        <f>VLOOKUP(D1721,'FY-Quarter lookup'!$D$2:$G$25,4,FALSE)</f>
        <v>0</v>
      </c>
      <c r="T1721" s="75">
        <f t="shared" ca="1" si="218"/>
        <v>0</v>
      </c>
    </row>
    <row r="1722" spans="1:20">
      <c r="A1722">
        <v>1</v>
      </c>
      <c r="B1722">
        <v>2027</v>
      </c>
      <c r="C1722" s="2">
        <v>46204</v>
      </c>
      <c r="D1722" s="2">
        <v>46295</v>
      </c>
      <c r="J1722">
        <f>VLOOKUP(D1722,'FY-Quarter lookup'!$D$2:$I$25,6,FALSE)</f>
        <v>0</v>
      </c>
      <c r="K1722">
        <f t="shared" si="219"/>
        <v>357</v>
      </c>
      <c r="L1722" s="75" t="str">
        <f t="shared" ca="1" si="213"/>
        <v>2111: Salaries</v>
      </c>
      <c r="M1722" s="75">
        <f t="shared" ca="1" si="216"/>
        <v>0</v>
      </c>
      <c r="N1722" s="75" t="str">
        <f t="shared" ca="1" si="217"/>
        <v xml:space="preserve"> - </v>
      </c>
      <c r="O1722" s="75" t="str">
        <f t="shared" ca="1" si="214"/>
        <v>2111: Salaries0 - PY0</v>
      </c>
      <c r="P1722" s="75">
        <f>VLOOKUP(D1722,'FY-Quarter lookup'!$D$2:$J$25,7,FALSE)</f>
        <v>0</v>
      </c>
      <c r="Q1722" s="75">
        <f ca="1">IFERROR(INDEX('Budget by FY'!$I$2:$I$506,MATCH('Budget by qtr'!O1722,'Budget by FY'!$F$2:$F$506,0)),0)</f>
        <v>0</v>
      </c>
      <c r="R1722" s="75">
        <f>VLOOKUP(D1722,'FY-Quarter lookup'!$D$2:$K$25,8,FALSE)</f>
        <v>0</v>
      </c>
      <c r="S1722" s="75">
        <f>VLOOKUP(D1722,'FY-Quarter lookup'!$D$2:$G$25,4,FALSE)</f>
        <v>0</v>
      </c>
      <c r="T1722" s="75">
        <f t="shared" ca="1" si="218"/>
        <v>0</v>
      </c>
    </row>
    <row r="1723" spans="1:20">
      <c r="A1723">
        <v>2</v>
      </c>
      <c r="B1723">
        <v>2027</v>
      </c>
      <c r="C1723" s="2">
        <v>46296</v>
      </c>
      <c r="D1723" s="2">
        <v>46387</v>
      </c>
      <c r="J1723">
        <f>VLOOKUP(D1723,'FY-Quarter lookup'!$D$2:$I$25,6,FALSE)</f>
        <v>0</v>
      </c>
      <c r="K1723">
        <f t="shared" si="219"/>
        <v>357</v>
      </c>
      <c r="L1723" s="75" t="str">
        <f t="shared" ca="1" si="213"/>
        <v>2111: Salaries</v>
      </c>
      <c r="M1723" s="75">
        <f t="shared" ca="1" si="216"/>
        <v>0</v>
      </c>
      <c r="N1723" s="75" t="str">
        <f t="shared" ca="1" si="217"/>
        <v xml:space="preserve"> - </v>
      </c>
      <c r="O1723" s="75" t="str">
        <f t="shared" ca="1" si="214"/>
        <v>2111: Salaries0 - PY0</v>
      </c>
      <c r="P1723" s="75">
        <f>VLOOKUP(D1723,'FY-Quarter lookup'!$D$2:$J$25,7,FALSE)</f>
        <v>0</v>
      </c>
      <c r="Q1723" s="75">
        <f ca="1">IFERROR(INDEX('Budget by FY'!$I$2:$I$506,MATCH('Budget by qtr'!O1723,'Budget by FY'!$F$2:$F$506,0)),0)</f>
        <v>0</v>
      </c>
      <c r="R1723" s="75">
        <f>VLOOKUP(D1723,'FY-Quarter lookup'!$D$2:$K$25,8,FALSE)</f>
        <v>0</v>
      </c>
      <c r="S1723" s="75">
        <f>VLOOKUP(D1723,'FY-Quarter lookup'!$D$2:$G$25,4,FALSE)</f>
        <v>0</v>
      </c>
      <c r="T1723" s="75">
        <f t="shared" ca="1" si="218"/>
        <v>0</v>
      </c>
    </row>
    <row r="1724" spans="1:20">
      <c r="A1724">
        <v>3</v>
      </c>
      <c r="B1724">
        <v>2027</v>
      </c>
      <c r="C1724" s="2">
        <v>46388</v>
      </c>
      <c r="D1724" s="2">
        <v>46477</v>
      </c>
      <c r="J1724">
        <f>VLOOKUP(D1724,'FY-Quarter lookup'!$D$2:$I$25,6,FALSE)</f>
        <v>0</v>
      </c>
      <c r="K1724">
        <f t="shared" si="219"/>
        <v>357</v>
      </c>
      <c r="L1724" s="75" t="str">
        <f t="shared" ca="1" si="213"/>
        <v>2111: Salaries</v>
      </c>
      <c r="M1724" s="75">
        <f t="shared" ca="1" si="216"/>
        <v>0</v>
      </c>
      <c r="N1724" s="75" t="str">
        <f t="shared" ca="1" si="217"/>
        <v xml:space="preserve"> - </v>
      </c>
      <c r="O1724" s="75" t="str">
        <f t="shared" ca="1" si="214"/>
        <v>2111: Salaries0 - PY0</v>
      </c>
      <c r="P1724" s="75">
        <f>VLOOKUP(D1724,'FY-Quarter lookup'!$D$2:$J$25,7,FALSE)</f>
        <v>0</v>
      </c>
      <c r="Q1724" s="75">
        <f ca="1">IFERROR(INDEX('Budget by FY'!$I$2:$I$506,MATCH('Budget by qtr'!O1724,'Budget by FY'!$F$2:$F$506,0)),0)</f>
        <v>0</v>
      </c>
      <c r="R1724" s="75">
        <f>VLOOKUP(D1724,'FY-Quarter lookup'!$D$2:$K$25,8,FALSE)</f>
        <v>0</v>
      </c>
      <c r="S1724" s="75">
        <f>VLOOKUP(D1724,'FY-Quarter lookup'!$D$2:$G$25,4,FALSE)</f>
        <v>0</v>
      </c>
      <c r="T1724" s="75">
        <f t="shared" ca="1" si="218"/>
        <v>0</v>
      </c>
    </row>
    <row r="1725" spans="1:20">
      <c r="A1725">
        <v>4</v>
      </c>
      <c r="B1725">
        <v>2027</v>
      </c>
      <c r="C1725" s="2">
        <v>46478</v>
      </c>
      <c r="D1725" s="2">
        <v>46568</v>
      </c>
      <c r="J1725">
        <f>VLOOKUP(D1725,'FY-Quarter lookup'!$D$2:$I$25,6,FALSE)</f>
        <v>0</v>
      </c>
      <c r="K1725">
        <f t="shared" si="219"/>
        <v>357</v>
      </c>
      <c r="L1725" s="75" t="str">
        <f t="shared" ca="1" si="213"/>
        <v>2111: Salaries</v>
      </c>
      <c r="M1725" s="75">
        <f t="shared" ca="1" si="216"/>
        <v>0</v>
      </c>
      <c r="N1725" s="75" t="str">
        <f t="shared" ca="1" si="217"/>
        <v xml:space="preserve"> - </v>
      </c>
      <c r="O1725" s="75" t="str">
        <f t="shared" ca="1" si="214"/>
        <v>2111: Salaries0 - PY0</v>
      </c>
      <c r="P1725" s="75">
        <f>VLOOKUP(D1725,'FY-Quarter lookup'!$D$2:$J$25,7,FALSE)</f>
        <v>0</v>
      </c>
      <c r="Q1725" s="75">
        <f ca="1">IFERROR(INDEX('Budget by FY'!$I$2:$I$506,MATCH('Budget by qtr'!O1725,'Budget by FY'!$F$2:$F$506,0)),0)</f>
        <v>0</v>
      </c>
      <c r="R1725" s="75">
        <f>VLOOKUP(D1725,'FY-Quarter lookup'!$D$2:$K$25,8,FALSE)</f>
        <v>0</v>
      </c>
      <c r="S1725" s="75">
        <f>VLOOKUP(D1725,'FY-Quarter lookup'!$D$2:$G$25,4,FALSE)</f>
        <v>0</v>
      </c>
      <c r="T1725" s="75">
        <f t="shared" ca="1" si="218"/>
        <v>0</v>
      </c>
    </row>
    <row r="1726" spans="1:20">
      <c r="A1726">
        <v>1</v>
      </c>
      <c r="B1726">
        <v>2028</v>
      </c>
      <c r="C1726" s="2">
        <v>46569</v>
      </c>
      <c r="D1726" s="2">
        <v>46660</v>
      </c>
      <c r="J1726">
        <f>VLOOKUP(D1726,'FY-Quarter lookup'!$D$2:$I$25,6,FALSE)</f>
        <v>0</v>
      </c>
      <c r="K1726">
        <f t="shared" si="219"/>
        <v>357</v>
      </c>
      <c r="L1726" s="75" t="str">
        <f t="shared" ca="1" si="213"/>
        <v>2111: Salaries</v>
      </c>
      <c r="M1726" s="75">
        <f t="shared" ca="1" si="216"/>
        <v>0</v>
      </c>
      <c r="N1726" s="75" t="str">
        <f t="shared" ca="1" si="217"/>
        <v xml:space="preserve"> - </v>
      </c>
      <c r="O1726" s="75" t="str">
        <f t="shared" ca="1" si="214"/>
        <v>2111: Salaries0 - PY0</v>
      </c>
      <c r="P1726" s="75">
        <f>VLOOKUP(D1726,'FY-Quarter lookup'!$D$2:$J$25,7,FALSE)</f>
        <v>0</v>
      </c>
      <c r="Q1726" s="75">
        <f ca="1">IFERROR(INDEX('Budget by FY'!$I$2:$I$506,MATCH('Budget by qtr'!O1726,'Budget by FY'!$F$2:$F$506,0)),0)</f>
        <v>0</v>
      </c>
      <c r="R1726" s="75">
        <f>VLOOKUP(D1726,'FY-Quarter lookup'!$D$2:$K$25,8,FALSE)</f>
        <v>0</v>
      </c>
      <c r="S1726" s="75">
        <f>VLOOKUP(D1726,'FY-Quarter lookup'!$D$2:$G$25,4,FALSE)</f>
        <v>0</v>
      </c>
      <c r="T1726" s="75">
        <f t="shared" ca="1" si="218"/>
        <v>0</v>
      </c>
    </row>
    <row r="1727" spans="1:20">
      <c r="A1727">
        <v>2</v>
      </c>
      <c r="B1727">
        <v>2028</v>
      </c>
      <c r="C1727" s="2">
        <v>46661</v>
      </c>
      <c r="D1727" s="2">
        <v>46752</v>
      </c>
      <c r="J1727">
        <f>VLOOKUP(D1727,'FY-Quarter lookup'!$D$2:$I$25,6,FALSE)</f>
        <v>0</v>
      </c>
      <c r="K1727">
        <f t="shared" si="219"/>
        <v>357</v>
      </c>
      <c r="L1727" s="75" t="str">
        <f t="shared" ca="1" si="213"/>
        <v>2111: Salaries</v>
      </c>
      <c r="M1727" s="75">
        <f t="shared" ca="1" si="216"/>
        <v>0</v>
      </c>
      <c r="N1727" s="75" t="str">
        <f t="shared" ca="1" si="217"/>
        <v xml:space="preserve"> - </v>
      </c>
      <c r="O1727" s="75" t="str">
        <f t="shared" ca="1" si="214"/>
        <v>2111: Salaries0 - PY0</v>
      </c>
      <c r="P1727" s="75">
        <f>VLOOKUP(D1727,'FY-Quarter lookup'!$D$2:$J$25,7,FALSE)</f>
        <v>0</v>
      </c>
      <c r="Q1727" s="75">
        <f ca="1">IFERROR(INDEX('Budget by FY'!$I$2:$I$506,MATCH('Budget by qtr'!O1727,'Budget by FY'!$F$2:$F$506,0)),0)</f>
        <v>0</v>
      </c>
      <c r="R1727" s="75">
        <f>VLOOKUP(D1727,'FY-Quarter lookup'!$D$2:$K$25,8,FALSE)</f>
        <v>0</v>
      </c>
      <c r="S1727" s="75">
        <f>VLOOKUP(D1727,'FY-Quarter lookup'!$D$2:$G$25,4,FALSE)</f>
        <v>0</v>
      </c>
      <c r="T1727" s="75">
        <f t="shared" ca="1" si="218"/>
        <v>0</v>
      </c>
    </row>
    <row r="1728" spans="1:20">
      <c r="A1728">
        <v>3</v>
      </c>
      <c r="B1728">
        <v>2028</v>
      </c>
      <c r="C1728" s="2">
        <v>46753</v>
      </c>
      <c r="D1728" s="2">
        <v>46843</v>
      </c>
      <c r="J1728">
        <f>VLOOKUP(D1728,'FY-Quarter lookup'!$D$2:$I$25,6,FALSE)</f>
        <v>0</v>
      </c>
      <c r="K1728">
        <f t="shared" si="219"/>
        <v>357</v>
      </c>
      <c r="L1728" s="75" t="str">
        <f t="shared" ca="1" si="213"/>
        <v>2111: Salaries</v>
      </c>
      <c r="M1728" s="75">
        <f t="shared" ca="1" si="216"/>
        <v>0</v>
      </c>
      <c r="N1728" s="75" t="str">
        <f t="shared" ca="1" si="217"/>
        <v xml:space="preserve"> - </v>
      </c>
      <c r="O1728" s="75" t="str">
        <f t="shared" ca="1" si="214"/>
        <v>2111: Salaries0 - PY0</v>
      </c>
      <c r="P1728" s="75">
        <f>VLOOKUP(D1728,'FY-Quarter lookup'!$D$2:$J$25,7,FALSE)</f>
        <v>0</v>
      </c>
      <c r="Q1728" s="75">
        <f ca="1">IFERROR(INDEX('Budget by FY'!$I$2:$I$506,MATCH('Budget by qtr'!O1728,'Budget by FY'!$F$2:$F$506,0)),0)</f>
        <v>0</v>
      </c>
      <c r="R1728" s="75">
        <f>VLOOKUP(D1728,'FY-Quarter lookup'!$D$2:$K$25,8,FALSE)</f>
        <v>0</v>
      </c>
      <c r="S1728" s="75">
        <f>VLOOKUP(D1728,'FY-Quarter lookup'!$D$2:$G$25,4,FALSE)</f>
        <v>0</v>
      </c>
      <c r="T1728" s="75">
        <f t="shared" ca="1" si="218"/>
        <v>0</v>
      </c>
    </row>
    <row r="1729" spans="1:20">
      <c r="A1729">
        <v>4</v>
      </c>
      <c r="B1729">
        <v>2028</v>
      </c>
      <c r="C1729" s="2">
        <v>46844</v>
      </c>
      <c r="D1729" s="2">
        <v>46934</v>
      </c>
      <c r="J1729">
        <f>VLOOKUP(D1729,'FY-Quarter lookup'!$D$2:$I$25,6,FALSE)</f>
        <v>0</v>
      </c>
      <c r="K1729">
        <f t="shared" si="219"/>
        <v>357</v>
      </c>
      <c r="L1729" s="75" t="str">
        <f t="shared" ca="1" si="213"/>
        <v>2111: Salaries</v>
      </c>
      <c r="M1729" s="75">
        <f t="shared" ca="1" si="216"/>
        <v>0</v>
      </c>
      <c r="N1729" s="75" t="str">
        <f t="shared" ca="1" si="217"/>
        <v xml:space="preserve"> - </v>
      </c>
      <c r="O1729" s="75" t="str">
        <f t="shared" ca="1" si="214"/>
        <v>2111: Salaries0 - PY0</v>
      </c>
      <c r="P1729" s="75">
        <f>VLOOKUP(D1729,'FY-Quarter lookup'!$D$2:$J$25,7,FALSE)</f>
        <v>0</v>
      </c>
      <c r="Q1729" s="75">
        <f ca="1">IFERROR(INDEX('Budget by FY'!$I$2:$I$506,MATCH('Budget by qtr'!O1729,'Budget by FY'!$F$2:$F$506,0)),0)</f>
        <v>0</v>
      </c>
      <c r="R1729" s="75">
        <f>VLOOKUP(D1729,'FY-Quarter lookup'!$D$2:$K$25,8,FALSE)</f>
        <v>0</v>
      </c>
      <c r="S1729" s="75">
        <f>VLOOKUP(D1729,'FY-Quarter lookup'!$D$2:$G$25,4,FALSE)</f>
        <v>0</v>
      </c>
      <c r="T1729" s="75">
        <f t="shared" ca="1" si="218"/>
        <v>0</v>
      </c>
    </row>
    <row r="1730" spans="1:20">
      <c r="A1730">
        <v>1</v>
      </c>
      <c r="B1730">
        <v>2023</v>
      </c>
      <c r="C1730" s="2">
        <v>44743</v>
      </c>
      <c r="D1730" s="2">
        <v>44834</v>
      </c>
      <c r="J1730">
        <f>VLOOKUP(D1730,'FY-Quarter lookup'!$D$2:$I$25,6,FALSE)</f>
        <v>0</v>
      </c>
      <c r="K1730">
        <f>K1729+5</f>
        <v>362</v>
      </c>
      <c r="L1730" s="75" t="str">
        <f t="shared" ca="1" si="213"/>
        <v>2111: Salaries</v>
      </c>
      <c r="M1730" s="75">
        <f t="shared" ca="1" si="216"/>
        <v>0</v>
      </c>
      <c r="N1730" s="75" t="str">
        <f t="shared" ca="1" si="217"/>
        <v xml:space="preserve"> - </v>
      </c>
      <c r="O1730" s="75" t="str">
        <f t="shared" ca="1" si="214"/>
        <v>2111: Salaries0 - PY0</v>
      </c>
      <c r="P1730" s="75">
        <f>VLOOKUP(D1730,'FY-Quarter lookup'!$D$2:$J$25,7,FALSE)</f>
        <v>0</v>
      </c>
      <c r="Q1730" s="75">
        <f ca="1">IFERROR(INDEX('Budget by FY'!$I$2:$I$506,MATCH('Budget by qtr'!O1730,'Budget by FY'!$F$2:$F$506,0)),0)</f>
        <v>0</v>
      </c>
      <c r="R1730" s="75">
        <f>VLOOKUP(D1730,'FY-Quarter lookup'!$D$2:$K$25,8,FALSE)</f>
        <v>0</v>
      </c>
      <c r="S1730" s="75">
        <f>VLOOKUP(D1730,'FY-Quarter lookup'!$D$2:$G$25,4,FALSE)</f>
        <v>0</v>
      </c>
      <c r="T1730" s="75">
        <f t="shared" ca="1" si="218"/>
        <v>0</v>
      </c>
    </row>
    <row r="1731" spans="1:20">
      <c r="A1731">
        <v>2</v>
      </c>
      <c r="B1731">
        <v>2023</v>
      </c>
      <c r="C1731" s="2">
        <v>44835</v>
      </c>
      <c r="D1731" s="2">
        <v>44926</v>
      </c>
      <c r="J1731">
        <f>VLOOKUP(D1731,'FY-Quarter lookup'!$D$2:$I$25,6,FALSE)</f>
        <v>0</v>
      </c>
      <c r="K1731">
        <f>K1730</f>
        <v>362</v>
      </c>
      <c r="L1731" s="75" t="str">
        <f t="shared" ref="L1731:L1794" ca="1" si="220">INDIRECT(_xlfn.CONCAT("'Budget by FY'!C",K1731))</f>
        <v>2111: Salaries</v>
      </c>
      <c r="M1731" s="75">
        <f t="shared" ca="1" si="216"/>
        <v>0</v>
      </c>
      <c r="N1731" s="75" t="str">
        <f t="shared" ca="1" si="217"/>
        <v xml:space="preserve"> - </v>
      </c>
      <c r="O1731" s="75" t="str">
        <f t="shared" ref="O1731:O1794" ca="1" si="221">_xlfn.CONCAT(L1731,M1731,N1731,"PY",P1731)</f>
        <v>2111: Salaries0 - PY0</v>
      </c>
      <c r="P1731" s="75">
        <f>VLOOKUP(D1731,'FY-Quarter lookup'!$D$2:$J$25,7,FALSE)</f>
        <v>0</v>
      </c>
      <c r="Q1731" s="75">
        <f ca="1">IFERROR(INDEX('Budget by FY'!$I$2:$I$506,MATCH('Budget by qtr'!O1731,'Budget by FY'!$F$2:$F$506,0)),0)</f>
        <v>0</v>
      </c>
      <c r="R1731" s="75">
        <f>VLOOKUP(D1731,'FY-Quarter lookup'!$D$2:$K$25,8,FALSE)</f>
        <v>0</v>
      </c>
      <c r="S1731" s="75">
        <f>VLOOKUP(D1731,'FY-Quarter lookup'!$D$2:$G$25,4,FALSE)</f>
        <v>0</v>
      </c>
      <c r="T1731" s="75">
        <f t="shared" ca="1" si="218"/>
        <v>0</v>
      </c>
    </row>
    <row r="1732" spans="1:20">
      <c r="A1732">
        <v>3</v>
      </c>
      <c r="B1732">
        <v>2023</v>
      </c>
      <c r="C1732" s="2">
        <v>44927</v>
      </c>
      <c r="D1732" s="2">
        <v>45016</v>
      </c>
      <c r="J1732">
        <f>VLOOKUP(D1732,'FY-Quarter lookup'!$D$2:$I$25,6,FALSE)</f>
        <v>0</v>
      </c>
      <c r="K1732">
        <f t="shared" ref="K1732:K1753" si="222">K1731</f>
        <v>362</v>
      </c>
      <c r="L1732" s="75" t="str">
        <f t="shared" ca="1" si="220"/>
        <v>2111: Salaries</v>
      </c>
      <c r="M1732" s="75">
        <f t="shared" ca="1" si="216"/>
        <v>0</v>
      </c>
      <c r="N1732" s="75" t="str">
        <f t="shared" ca="1" si="217"/>
        <v xml:space="preserve"> - </v>
      </c>
      <c r="O1732" s="75" t="str">
        <f t="shared" ca="1" si="221"/>
        <v>2111: Salaries0 - PY0</v>
      </c>
      <c r="P1732" s="75">
        <f>VLOOKUP(D1732,'FY-Quarter lookup'!$D$2:$J$25,7,FALSE)</f>
        <v>0</v>
      </c>
      <c r="Q1732" s="75">
        <f ca="1">IFERROR(INDEX('Budget by FY'!$I$2:$I$506,MATCH('Budget by qtr'!O1732,'Budget by FY'!$F$2:$F$506,0)),0)</f>
        <v>0</v>
      </c>
      <c r="R1732" s="75">
        <f>VLOOKUP(D1732,'FY-Quarter lookup'!$D$2:$K$25,8,FALSE)</f>
        <v>0</v>
      </c>
      <c r="S1732" s="75">
        <f>VLOOKUP(D1732,'FY-Quarter lookup'!$D$2:$G$25,4,FALSE)</f>
        <v>0</v>
      </c>
      <c r="T1732" s="75">
        <f t="shared" ca="1" si="218"/>
        <v>0</v>
      </c>
    </row>
    <row r="1733" spans="1:20">
      <c r="A1733">
        <v>4</v>
      </c>
      <c r="B1733">
        <v>2023</v>
      </c>
      <c r="C1733" s="2">
        <v>45017</v>
      </c>
      <c r="D1733" s="2">
        <v>45107</v>
      </c>
      <c r="J1733">
        <f>VLOOKUP(D1733,'FY-Quarter lookup'!$D$2:$I$25,6,FALSE)</f>
        <v>0</v>
      </c>
      <c r="K1733">
        <f t="shared" si="222"/>
        <v>362</v>
      </c>
      <c r="L1733" s="75" t="str">
        <f t="shared" ca="1" si="220"/>
        <v>2111: Salaries</v>
      </c>
      <c r="M1733" s="75">
        <f t="shared" ca="1" si="216"/>
        <v>0</v>
      </c>
      <c r="N1733" s="75" t="str">
        <f t="shared" ca="1" si="217"/>
        <v xml:space="preserve"> - </v>
      </c>
      <c r="O1733" s="75" t="str">
        <f t="shared" ca="1" si="221"/>
        <v>2111: Salaries0 - PY0</v>
      </c>
      <c r="P1733" s="75">
        <f>VLOOKUP(D1733,'FY-Quarter lookup'!$D$2:$J$25,7,FALSE)</f>
        <v>0</v>
      </c>
      <c r="Q1733" s="75">
        <f ca="1">IFERROR(INDEX('Budget by FY'!$I$2:$I$506,MATCH('Budget by qtr'!O1733,'Budget by FY'!$F$2:$F$506,0)),0)</f>
        <v>0</v>
      </c>
      <c r="R1733" s="75">
        <f>VLOOKUP(D1733,'FY-Quarter lookup'!$D$2:$K$25,8,FALSE)</f>
        <v>0</v>
      </c>
      <c r="S1733" s="75">
        <f>VLOOKUP(D1733,'FY-Quarter lookup'!$D$2:$G$25,4,FALSE)</f>
        <v>0</v>
      </c>
      <c r="T1733" s="75">
        <f t="shared" ca="1" si="218"/>
        <v>0</v>
      </c>
    </row>
    <row r="1734" spans="1:20">
      <c r="A1734">
        <v>1</v>
      </c>
      <c r="B1734">
        <v>2024</v>
      </c>
      <c r="C1734" s="2">
        <v>45108</v>
      </c>
      <c r="D1734" s="2">
        <v>45199</v>
      </c>
      <c r="J1734">
        <f>VLOOKUP(D1734,'FY-Quarter lookup'!$D$2:$I$25,6,FALSE)</f>
        <v>0</v>
      </c>
      <c r="K1734">
        <f t="shared" si="222"/>
        <v>362</v>
      </c>
      <c r="L1734" s="75" t="str">
        <f t="shared" ca="1" si="220"/>
        <v>2111: Salaries</v>
      </c>
      <c r="M1734" s="75">
        <f t="shared" ca="1" si="216"/>
        <v>0</v>
      </c>
      <c r="N1734" s="75" t="str">
        <f t="shared" ca="1" si="217"/>
        <v xml:space="preserve"> - </v>
      </c>
      <c r="O1734" s="75" t="str">
        <f t="shared" ca="1" si="221"/>
        <v>2111: Salaries0 - PY0</v>
      </c>
      <c r="P1734" s="75">
        <f>VLOOKUP(D1734,'FY-Quarter lookup'!$D$2:$J$25,7,FALSE)</f>
        <v>0</v>
      </c>
      <c r="Q1734" s="75">
        <f ca="1">IFERROR(INDEX('Budget by FY'!$I$2:$I$506,MATCH('Budget by qtr'!O1734,'Budget by FY'!$F$2:$F$506,0)),0)</f>
        <v>0</v>
      </c>
      <c r="R1734" s="75">
        <f>VLOOKUP(D1734,'FY-Quarter lookup'!$D$2:$K$25,8,FALSE)</f>
        <v>0</v>
      </c>
      <c r="S1734" s="75">
        <f>VLOOKUP(D1734,'FY-Quarter lookup'!$D$2:$G$25,4,FALSE)</f>
        <v>0</v>
      </c>
      <c r="T1734" s="75">
        <f t="shared" ca="1" si="218"/>
        <v>0</v>
      </c>
    </row>
    <row r="1735" spans="1:20">
      <c r="A1735">
        <v>2</v>
      </c>
      <c r="B1735">
        <v>2024</v>
      </c>
      <c r="C1735" s="2">
        <v>45200</v>
      </c>
      <c r="D1735" s="2">
        <v>45291</v>
      </c>
      <c r="J1735">
        <f>VLOOKUP(D1735,'FY-Quarter lookup'!$D$2:$I$25,6,FALSE)</f>
        <v>0</v>
      </c>
      <c r="K1735">
        <f t="shared" si="222"/>
        <v>362</v>
      </c>
      <c r="L1735" s="75" t="str">
        <f t="shared" ca="1" si="220"/>
        <v>2111: Salaries</v>
      </c>
      <c r="M1735" s="75">
        <f t="shared" ca="1" si="216"/>
        <v>0</v>
      </c>
      <c r="N1735" s="75" t="str">
        <f t="shared" ca="1" si="217"/>
        <v xml:space="preserve"> - </v>
      </c>
      <c r="O1735" s="75" t="str">
        <f t="shared" ca="1" si="221"/>
        <v>2111: Salaries0 - PY0</v>
      </c>
      <c r="P1735" s="75">
        <f>VLOOKUP(D1735,'FY-Quarter lookup'!$D$2:$J$25,7,FALSE)</f>
        <v>0</v>
      </c>
      <c r="Q1735" s="75">
        <f ca="1">IFERROR(INDEX('Budget by FY'!$I$2:$I$506,MATCH('Budget by qtr'!O1735,'Budget by FY'!$F$2:$F$506,0)),0)</f>
        <v>0</v>
      </c>
      <c r="R1735" s="75">
        <f>VLOOKUP(D1735,'FY-Quarter lookup'!$D$2:$K$25,8,FALSE)</f>
        <v>0</v>
      </c>
      <c r="S1735" s="75">
        <f>VLOOKUP(D1735,'FY-Quarter lookup'!$D$2:$G$25,4,FALSE)</f>
        <v>0</v>
      </c>
      <c r="T1735" s="75">
        <f t="shared" ca="1" si="218"/>
        <v>0</v>
      </c>
    </row>
    <row r="1736" spans="1:20">
      <c r="A1736">
        <v>3</v>
      </c>
      <c r="B1736">
        <v>2024</v>
      </c>
      <c r="C1736" s="2">
        <v>45292</v>
      </c>
      <c r="D1736" s="2">
        <v>45382</v>
      </c>
      <c r="J1736">
        <f>VLOOKUP(D1736,'FY-Quarter lookup'!$D$2:$I$25,6,FALSE)</f>
        <v>0</v>
      </c>
      <c r="K1736">
        <f t="shared" si="222"/>
        <v>362</v>
      </c>
      <c r="L1736" s="75" t="str">
        <f t="shared" ca="1" si="220"/>
        <v>2111: Salaries</v>
      </c>
      <c r="M1736" s="75">
        <f t="shared" ca="1" si="216"/>
        <v>0</v>
      </c>
      <c r="N1736" s="75" t="str">
        <f t="shared" ca="1" si="217"/>
        <v xml:space="preserve"> - </v>
      </c>
      <c r="O1736" s="75" t="str">
        <f t="shared" ca="1" si="221"/>
        <v>2111: Salaries0 - PY0</v>
      </c>
      <c r="P1736" s="75">
        <f>VLOOKUP(D1736,'FY-Quarter lookup'!$D$2:$J$25,7,FALSE)</f>
        <v>0</v>
      </c>
      <c r="Q1736" s="75">
        <f ca="1">IFERROR(INDEX('Budget by FY'!$I$2:$I$506,MATCH('Budget by qtr'!O1736,'Budget by FY'!$F$2:$F$506,0)),0)</f>
        <v>0</v>
      </c>
      <c r="R1736" s="75">
        <f>VLOOKUP(D1736,'FY-Quarter lookup'!$D$2:$K$25,8,FALSE)</f>
        <v>0</v>
      </c>
      <c r="S1736" s="75">
        <f>VLOOKUP(D1736,'FY-Quarter lookup'!$D$2:$G$25,4,FALSE)</f>
        <v>0</v>
      </c>
      <c r="T1736" s="75">
        <f t="shared" ca="1" si="218"/>
        <v>0</v>
      </c>
    </row>
    <row r="1737" spans="1:20">
      <c r="A1737">
        <v>4</v>
      </c>
      <c r="B1737">
        <v>2024</v>
      </c>
      <c r="C1737" s="2">
        <v>45383</v>
      </c>
      <c r="D1737" s="2">
        <v>45473</v>
      </c>
      <c r="J1737">
        <f>VLOOKUP(D1737,'FY-Quarter lookup'!$D$2:$I$25,6,FALSE)</f>
        <v>0</v>
      </c>
      <c r="K1737">
        <f t="shared" si="222"/>
        <v>362</v>
      </c>
      <c r="L1737" s="75" t="str">
        <f t="shared" ca="1" si="220"/>
        <v>2111: Salaries</v>
      </c>
      <c r="M1737" s="75">
        <f t="shared" ca="1" si="216"/>
        <v>0</v>
      </c>
      <c r="N1737" s="75" t="str">
        <f t="shared" ca="1" si="217"/>
        <v xml:space="preserve"> - </v>
      </c>
      <c r="O1737" s="75" t="str">
        <f t="shared" ca="1" si="221"/>
        <v>2111: Salaries0 - PY0</v>
      </c>
      <c r="P1737" s="75">
        <f>VLOOKUP(D1737,'FY-Quarter lookup'!$D$2:$J$25,7,FALSE)</f>
        <v>0</v>
      </c>
      <c r="Q1737" s="75">
        <f ca="1">IFERROR(INDEX('Budget by FY'!$I$2:$I$506,MATCH('Budget by qtr'!O1737,'Budget by FY'!$F$2:$F$506,0)),0)</f>
        <v>0</v>
      </c>
      <c r="R1737" s="75">
        <f>VLOOKUP(D1737,'FY-Quarter lookup'!$D$2:$K$25,8,FALSE)</f>
        <v>0</v>
      </c>
      <c r="S1737" s="75">
        <f>VLOOKUP(D1737,'FY-Quarter lookup'!$D$2:$G$25,4,FALSE)</f>
        <v>0</v>
      </c>
      <c r="T1737" s="75">
        <f t="shared" ca="1" si="218"/>
        <v>0</v>
      </c>
    </row>
    <row r="1738" spans="1:20">
      <c r="A1738">
        <v>1</v>
      </c>
      <c r="B1738">
        <v>2025</v>
      </c>
      <c r="C1738" s="2">
        <v>45474</v>
      </c>
      <c r="D1738" s="2">
        <v>45565</v>
      </c>
      <c r="J1738">
        <f>VLOOKUP(D1738,'FY-Quarter lookup'!$D$2:$I$25,6,FALSE)</f>
        <v>0</v>
      </c>
      <c r="K1738">
        <f t="shared" si="222"/>
        <v>362</v>
      </c>
      <c r="L1738" s="75" t="str">
        <f t="shared" ca="1" si="220"/>
        <v>2111: Salaries</v>
      </c>
      <c r="M1738" s="75">
        <f t="shared" ca="1" si="216"/>
        <v>0</v>
      </c>
      <c r="N1738" s="75" t="str">
        <f t="shared" ca="1" si="217"/>
        <v xml:space="preserve"> - </v>
      </c>
      <c r="O1738" s="75" t="str">
        <f t="shared" ca="1" si="221"/>
        <v>2111: Salaries0 - PY0</v>
      </c>
      <c r="P1738" s="75">
        <f>VLOOKUP(D1738,'FY-Quarter lookup'!$D$2:$J$25,7,FALSE)</f>
        <v>0</v>
      </c>
      <c r="Q1738" s="75">
        <f ca="1">IFERROR(INDEX('Budget by FY'!$I$2:$I$506,MATCH('Budget by qtr'!O1738,'Budget by FY'!$F$2:$F$506,0)),0)</f>
        <v>0</v>
      </c>
      <c r="R1738" s="75">
        <f>VLOOKUP(D1738,'FY-Quarter lookup'!$D$2:$K$25,8,FALSE)</f>
        <v>0</v>
      </c>
      <c r="S1738" s="75">
        <f>VLOOKUP(D1738,'FY-Quarter lookup'!$D$2:$G$25,4,FALSE)</f>
        <v>0</v>
      </c>
      <c r="T1738" s="75">
        <f t="shared" ca="1" si="218"/>
        <v>0</v>
      </c>
    </row>
    <row r="1739" spans="1:20">
      <c r="A1739">
        <v>2</v>
      </c>
      <c r="B1739">
        <v>2025</v>
      </c>
      <c r="C1739" s="2">
        <v>45566</v>
      </c>
      <c r="D1739" s="2">
        <v>45657</v>
      </c>
      <c r="J1739">
        <f>VLOOKUP(D1739,'FY-Quarter lookup'!$D$2:$I$25,6,FALSE)</f>
        <v>0</v>
      </c>
      <c r="K1739">
        <f t="shared" si="222"/>
        <v>362</v>
      </c>
      <c r="L1739" s="75" t="str">
        <f t="shared" ca="1" si="220"/>
        <v>2111: Salaries</v>
      </c>
      <c r="M1739" s="75">
        <f t="shared" ca="1" si="216"/>
        <v>0</v>
      </c>
      <c r="N1739" s="75" t="str">
        <f t="shared" ca="1" si="217"/>
        <v xml:space="preserve"> - </v>
      </c>
      <c r="O1739" s="75" t="str">
        <f t="shared" ca="1" si="221"/>
        <v>2111: Salaries0 - PY0</v>
      </c>
      <c r="P1739" s="75">
        <f>VLOOKUP(D1739,'FY-Quarter lookup'!$D$2:$J$25,7,FALSE)</f>
        <v>0</v>
      </c>
      <c r="Q1739" s="75">
        <f ca="1">IFERROR(INDEX('Budget by FY'!$I$2:$I$506,MATCH('Budget by qtr'!O1739,'Budget by FY'!$F$2:$F$506,0)),0)</f>
        <v>0</v>
      </c>
      <c r="R1739" s="75">
        <f>VLOOKUP(D1739,'FY-Quarter lookup'!$D$2:$K$25,8,FALSE)</f>
        <v>0</v>
      </c>
      <c r="S1739" s="75">
        <f>VLOOKUP(D1739,'FY-Quarter lookup'!$D$2:$G$25,4,FALSE)</f>
        <v>0</v>
      </c>
      <c r="T1739" s="75">
        <f t="shared" ca="1" si="218"/>
        <v>0</v>
      </c>
    </row>
    <row r="1740" spans="1:20">
      <c r="A1740">
        <v>3</v>
      </c>
      <c r="B1740">
        <v>2025</v>
      </c>
      <c r="C1740" s="2">
        <v>45658</v>
      </c>
      <c r="D1740" s="2">
        <v>45747</v>
      </c>
      <c r="J1740">
        <f>VLOOKUP(D1740,'FY-Quarter lookup'!$D$2:$I$25,6,FALSE)</f>
        <v>0</v>
      </c>
      <c r="K1740">
        <f t="shared" si="222"/>
        <v>362</v>
      </c>
      <c r="L1740" s="75" t="str">
        <f t="shared" ca="1" si="220"/>
        <v>2111: Salaries</v>
      </c>
      <c r="M1740" s="75">
        <f t="shared" ca="1" si="216"/>
        <v>0</v>
      </c>
      <c r="N1740" s="75" t="str">
        <f t="shared" ca="1" si="217"/>
        <v xml:space="preserve"> - </v>
      </c>
      <c r="O1740" s="75" t="str">
        <f t="shared" ca="1" si="221"/>
        <v>2111: Salaries0 - PY0</v>
      </c>
      <c r="P1740" s="75">
        <f>VLOOKUP(D1740,'FY-Quarter lookup'!$D$2:$J$25,7,FALSE)</f>
        <v>0</v>
      </c>
      <c r="Q1740" s="75">
        <f ca="1">IFERROR(INDEX('Budget by FY'!$I$2:$I$506,MATCH('Budget by qtr'!O1740,'Budget by FY'!$F$2:$F$506,0)),0)</f>
        <v>0</v>
      </c>
      <c r="R1740" s="75">
        <f>VLOOKUP(D1740,'FY-Quarter lookup'!$D$2:$K$25,8,FALSE)</f>
        <v>0</v>
      </c>
      <c r="S1740" s="75">
        <f>VLOOKUP(D1740,'FY-Quarter lookup'!$D$2:$G$25,4,FALSE)</f>
        <v>0</v>
      </c>
      <c r="T1740" s="75">
        <f t="shared" ca="1" si="218"/>
        <v>0</v>
      </c>
    </row>
    <row r="1741" spans="1:20">
      <c r="A1741">
        <v>4</v>
      </c>
      <c r="B1741">
        <v>2025</v>
      </c>
      <c r="C1741" s="2">
        <v>45748</v>
      </c>
      <c r="D1741" s="2">
        <v>45838</v>
      </c>
      <c r="J1741">
        <f>VLOOKUP(D1741,'FY-Quarter lookup'!$D$2:$I$25,6,FALSE)</f>
        <v>0</v>
      </c>
      <c r="K1741">
        <f t="shared" si="222"/>
        <v>362</v>
      </c>
      <c r="L1741" s="75" t="str">
        <f t="shared" ca="1" si="220"/>
        <v>2111: Salaries</v>
      </c>
      <c r="M1741" s="75">
        <f t="shared" ca="1" si="216"/>
        <v>0</v>
      </c>
      <c r="N1741" s="75" t="str">
        <f t="shared" ca="1" si="217"/>
        <v xml:space="preserve"> - </v>
      </c>
      <c r="O1741" s="75" t="str">
        <f t="shared" ca="1" si="221"/>
        <v>2111: Salaries0 - PY0</v>
      </c>
      <c r="P1741" s="75">
        <f>VLOOKUP(D1741,'FY-Quarter lookup'!$D$2:$J$25,7,FALSE)</f>
        <v>0</v>
      </c>
      <c r="Q1741" s="75">
        <f ca="1">IFERROR(INDEX('Budget by FY'!$I$2:$I$506,MATCH('Budget by qtr'!O1741,'Budget by FY'!$F$2:$F$506,0)),0)</f>
        <v>0</v>
      </c>
      <c r="R1741" s="75">
        <f>VLOOKUP(D1741,'FY-Quarter lookup'!$D$2:$K$25,8,FALSE)</f>
        <v>0</v>
      </c>
      <c r="S1741" s="75">
        <f>VLOOKUP(D1741,'FY-Quarter lookup'!$D$2:$G$25,4,FALSE)</f>
        <v>0</v>
      </c>
      <c r="T1741" s="75">
        <f t="shared" ca="1" si="218"/>
        <v>0</v>
      </c>
    </row>
    <row r="1742" spans="1:20">
      <c r="A1742">
        <v>1</v>
      </c>
      <c r="B1742">
        <v>2026</v>
      </c>
      <c r="C1742" s="2">
        <v>45839</v>
      </c>
      <c r="D1742" s="2">
        <v>45930</v>
      </c>
      <c r="J1742">
        <f>VLOOKUP(D1742,'FY-Quarter lookup'!$D$2:$I$25,6,FALSE)</f>
        <v>0</v>
      </c>
      <c r="K1742">
        <f t="shared" si="222"/>
        <v>362</v>
      </c>
      <c r="L1742" s="75" t="str">
        <f t="shared" ca="1" si="220"/>
        <v>2111: Salaries</v>
      </c>
      <c r="M1742" s="75">
        <f t="shared" ca="1" si="216"/>
        <v>0</v>
      </c>
      <c r="N1742" s="75" t="str">
        <f t="shared" ca="1" si="217"/>
        <v xml:space="preserve"> - </v>
      </c>
      <c r="O1742" s="75" t="str">
        <f t="shared" ca="1" si="221"/>
        <v>2111: Salaries0 - PY0</v>
      </c>
      <c r="P1742" s="75">
        <f>VLOOKUP(D1742,'FY-Quarter lookup'!$D$2:$J$25,7,FALSE)</f>
        <v>0</v>
      </c>
      <c r="Q1742" s="75">
        <f ca="1">IFERROR(INDEX('Budget by FY'!$I$2:$I$506,MATCH('Budget by qtr'!O1742,'Budget by FY'!$F$2:$F$506,0)),0)</f>
        <v>0</v>
      </c>
      <c r="R1742" s="75">
        <f>VLOOKUP(D1742,'FY-Quarter lookup'!$D$2:$K$25,8,FALSE)</f>
        <v>0</v>
      </c>
      <c r="S1742" s="75">
        <f>VLOOKUP(D1742,'FY-Quarter lookup'!$D$2:$G$25,4,FALSE)</f>
        <v>0</v>
      </c>
      <c r="T1742" s="75">
        <f t="shared" ca="1" si="218"/>
        <v>0</v>
      </c>
    </row>
    <row r="1743" spans="1:20">
      <c r="A1743">
        <v>2</v>
      </c>
      <c r="B1743">
        <v>2026</v>
      </c>
      <c r="C1743" s="2">
        <v>45931</v>
      </c>
      <c r="D1743" s="2">
        <v>46022</v>
      </c>
      <c r="J1743">
        <f>VLOOKUP(D1743,'FY-Quarter lookup'!$D$2:$I$25,6,FALSE)</f>
        <v>0</v>
      </c>
      <c r="K1743">
        <f t="shared" si="222"/>
        <v>362</v>
      </c>
      <c r="L1743" s="75" t="str">
        <f t="shared" ca="1" si="220"/>
        <v>2111: Salaries</v>
      </c>
      <c r="M1743" s="75">
        <f t="shared" ca="1" si="216"/>
        <v>0</v>
      </c>
      <c r="N1743" s="75" t="str">
        <f t="shared" ca="1" si="217"/>
        <v xml:space="preserve"> - </v>
      </c>
      <c r="O1743" s="75" t="str">
        <f t="shared" ca="1" si="221"/>
        <v>2111: Salaries0 - PY0</v>
      </c>
      <c r="P1743" s="75">
        <f>VLOOKUP(D1743,'FY-Quarter lookup'!$D$2:$J$25,7,FALSE)</f>
        <v>0</v>
      </c>
      <c r="Q1743" s="75">
        <f ca="1">IFERROR(INDEX('Budget by FY'!$I$2:$I$506,MATCH('Budget by qtr'!O1743,'Budget by FY'!$F$2:$F$506,0)),0)</f>
        <v>0</v>
      </c>
      <c r="R1743" s="75">
        <f>VLOOKUP(D1743,'FY-Quarter lookup'!$D$2:$K$25,8,FALSE)</f>
        <v>0</v>
      </c>
      <c r="S1743" s="75">
        <f>VLOOKUP(D1743,'FY-Quarter lookup'!$D$2:$G$25,4,FALSE)</f>
        <v>0</v>
      </c>
      <c r="T1743" s="75">
        <f t="shared" ca="1" si="218"/>
        <v>0</v>
      </c>
    </row>
    <row r="1744" spans="1:20">
      <c r="A1744">
        <v>3</v>
      </c>
      <c r="B1744">
        <v>2026</v>
      </c>
      <c r="C1744" s="2">
        <v>46023</v>
      </c>
      <c r="D1744" s="2">
        <v>46112</v>
      </c>
      <c r="J1744">
        <f>VLOOKUP(D1744,'FY-Quarter lookup'!$D$2:$I$25,6,FALSE)</f>
        <v>0</v>
      </c>
      <c r="K1744">
        <f t="shared" si="222"/>
        <v>362</v>
      </c>
      <c r="L1744" s="75" t="str">
        <f t="shared" ca="1" si="220"/>
        <v>2111: Salaries</v>
      </c>
      <c r="M1744" s="75">
        <f t="shared" ca="1" si="216"/>
        <v>0</v>
      </c>
      <c r="N1744" s="75" t="str">
        <f t="shared" ca="1" si="217"/>
        <v xml:space="preserve"> - </v>
      </c>
      <c r="O1744" s="75" t="str">
        <f t="shared" ca="1" si="221"/>
        <v>2111: Salaries0 - PY0</v>
      </c>
      <c r="P1744" s="75">
        <f>VLOOKUP(D1744,'FY-Quarter lookup'!$D$2:$J$25,7,FALSE)</f>
        <v>0</v>
      </c>
      <c r="Q1744" s="75">
        <f ca="1">IFERROR(INDEX('Budget by FY'!$I$2:$I$506,MATCH('Budget by qtr'!O1744,'Budget by FY'!$F$2:$F$506,0)),0)</f>
        <v>0</v>
      </c>
      <c r="R1744" s="75">
        <f>VLOOKUP(D1744,'FY-Quarter lookup'!$D$2:$K$25,8,FALSE)</f>
        <v>0</v>
      </c>
      <c r="S1744" s="75">
        <f>VLOOKUP(D1744,'FY-Quarter lookup'!$D$2:$G$25,4,FALSE)</f>
        <v>0</v>
      </c>
      <c r="T1744" s="75">
        <f t="shared" ca="1" si="218"/>
        <v>0</v>
      </c>
    </row>
    <row r="1745" spans="1:20">
      <c r="A1745">
        <v>4</v>
      </c>
      <c r="B1745">
        <v>2026</v>
      </c>
      <c r="C1745" s="2">
        <v>46113</v>
      </c>
      <c r="D1745" s="2">
        <v>46203</v>
      </c>
      <c r="J1745">
        <f>VLOOKUP(D1745,'FY-Quarter lookup'!$D$2:$I$25,6,FALSE)</f>
        <v>0</v>
      </c>
      <c r="K1745">
        <f t="shared" si="222"/>
        <v>362</v>
      </c>
      <c r="L1745" s="75" t="str">
        <f t="shared" ca="1" si="220"/>
        <v>2111: Salaries</v>
      </c>
      <c r="M1745" s="75">
        <f t="shared" ca="1" si="216"/>
        <v>0</v>
      </c>
      <c r="N1745" s="75" t="str">
        <f t="shared" ca="1" si="217"/>
        <v xml:space="preserve"> - </v>
      </c>
      <c r="O1745" s="75" t="str">
        <f t="shared" ca="1" si="221"/>
        <v>2111: Salaries0 - PY0</v>
      </c>
      <c r="P1745" s="75">
        <f>VLOOKUP(D1745,'FY-Quarter lookup'!$D$2:$J$25,7,FALSE)</f>
        <v>0</v>
      </c>
      <c r="Q1745" s="75">
        <f ca="1">IFERROR(INDEX('Budget by FY'!$I$2:$I$506,MATCH('Budget by qtr'!O1745,'Budget by FY'!$F$2:$F$506,0)),0)</f>
        <v>0</v>
      </c>
      <c r="R1745" s="75">
        <f>VLOOKUP(D1745,'FY-Quarter lookup'!$D$2:$K$25,8,FALSE)</f>
        <v>0</v>
      </c>
      <c r="S1745" s="75">
        <f>VLOOKUP(D1745,'FY-Quarter lookup'!$D$2:$G$25,4,FALSE)</f>
        <v>0</v>
      </c>
      <c r="T1745" s="75">
        <f t="shared" ca="1" si="218"/>
        <v>0</v>
      </c>
    </row>
    <row r="1746" spans="1:20">
      <c r="A1746">
        <v>1</v>
      </c>
      <c r="B1746">
        <v>2027</v>
      </c>
      <c r="C1746" s="2">
        <v>46204</v>
      </c>
      <c r="D1746" s="2">
        <v>46295</v>
      </c>
      <c r="J1746">
        <f>VLOOKUP(D1746,'FY-Quarter lookup'!$D$2:$I$25,6,FALSE)</f>
        <v>0</v>
      </c>
      <c r="K1746">
        <f t="shared" si="222"/>
        <v>362</v>
      </c>
      <c r="L1746" s="75" t="str">
        <f t="shared" ca="1" si="220"/>
        <v>2111: Salaries</v>
      </c>
      <c r="M1746" s="75">
        <f t="shared" ca="1" si="216"/>
        <v>0</v>
      </c>
      <c r="N1746" s="75" t="str">
        <f t="shared" ca="1" si="217"/>
        <v xml:space="preserve"> - </v>
      </c>
      <c r="O1746" s="75" t="str">
        <f t="shared" ca="1" si="221"/>
        <v>2111: Salaries0 - PY0</v>
      </c>
      <c r="P1746" s="75">
        <f>VLOOKUP(D1746,'FY-Quarter lookup'!$D$2:$J$25,7,FALSE)</f>
        <v>0</v>
      </c>
      <c r="Q1746" s="75">
        <f ca="1">IFERROR(INDEX('Budget by FY'!$I$2:$I$506,MATCH('Budget by qtr'!O1746,'Budget by FY'!$F$2:$F$506,0)),0)</f>
        <v>0</v>
      </c>
      <c r="R1746" s="75">
        <f>VLOOKUP(D1746,'FY-Quarter lookup'!$D$2:$K$25,8,FALSE)</f>
        <v>0</v>
      </c>
      <c r="S1746" s="75">
        <f>VLOOKUP(D1746,'FY-Quarter lookup'!$D$2:$G$25,4,FALSE)</f>
        <v>0</v>
      </c>
      <c r="T1746" s="75">
        <f t="shared" ca="1" si="218"/>
        <v>0</v>
      </c>
    </row>
    <row r="1747" spans="1:20">
      <c r="A1747">
        <v>2</v>
      </c>
      <c r="B1747">
        <v>2027</v>
      </c>
      <c r="C1747" s="2">
        <v>46296</v>
      </c>
      <c r="D1747" s="2">
        <v>46387</v>
      </c>
      <c r="J1747">
        <f>VLOOKUP(D1747,'FY-Quarter lookup'!$D$2:$I$25,6,FALSE)</f>
        <v>0</v>
      </c>
      <c r="K1747">
        <f t="shared" si="222"/>
        <v>362</v>
      </c>
      <c r="L1747" s="75" t="str">
        <f t="shared" ca="1" si="220"/>
        <v>2111: Salaries</v>
      </c>
      <c r="M1747" s="75">
        <f t="shared" ca="1" si="216"/>
        <v>0</v>
      </c>
      <c r="N1747" s="75" t="str">
        <f t="shared" ca="1" si="217"/>
        <v xml:space="preserve"> - </v>
      </c>
      <c r="O1747" s="75" t="str">
        <f t="shared" ca="1" si="221"/>
        <v>2111: Salaries0 - PY0</v>
      </c>
      <c r="P1747" s="75">
        <f>VLOOKUP(D1747,'FY-Quarter lookup'!$D$2:$J$25,7,FALSE)</f>
        <v>0</v>
      </c>
      <c r="Q1747" s="75">
        <f ca="1">IFERROR(INDEX('Budget by FY'!$I$2:$I$506,MATCH('Budget by qtr'!O1747,'Budget by FY'!$F$2:$F$506,0)),0)</f>
        <v>0</v>
      </c>
      <c r="R1747" s="75">
        <f>VLOOKUP(D1747,'FY-Quarter lookup'!$D$2:$K$25,8,FALSE)</f>
        <v>0</v>
      </c>
      <c r="S1747" s="75">
        <f>VLOOKUP(D1747,'FY-Quarter lookup'!$D$2:$G$25,4,FALSE)</f>
        <v>0</v>
      </c>
      <c r="T1747" s="75">
        <f t="shared" ca="1" si="218"/>
        <v>0</v>
      </c>
    </row>
    <row r="1748" spans="1:20">
      <c r="A1748">
        <v>3</v>
      </c>
      <c r="B1748">
        <v>2027</v>
      </c>
      <c r="C1748" s="2">
        <v>46388</v>
      </c>
      <c r="D1748" s="2">
        <v>46477</v>
      </c>
      <c r="J1748">
        <f>VLOOKUP(D1748,'FY-Quarter lookup'!$D$2:$I$25,6,FALSE)</f>
        <v>0</v>
      </c>
      <c r="K1748">
        <f t="shared" si="222"/>
        <v>362</v>
      </c>
      <c r="L1748" s="75" t="str">
        <f t="shared" ca="1" si="220"/>
        <v>2111: Salaries</v>
      </c>
      <c r="M1748" s="75">
        <f t="shared" ca="1" si="216"/>
        <v>0</v>
      </c>
      <c r="N1748" s="75" t="str">
        <f t="shared" ca="1" si="217"/>
        <v xml:space="preserve"> - </v>
      </c>
      <c r="O1748" s="75" t="str">
        <f t="shared" ca="1" si="221"/>
        <v>2111: Salaries0 - PY0</v>
      </c>
      <c r="P1748" s="75">
        <f>VLOOKUP(D1748,'FY-Quarter lookup'!$D$2:$J$25,7,FALSE)</f>
        <v>0</v>
      </c>
      <c r="Q1748" s="75">
        <f ca="1">IFERROR(INDEX('Budget by FY'!$I$2:$I$506,MATCH('Budget by qtr'!O1748,'Budget by FY'!$F$2:$F$506,0)),0)</f>
        <v>0</v>
      </c>
      <c r="R1748" s="75">
        <f>VLOOKUP(D1748,'FY-Quarter lookup'!$D$2:$K$25,8,FALSE)</f>
        <v>0</v>
      </c>
      <c r="S1748" s="75">
        <f>VLOOKUP(D1748,'FY-Quarter lookup'!$D$2:$G$25,4,FALSE)</f>
        <v>0</v>
      </c>
      <c r="T1748" s="75">
        <f t="shared" ca="1" si="218"/>
        <v>0</v>
      </c>
    </row>
    <row r="1749" spans="1:20">
      <c r="A1749">
        <v>4</v>
      </c>
      <c r="B1749">
        <v>2027</v>
      </c>
      <c r="C1749" s="2">
        <v>46478</v>
      </c>
      <c r="D1749" s="2">
        <v>46568</v>
      </c>
      <c r="J1749">
        <f>VLOOKUP(D1749,'FY-Quarter lookup'!$D$2:$I$25,6,FALSE)</f>
        <v>0</v>
      </c>
      <c r="K1749">
        <f t="shared" si="222"/>
        <v>362</v>
      </c>
      <c r="L1749" s="75" t="str">
        <f t="shared" ca="1" si="220"/>
        <v>2111: Salaries</v>
      </c>
      <c r="M1749" s="75">
        <f t="shared" ca="1" si="216"/>
        <v>0</v>
      </c>
      <c r="N1749" s="75" t="str">
        <f t="shared" ca="1" si="217"/>
        <v xml:space="preserve"> - </v>
      </c>
      <c r="O1749" s="75" t="str">
        <f t="shared" ca="1" si="221"/>
        <v>2111: Salaries0 - PY0</v>
      </c>
      <c r="P1749" s="75">
        <f>VLOOKUP(D1749,'FY-Quarter lookup'!$D$2:$J$25,7,FALSE)</f>
        <v>0</v>
      </c>
      <c r="Q1749" s="75">
        <f ca="1">IFERROR(INDEX('Budget by FY'!$I$2:$I$506,MATCH('Budget by qtr'!O1749,'Budget by FY'!$F$2:$F$506,0)),0)</f>
        <v>0</v>
      </c>
      <c r="R1749" s="75">
        <f>VLOOKUP(D1749,'FY-Quarter lookup'!$D$2:$K$25,8,FALSE)</f>
        <v>0</v>
      </c>
      <c r="S1749" s="75">
        <f>VLOOKUP(D1749,'FY-Quarter lookup'!$D$2:$G$25,4,FALSE)</f>
        <v>0</v>
      </c>
      <c r="T1749" s="75">
        <f t="shared" ca="1" si="218"/>
        <v>0</v>
      </c>
    </row>
    <row r="1750" spans="1:20">
      <c r="A1750">
        <v>1</v>
      </c>
      <c r="B1750">
        <v>2028</v>
      </c>
      <c r="C1750" s="2">
        <v>46569</v>
      </c>
      <c r="D1750" s="2">
        <v>46660</v>
      </c>
      <c r="J1750">
        <f>VLOOKUP(D1750,'FY-Quarter lookup'!$D$2:$I$25,6,FALSE)</f>
        <v>0</v>
      </c>
      <c r="K1750">
        <f t="shared" si="222"/>
        <v>362</v>
      </c>
      <c r="L1750" s="75" t="str">
        <f t="shared" ca="1" si="220"/>
        <v>2111: Salaries</v>
      </c>
      <c r="M1750" s="75">
        <f t="shared" ca="1" si="216"/>
        <v>0</v>
      </c>
      <c r="N1750" s="75" t="str">
        <f t="shared" ca="1" si="217"/>
        <v xml:space="preserve"> - </v>
      </c>
      <c r="O1750" s="75" t="str">
        <f t="shared" ca="1" si="221"/>
        <v>2111: Salaries0 - PY0</v>
      </c>
      <c r="P1750" s="75">
        <f>VLOOKUP(D1750,'FY-Quarter lookup'!$D$2:$J$25,7,FALSE)</f>
        <v>0</v>
      </c>
      <c r="Q1750" s="75">
        <f ca="1">IFERROR(INDEX('Budget by FY'!$I$2:$I$506,MATCH('Budget by qtr'!O1750,'Budget by FY'!$F$2:$F$506,0)),0)</f>
        <v>0</v>
      </c>
      <c r="R1750" s="75">
        <f>VLOOKUP(D1750,'FY-Quarter lookup'!$D$2:$K$25,8,FALSE)</f>
        <v>0</v>
      </c>
      <c r="S1750" s="75">
        <f>VLOOKUP(D1750,'FY-Quarter lookup'!$D$2:$G$25,4,FALSE)</f>
        <v>0</v>
      </c>
      <c r="T1750" s="75">
        <f t="shared" ca="1" si="218"/>
        <v>0</v>
      </c>
    </row>
    <row r="1751" spans="1:20">
      <c r="A1751">
        <v>2</v>
      </c>
      <c r="B1751">
        <v>2028</v>
      </c>
      <c r="C1751" s="2">
        <v>46661</v>
      </c>
      <c r="D1751" s="2">
        <v>46752</v>
      </c>
      <c r="J1751">
        <f>VLOOKUP(D1751,'FY-Quarter lookup'!$D$2:$I$25,6,FALSE)</f>
        <v>0</v>
      </c>
      <c r="K1751">
        <f t="shared" si="222"/>
        <v>362</v>
      </c>
      <c r="L1751" s="75" t="str">
        <f t="shared" ca="1" si="220"/>
        <v>2111: Salaries</v>
      </c>
      <c r="M1751" s="75">
        <f t="shared" ca="1" si="216"/>
        <v>0</v>
      </c>
      <c r="N1751" s="75" t="str">
        <f t="shared" ca="1" si="217"/>
        <v xml:space="preserve"> - </v>
      </c>
      <c r="O1751" s="75" t="str">
        <f t="shared" ca="1" si="221"/>
        <v>2111: Salaries0 - PY0</v>
      </c>
      <c r="P1751" s="75">
        <f>VLOOKUP(D1751,'FY-Quarter lookup'!$D$2:$J$25,7,FALSE)</f>
        <v>0</v>
      </c>
      <c r="Q1751" s="75">
        <f ca="1">IFERROR(INDEX('Budget by FY'!$I$2:$I$506,MATCH('Budget by qtr'!O1751,'Budget by FY'!$F$2:$F$506,0)),0)</f>
        <v>0</v>
      </c>
      <c r="R1751" s="75">
        <f>VLOOKUP(D1751,'FY-Quarter lookup'!$D$2:$K$25,8,FALSE)</f>
        <v>0</v>
      </c>
      <c r="S1751" s="75">
        <f>VLOOKUP(D1751,'FY-Quarter lookup'!$D$2:$G$25,4,FALSE)</f>
        <v>0</v>
      </c>
      <c r="T1751" s="75">
        <f t="shared" ca="1" si="218"/>
        <v>0</v>
      </c>
    </row>
    <row r="1752" spans="1:20">
      <c r="A1752">
        <v>3</v>
      </c>
      <c r="B1752">
        <v>2028</v>
      </c>
      <c r="C1752" s="2">
        <v>46753</v>
      </c>
      <c r="D1752" s="2">
        <v>46843</v>
      </c>
      <c r="J1752">
        <f>VLOOKUP(D1752,'FY-Quarter lookup'!$D$2:$I$25,6,FALSE)</f>
        <v>0</v>
      </c>
      <c r="K1752">
        <f t="shared" si="222"/>
        <v>362</v>
      </c>
      <c r="L1752" s="75" t="str">
        <f t="shared" ca="1" si="220"/>
        <v>2111: Salaries</v>
      </c>
      <c r="M1752" s="75">
        <f t="shared" ca="1" si="216"/>
        <v>0</v>
      </c>
      <c r="N1752" s="75" t="str">
        <f t="shared" ca="1" si="217"/>
        <v xml:space="preserve"> - </v>
      </c>
      <c r="O1752" s="75" t="str">
        <f t="shared" ca="1" si="221"/>
        <v>2111: Salaries0 - PY0</v>
      </c>
      <c r="P1752" s="75">
        <f>VLOOKUP(D1752,'FY-Quarter lookup'!$D$2:$J$25,7,FALSE)</f>
        <v>0</v>
      </c>
      <c r="Q1752" s="75">
        <f ca="1">IFERROR(INDEX('Budget by FY'!$I$2:$I$506,MATCH('Budget by qtr'!O1752,'Budget by FY'!$F$2:$F$506,0)),0)</f>
        <v>0</v>
      </c>
      <c r="R1752" s="75">
        <f>VLOOKUP(D1752,'FY-Quarter lookup'!$D$2:$K$25,8,FALSE)</f>
        <v>0</v>
      </c>
      <c r="S1752" s="75">
        <f>VLOOKUP(D1752,'FY-Quarter lookup'!$D$2:$G$25,4,FALSE)</f>
        <v>0</v>
      </c>
      <c r="T1752" s="75">
        <f t="shared" ca="1" si="218"/>
        <v>0</v>
      </c>
    </row>
    <row r="1753" spans="1:20">
      <c r="A1753">
        <v>4</v>
      </c>
      <c r="B1753">
        <v>2028</v>
      </c>
      <c r="C1753" s="2">
        <v>46844</v>
      </c>
      <c r="D1753" s="2">
        <v>46934</v>
      </c>
      <c r="J1753">
        <f>VLOOKUP(D1753,'FY-Quarter lookup'!$D$2:$I$25,6,FALSE)</f>
        <v>0</v>
      </c>
      <c r="K1753">
        <f t="shared" si="222"/>
        <v>362</v>
      </c>
      <c r="L1753" s="75" t="str">
        <f t="shared" ca="1" si="220"/>
        <v>2111: Salaries</v>
      </c>
      <c r="M1753" s="75">
        <f t="shared" ca="1" si="216"/>
        <v>0</v>
      </c>
      <c r="N1753" s="75" t="str">
        <f t="shared" ca="1" si="217"/>
        <v xml:space="preserve"> - </v>
      </c>
      <c r="O1753" s="75" t="str">
        <f t="shared" ca="1" si="221"/>
        <v>2111: Salaries0 - PY0</v>
      </c>
      <c r="P1753" s="75">
        <f>VLOOKUP(D1753,'FY-Quarter lookup'!$D$2:$J$25,7,FALSE)</f>
        <v>0</v>
      </c>
      <c r="Q1753" s="75">
        <f ca="1">IFERROR(INDEX('Budget by FY'!$I$2:$I$506,MATCH('Budget by qtr'!O1753,'Budget by FY'!$F$2:$F$506,0)),0)</f>
        <v>0</v>
      </c>
      <c r="R1753" s="75">
        <f>VLOOKUP(D1753,'FY-Quarter lookup'!$D$2:$K$25,8,FALSE)</f>
        <v>0</v>
      </c>
      <c r="S1753" s="75">
        <f>VLOOKUP(D1753,'FY-Quarter lookup'!$D$2:$G$25,4,FALSE)</f>
        <v>0</v>
      </c>
      <c r="T1753" s="75">
        <f t="shared" ca="1" si="218"/>
        <v>0</v>
      </c>
    </row>
    <row r="1754" spans="1:20">
      <c r="A1754">
        <v>1</v>
      </c>
      <c r="B1754">
        <v>2023</v>
      </c>
      <c r="C1754" s="2">
        <v>44743</v>
      </c>
      <c r="D1754" s="2">
        <v>44834</v>
      </c>
      <c r="J1754">
        <f>VLOOKUP(D1754,'FY-Quarter lookup'!$D$2:$I$25,6,FALSE)</f>
        <v>0</v>
      </c>
      <c r="K1754">
        <f>K1753+5</f>
        <v>367</v>
      </c>
      <c r="L1754" s="75" t="str">
        <f t="shared" ca="1" si="220"/>
        <v>2111: Salaries</v>
      </c>
      <c r="M1754" s="75">
        <f t="shared" ref="M1754:M1817" ca="1" si="223">INDIRECT(_xlfn.CONCAT("'Budget by FY'!D",K1754))</f>
        <v>0</v>
      </c>
      <c r="N1754" s="75" t="str">
        <f t="shared" ref="N1754:N1817" ca="1" si="224">INDIRECT(_xlfn.CONCAT("'Budget by FY'!E",K1754))</f>
        <v xml:space="preserve"> - </v>
      </c>
      <c r="O1754" s="75" t="str">
        <f t="shared" ca="1" si="221"/>
        <v>2111: Salaries0 - PY0</v>
      </c>
      <c r="P1754" s="75">
        <f>VLOOKUP(D1754,'FY-Quarter lookup'!$D$2:$J$25,7,FALSE)</f>
        <v>0</v>
      </c>
      <c r="Q1754" s="75">
        <f ca="1">IFERROR(INDEX('Budget by FY'!$I$2:$I$506,MATCH('Budget by qtr'!O1754,'Budget by FY'!$F$2:$F$506,0)),0)</f>
        <v>0</v>
      </c>
      <c r="R1754" s="75">
        <f>VLOOKUP(D1754,'FY-Quarter lookup'!$D$2:$K$25,8,FALSE)</f>
        <v>0</v>
      </c>
      <c r="S1754" s="75">
        <f>VLOOKUP(D1754,'FY-Quarter lookup'!$D$2:$G$25,4,FALSE)</f>
        <v>0</v>
      </c>
      <c r="T1754" s="75">
        <f t="shared" ref="T1754:T1817" ca="1" si="225">IFERROR((Q1754/R1754)*S1754,0)</f>
        <v>0</v>
      </c>
    </row>
    <row r="1755" spans="1:20">
      <c r="A1755">
        <v>2</v>
      </c>
      <c r="B1755">
        <v>2023</v>
      </c>
      <c r="C1755" s="2">
        <v>44835</v>
      </c>
      <c r="D1755" s="2">
        <v>44926</v>
      </c>
      <c r="J1755">
        <f>VLOOKUP(D1755,'FY-Quarter lookup'!$D$2:$I$25,6,FALSE)</f>
        <v>0</v>
      </c>
      <c r="K1755">
        <f>K1754</f>
        <v>367</v>
      </c>
      <c r="L1755" s="75" t="str">
        <f t="shared" ca="1" si="220"/>
        <v>2111: Salaries</v>
      </c>
      <c r="M1755" s="75">
        <f t="shared" ca="1" si="223"/>
        <v>0</v>
      </c>
      <c r="N1755" s="75" t="str">
        <f t="shared" ca="1" si="224"/>
        <v xml:space="preserve"> - </v>
      </c>
      <c r="O1755" s="75" t="str">
        <f t="shared" ca="1" si="221"/>
        <v>2111: Salaries0 - PY0</v>
      </c>
      <c r="P1755" s="75">
        <f>VLOOKUP(D1755,'FY-Quarter lookup'!$D$2:$J$25,7,FALSE)</f>
        <v>0</v>
      </c>
      <c r="Q1755" s="75">
        <f ca="1">IFERROR(INDEX('Budget by FY'!$I$2:$I$506,MATCH('Budget by qtr'!O1755,'Budget by FY'!$F$2:$F$506,0)),0)</f>
        <v>0</v>
      </c>
      <c r="R1755" s="75">
        <f>VLOOKUP(D1755,'FY-Quarter lookup'!$D$2:$K$25,8,FALSE)</f>
        <v>0</v>
      </c>
      <c r="S1755" s="75">
        <f>VLOOKUP(D1755,'FY-Quarter lookup'!$D$2:$G$25,4,FALSE)</f>
        <v>0</v>
      </c>
      <c r="T1755" s="75">
        <f t="shared" ca="1" si="225"/>
        <v>0</v>
      </c>
    </row>
    <row r="1756" spans="1:20">
      <c r="A1756">
        <v>3</v>
      </c>
      <c r="B1756">
        <v>2023</v>
      </c>
      <c r="C1756" s="2">
        <v>44927</v>
      </c>
      <c r="D1756" s="2">
        <v>45016</v>
      </c>
      <c r="J1756">
        <f>VLOOKUP(D1756,'FY-Quarter lookup'!$D$2:$I$25,6,FALSE)</f>
        <v>0</v>
      </c>
      <c r="K1756">
        <f t="shared" ref="K1756:K1777" si="226">K1755</f>
        <v>367</v>
      </c>
      <c r="L1756" s="75" t="str">
        <f t="shared" ca="1" si="220"/>
        <v>2111: Salaries</v>
      </c>
      <c r="M1756" s="75">
        <f t="shared" ca="1" si="223"/>
        <v>0</v>
      </c>
      <c r="N1756" s="75" t="str">
        <f t="shared" ca="1" si="224"/>
        <v xml:space="preserve"> - </v>
      </c>
      <c r="O1756" s="75" t="str">
        <f t="shared" ca="1" si="221"/>
        <v>2111: Salaries0 - PY0</v>
      </c>
      <c r="P1756" s="75">
        <f>VLOOKUP(D1756,'FY-Quarter lookup'!$D$2:$J$25,7,FALSE)</f>
        <v>0</v>
      </c>
      <c r="Q1756" s="75">
        <f ca="1">IFERROR(INDEX('Budget by FY'!$I$2:$I$506,MATCH('Budget by qtr'!O1756,'Budget by FY'!$F$2:$F$506,0)),0)</f>
        <v>0</v>
      </c>
      <c r="R1756" s="75">
        <f>VLOOKUP(D1756,'FY-Quarter lookup'!$D$2:$K$25,8,FALSE)</f>
        <v>0</v>
      </c>
      <c r="S1756" s="75">
        <f>VLOOKUP(D1756,'FY-Quarter lookup'!$D$2:$G$25,4,FALSE)</f>
        <v>0</v>
      </c>
      <c r="T1756" s="75">
        <f t="shared" ca="1" si="225"/>
        <v>0</v>
      </c>
    </row>
    <row r="1757" spans="1:20">
      <c r="A1757">
        <v>4</v>
      </c>
      <c r="B1757">
        <v>2023</v>
      </c>
      <c r="C1757" s="2">
        <v>45017</v>
      </c>
      <c r="D1757" s="2">
        <v>45107</v>
      </c>
      <c r="J1757">
        <f>VLOOKUP(D1757,'FY-Quarter lookup'!$D$2:$I$25,6,FALSE)</f>
        <v>0</v>
      </c>
      <c r="K1757">
        <f t="shared" si="226"/>
        <v>367</v>
      </c>
      <c r="L1757" s="75" t="str">
        <f t="shared" ca="1" si="220"/>
        <v>2111: Salaries</v>
      </c>
      <c r="M1757" s="75">
        <f t="shared" ca="1" si="223"/>
        <v>0</v>
      </c>
      <c r="N1757" s="75" t="str">
        <f t="shared" ca="1" si="224"/>
        <v xml:space="preserve"> - </v>
      </c>
      <c r="O1757" s="75" t="str">
        <f t="shared" ca="1" si="221"/>
        <v>2111: Salaries0 - PY0</v>
      </c>
      <c r="P1757" s="75">
        <f>VLOOKUP(D1757,'FY-Quarter lookup'!$D$2:$J$25,7,FALSE)</f>
        <v>0</v>
      </c>
      <c r="Q1757" s="75">
        <f ca="1">IFERROR(INDEX('Budget by FY'!$I$2:$I$506,MATCH('Budget by qtr'!O1757,'Budget by FY'!$F$2:$F$506,0)),0)</f>
        <v>0</v>
      </c>
      <c r="R1757" s="75">
        <f>VLOOKUP(D1757,'FY-Quarter lookup'!$D$2:$K$25,8,FALSE)</f>
        <v>0</v>
      </c>
      <c r="S1757" s="75">
        <f>VLOOKUP(D1757,'FY-Quarter lookup'!$D$2:$G$25,4,FALSE)</f>
        <v>0</v>
      </c>
      <c r="T1757" s="75">
        <f t="shared" ca="1" si="225"/>
        <v>0</v>
      </c>
    </row>
    <row r="1758" spans="1:20">
      <c r="A1758">
        <v>1</v>
      </c>
      <c r="B1758">
        <v>2024</v>
      </c>
      <c r="C1758" s="2">
        <v>45108</v>
      </c>
      <c r="D1758" s="2">
        <v>45199</v>
      </c>
      <c r="J1758">
        <f>VLOOKUP(D1758,'FY-Quarter lookup'!$D$2:$I$25,6,FALSE)</f>
        <v>0</v>
      </c>
      <c r="K1758">
        <f t="shared" si="226"/>
        <v>367</v>
      </c>
      <c r="L1758" s="75" t="str">
        <f t="shared" ca="1" si="220"/>
        <v>2111: Salaries</v>
      </c>
      <c r="M1758" s="75">
        <f t="shared" ca="1" si="223"/>
        <v>0</v>
      </c>
      <c r="N1758" s="75" t="str">
        <f t="shared" ca="1" si="224"/>
        <v xml:space="preserve"> - </v>
      </c>
      <c r="O1758" s="75" t="str">
        <f t="shared" ca="1" si="221"/>
        <v>2111: Salaries0 - PY0</v>
      </c>
      <c r="P1758" s="75">
        <f>VLOOKUP(D1758,'FY-Quarter lookup'!$D$2:$J$25,7,FALSE)</f>
        <v>0</v>
      </c>
      <c r="Q1758" s="75">
        <f ca="1">IFERROR(INDEX('Budget by FY'!$I$2:$I$506,MATCH('Budget by qtr'!O1758,'Budget by FY'!$F$2:$F$506,0)),0)</f>
        <v>0</v>
      </c>
      <c r="R1758" s="75">
        <f>VLOOKUP(D1758,'FY-Quarter lookup'!$D$2:$K$25,8,FALSE)</f>
        <v>0</v>
      </c>
      <c r="S1758" s="75">
        <f>VLOOKUP(D1758,'FY-Quarter lookup'!$D$2:$G$25,4,FALSE)</f>
        <v>0</v>
      </c>
      <c r="T1758" s="75">
        <f t="shared" ca="1" si="225"/>
        <v>0</v>
      </c>
    </row>
    <row r="1759" spans="1:20">
      <c r="A1759">
        <v>2</v>
      </c>
      <c r="B1759">
        <v>2024</v>
      </c>
      <c r="C1759" s="2">
        <v>45200</v>
      </c>
      <c r="D1759" s="2">
        <v>45291</v>
      </c>
      <c r="J1759">
        <f>VLOOKUP(D1759,'FY-Quarter lookup'!$D$2:$I$25,6,FALSE)</f>
        <v>0</v>
      </c>
      <c r="K1759">
        <f t="shared" si="226"/>
        <v>367</v>
      </c>
      <c r="L1759" s="75" t="str">
        <f t="shared" ca="1" si="220"/>
        <v>2111: Salaries</v>
      </c>
      <c r="M1759" s="75">
        <f t="shared" ca="1" si="223"/>
        <v>0</v>
      </c>
      <c r="N1759" s="75" t="str">
        <f t="shared" ca="1" si="224"/>
        <v xml:space="preserve"> - </v>
      </c>
      <c r="O1759" s="75" t="str">
        <f t="shared" ca="1" si="221"/>
        <v>2111: Salaries0 - PY0</v>
      </c>
      <c r="P1759" s="75">
        <f>VLOOKUP(D1759,'FY-Quarter lookup'!$D$2:$J$25,7,FALSE)</f>
        <v>0</v>
      </c>
      <c r="Q1759" s="75">
        <f ca="1">IFERROR(INDEX('Budget by FY'!$I$2:$I$506,MATCH('Budget by qtr'!O1759,'Budget by FY'!$F$2:$F$506,0)),0)</f>
        <v>0</v>
      </c>
      <c r="R1759" s="75">
        <f>VLOOKUP(D1759,'FY-Quarter lookup'!$D$2:$K$25,8,FALSE)</f>
        <v>0</v>
      </c>
      <c r="S1759" s="75">
        <f>VLOOKUP(D1759,'FY-Quarter lookup'!$D$2:$G$25,4,FALSE)</f>
        <v>0</v>
      </c>
      <c r="T1759" s="75">
        <f t="shared" ca="1" si="225"/>
        <v>0</v>
      </c>
    </row>
    <row r="1760" spans="1:20">
      <c r="A1760">
        <v>3</v>
      </c>
      <c r="B1760">
        <v>2024</v>
      </c>
      <c r="C1760" s="2">
        <v>45292</v>
      </c>
      <c r="D1760" s="2">
        <v>45382</v>
      </c>
      <c r="J1760">
        <f>VLOOKUP(D1760,'FY-Quarter lookup'!$D$2:$I$25,6,FALSE)</f>
        <v>0</v>
      </c>
      <c r="K1760">
        <f t="shared" si="226"/>
        <v>367</v>
      </c>
      <c r="L1760" s="75" t="str">
        <f t="shared" ca="1" si="220"/>
        <v>2111: Salaries</v>
      </c>
      <c r="M1760" s="75">
        <f t="shared" ca="1" si="223"/>
        <v>0</v>
      </c>
      <c r="N1760" s="75" t="str">
        <f t="shared" ca="1" si="224"/>
        <v xml:space="preserve"> - </v>
      </c>
      <c r="O1760" s="75" t="str">
        <f t="shared" ca="1" si="221"/>
        <v>2111: Salaries0 - PY0</v>
      </c>
      <c r="P1760" s="75">
        <f>VLOOKUP(D1760,'FY-Quarter lookup'!$D$2:$J$25,7,FALSE)</f>
        <v>0</v>
      </c>
      <c r="Q1760" s="75">
        <f ca="1">IFERROR(INDEX('Budget by FY'!$I$2:$I$506,MATCH('Budget by qtr'!O1760,'Budget by FY'!$F$2:$F$506,0)),0)</f>
        <v>0</v>
      </c>
      <c r="R1760" s="75">
        <f>VLOOKUP(D1760,'FY-Quarter lookup'!$D$2:$K$25,8,FALSE)</f>
        <v>0</v>
      </c>
      <c r="S1760" s="75">
        <f>VLOOKUP(D1760,'FY-Quarter lookup'!$D$2:$G$25,4,FALSE)</f>
        <v>0</v>
      </c>
      <c r="T1760" s="75">
        <f t="shared" ca="1" si="225"/>
        <v>0</v>
      </c>
    </row>
    <row r="1761" spans="1:20">
      <c r="A1761">
        <v>4</v>
      </c>
      <c r="B1761">
        <v>2024</v>
      </c>
      <c r="C1761" s="2">
        <v>45383</v>
      </c>
      <c r="D1761" s="2">
        <v>45473</v>
      </c>
      <c r="J1761">
        <f>VLOOKUP(D1761,'FY-Quarter lookup'!$D$2:$I$25,6,FALSE)</f>
        <v>0</v>
      </c>
      <c r="K1761">
        <f t="shared" si="226"/>
        <v>367</v>
      </c>
      <c r="L1761" s="75" t="str">
        <f t="shared" ca="1" si="220"/>
        <v>2111: Salaries</v>
      </c>
      <c r="M1761" s="75">
        <f t="shared" ca="1" si="223"/>
        <v>0</v>
      </c>
      <c r="N1761" s="75" t="str">
        <f t="shared" ca="1" si="224"/>
        <v xml:space="preserve"> - </v>
      </c>
      <c r="O1761" s="75" t="str">
        <f t="shared" ca="1" si="221"/>
        <v>2111: Salaries0 - PY0</v>
      </c>
      <c r="P1761" s="75">
        <f>VLOOKUP(D1761,'FY-Quarter lookup'!$D$2:$J$25,7,FALSE)</f>
        <v>0</v>
      </c>
      <c r="Q1761" s="75">
        <f ca="1">IFERROR(INDEX('Budget by FY'!$I$2:$I$506,MATCH('Budget by qtr'!O1761,'Budget by FY'!$F$2:$F$506,0)),0)</f>
        <v>0</v>
      </c>
      <c r="R1761" s="75">
        <f>VLOOKUP(D1761,'FY-Quarter lookup'!$D$2:$K$25,8,FALSE)</f>
        <v>0</v>
      </c>
      <c r="S1761" s="75">
        <f>VLOOKUP(D1761,'FY-Quarter lookup'!$D$2:$G$25,4,FALSE)</f>
        <v>0</v>
      </c>
      <c r="T1761" s="75">
        <f t="shared" ca="1" si="225"/>
        <v>0</v>
      </c>
    </row>
    <row r="1762" spans="1:20">
      <c r="A1762">
        <v>1</v>
      </c>
      <c r="B1762">
        <v>2025</v>
      </c>
      <c r="C1762" s="2">
        <v>45474</v>
      </c>
      <c r="D1762" s="2">
        <v>45565</v>
      </c>
      <c r="J1762">
        <f>VLOOKUP(D1762,'FY-Quarter lookup'!$D$2:$I$25,6,FALSE)</f>
        <v>0</v>
      </c>
      <c r="K1762">
        <f t="shared" si="226"/>
        <v>367</v>
      </c>
      <c r="L1762" s="75" t="str">
        <f t="shared" ca="1" si="220"/>
        <v>2111: Salaries</v>
      </c>
      <c r="M1762" s="75">
        <f t="shared" ca="1" si="223"/>
        <v>0</v>
      </c>
      <c r="N1762" s="75" t="str">
        <f t="shared" ca="1" si="224"/>
        <v xml:space="preserve"> - </v>
      </c>
      <c r="O1762" s="75" t="str">
        <f t="shared" ca="1" si="221"/>
        <v>2111: Salaries0 - PY0</v>
      </c>
      <c r="P1762" s="75">
        <f>VLOOKUP(D1762,'FY-Quarter lookup'!$D$2:$J$25,7,FALSE)</f>
        <v>0</v>
      </c>
      <c r="Q1762" s="75">
        <f ca="1">IFERROR(INDEX('Budget by FY'!$I$2:$I$506,MATCH('Budget by qtr'!O1762,'Budget by FY'!$F$2:$F$506,0)),0)</f>
        <v>0</v>
      </c>
      <c r="R1762" s="75">
        <f>VLOOKUP(D1762,'FY-Quarter lookup'!$D$2:$K$25,8,FALSE)</f>
        <v>0</v>
      </c>
      <c r="S1762" s="75">
        <f>VLOOKUP(D1762,'FY-Quarter lookup'!$D$2:$G$25,4,FALSE)</f>
        <v>0</v>
      </c>
      <c r="T1762" s="75">
        <f t="shared" ca="1" si="225"/>
        <v>0</v>
      </c>
    </row>
    <row r="1763" spans="1:20">
      <c r="A1763">
        <v>2</v>
      </c>
      <c r="B1763">
        <v>2025</v>
      </c>
      <c r="C1763" s="2">
        <v>45566</v>
      </c>
      <c r="D1763" s="2">
        <v>45657</v>
      </c>
      <c r="J1763">
        <f>VLOOKUP(D1763,'FY-Quarter lookup'!$D$2:$I$25,6,FALSE)</f>
        <v>0</v>
      </c>
      <c r="K1763">
        <f t="shared" si="226"/>
        <v>367</v>
      </c>
      <c r="L1763" s="75" t="str">
        <f t="shared" ca="1" si="220"/>
        <v>2111: Salaries</v>
      </c>
      <c r="M1763" s="75">
        <f t="shared" ca="1" si="223"/>
        <v>0</v>
      </c>
      <c r="N1763" s="75" t="str">
        <f t="shared" ca="1" si="224"/>
        <v xml:space="preserve"> - </v>
      </c>
      <c r="O1763" s="75" t="str">
        <f t="shared" ca="1" si="221"/>
        <v>2111: Salaries0 - PY0</v>
      </c>
      <c r="P1763" s="75">
        <f>VLOOKUP(D1763,'FY-Quarter lookup'!$D$2:$J$25,7,FALSE)</f>
        <v>0</v>
      </c>
      <c r="Q1763" s="75">
        <f ca="1">IFERROR(INDEX('Budget by FY'!$I$2:$I$506,MATCH('Budget by qtr'!O1763,'Budget by FY'!$F$2:$F$506,0)),0)</f>
        <v>0</v>
      </c>
      <c r="R1763" s="75">
        <f>VLOOKUP(D1763,'FY-Quarter lookup'!$D$2:$K$25,8,FALSE)</f>
        <v>0</v>
      </c>
      <c r="S1763" s="75">
        <f>VLOOKUP(D1763,'FY-Quarter lookup'!$D$2:$G$25,4,FALSE)</f>
        <v>0</v>
      </c>
      <c r="T1763" s="75">
        <f t="shared" ca="1" si="225"/>
        <v>0</v>
      </c>
    </row>
    <row r="1764" spans="1:20">
      <c r="A1764">
        <v>3</v>
      </c>
      <c r="B1764">
        <v>2025</v>
      </c>
      <c r="C1764" s="2">
        <v>45658</v>
      </c>
      <c r="D1764" s="2">
        <v>45747</v>
      </c>
      <c r="J1764">
        <f>VLOOKUP(D1764,'FY-Quarter lookup'!$D$2:$I$25,6,FALSE)</f>
        <v>0</v>
      </c>
      <c r="K1764">
        <f t="shared" si="226"/>
        <v>367</v>
      </c>
      <c r="L1764" s="75" t="str">
        <f t="shared" ca="1" si="220"/>
        <v>2111: Salaries</v>
      </c>
      <c r="M1764" s="75">
        <f t="shared" ca="1" si="223"/>
        <v>0</v>
      </c>
      <c r="N1764" s="75" t="str">
        <f t="shared" ca="1" si="224"/>
        <v xml:space="preserve"> - </v>
      </c>
      <c r="O1764" s="75" t="str">
        <f t="shared" ca="1" si="221"/>
        <v>2111: Salaries0 - PY0</v>
      </c>
      <c r="P1764" s="75">
        <f>VLOOKUP(D1764,'FY-Quarter lookup'!$D$2:$J$25,7,FALSE)</f>
        <v>0</v>
      </c>
      <c r="Q1764" s="75">
        <f ca="1">IFERROR(INDEX('Budget by FY'!$I$2:$I$506,MATCH('Budget by qtr'!O1764,'Budget by FY'!$F$2:$F$506,0)),0)</f>
        <v>0</v>
      </c>
      <c r="R1764" s="75">
        <f>VLOOKUP(D1764,'FY-Quarter lookup'!$D$2:$K$25,8,FALSE)</f>
        <v>0</v>
      </c>
      <c r="S1764" s="75">
        <f>VLOOKUP(D1764,'FY-Quarter lookup'!$D$2:$G$25,4,FALSE)</f>
        <v>0</v>
      </c>
      <c r="T1764" s="75">
        <f t="shared" ca="1" si="225"/>
        <v>0</v>
      </c>
    </row>
    <row r="1765" spans="1:20">
      <c r="A1765">
        <v>4</v>
      </c>
      <c r="B1765">
        <v>2025</v>
      </c>
      <c r="C1765" s="2">
        <v>45748</v>
      </c>
      <c r="D1765" s="2">
        <v>45838</v>
      </c>
      <c r="J1765">
        <f>VLOOKUP(D1765,'FY-Quarter lookup'!$D$2:$I$25,6,FALSE)</f>
        <v>0</v>
      </c>
      <c r="K1765">
        <f t="shared" si="226"/>
        <v>367</v>
      </c>
      <c r="L1765" s="75" t="str">
        <f t="shared" ca="1" si="220"/>
        <v>2111: Salaries</v>
      </c>
      <c r="M1765" s="75">
        <f t="shared" ca="1" si="223"/>
        <v>0</v>
      </c>
      <c r="N1765" s="75" t="str">
        <f t="shared" ca="1" si="224"/>
        <v xml:space="preserve"> - </v>
      </c>
      <c r="O1765" s="75" t="str">
        <f t="shared" ca="1" si="221"/>
        <v>2111: Salaries0 - PY0</v>
      </c>
      <c r="P1765" s="75">
        <f>VLOOKUP(D1765,'FY-Quarter lookup'!$D$2:$J$25,7,FALSE)</f>
        <v>0</v>
      </c>
      <c r="Q1765" s="75">
        <f ca="1">IFERROR(INDEX('Budget by FY'!$I$2:$I$506,MATCH('Budget by qtr'!O1765,'Budget by FY'!$F$2:$F$506,0)),0)</f>
        <v>0</v>
      </c>
      <c r="R1765" s="75">
        <f>VLOOKUP(D1765,'FY-Quarter lookup'!$D$2:$K$25,8,FALSE)</f>
        <v>0</v>
      </c>
      <c r="S1765" s="75">
        <f>VLOOKUP(D1765,'FY-Quarter lookup'!$D$2:$G$25,4,FALSE)</f>
        <v>0</v>
      </c>
      <c r="T1765" s="75">
        <f t="shared" ca="1" si="225"/>
        <v>0</v>
      </c>
    </row>
    <row r="1766" spans="1:20">
      <c r="A1766">
        <v>1</v>
      </c>
      <c r="B1766">
        <v>2026</v>
      </c>
      <c r="C1766" s="2">
        <v>45839</v>
      </c>
      <c r="D1766" s="2">
        <v>45930</v>
      </c>
      <c r="J1766">
        <f>VLOOKUP(D1766,'FY-Quarter lookup'!$D$2:$I$25,6,FALSE)</f>
        <v>0</v>
      </c>
      <c r="K1766">
        <f t="shared" si="226"/>
        <v>367</v>
      </c>
      <c r="L1766" s="75" t="str">
        <f t="shared" ca="1" si="220"/>
        <v>2111: Salaries</v>
      </c>
      <c r="M1766" s="75">
        <f t="shared" ca="1" si="223"/>
        <v>0</v>
      </c>
      <c r="N1766" s="75" t="str">
        <f t="shared" ca="1" si="224"/>
        <v xml:space="preserve"> - </v>
      </c>
      <c r="O1766" s="75" t="str">
        <f t="shared" ca="1" si="221"/>
        <v>2111: Salaries0 - PY0</v>
      </c>
      <c r="P1766" s="75">
        <f>VLOOKUP(D1766,'FY-Quarter lookup'!$D$2:$J$25,7,FALSE)</f>
        <v>0</v>
      </c>
      <c r="Q1766" s="75">
        <f ca="1">IFERROR(INDEX('Budget by FY'!$I$2:$I$506,MATCH('Budget by qtr'!O1766,'Budget by FY'!$F$2:$F$506,0)),0)</f>
        <v>0</v>
      </c>
      <c r="R1766" s="75">
        <f>VLOOKUP(D1766,'FY-Quarter lookup'!$D$2:$K$25,8,FALSE)</f>
        <v>0</v>
      </c>
      <c r="S1766" s="75">
        <f>VLOOKUP(D1766,'FY-Quarter lookup'!$D$2:$G$25,4,FALSE)</f>
        <v>0</v>
      </c>
      <c r="T1766" s="75">
        <f t="shared" ca="1" si="225"/>
        <v>0</v>
      </c>
    </row>
    <row r="1767" spans="1:20">
      <c r="A1767">
        <v>2</v>
      </c>
      <c r="B1767">
        <v>2026</v>
      </c>
      <c r="C1767" s="2">
        <v>45931</v>
      </c>
      <c r="D1767" s="2">
        <v>46022</v>
      </c>
      <c r="J1767">
        <f>VLOOKUP(D1767,'FY-Quarter lookup'!$D$2:$I$25,6,FALSE)</f>
        <v>0</v>
      </c>
      <c r="K1767">
        <f t="shared" si="226"/>
        <v>367</v>
      </c>
      <c r="L1767" s="75" t="str">
        <f t="shared" ca="1" si="220"/>
        <v>2111: Salaries</v>
      </c>
      <c r="M1767" s="75">
        <f t="shared" ca="1" si="223"/>
        <v>0</v>
      </c>
      <c r="N1767" s="75" t="str">
        <f t="shared" ca="1" si="224"/>
        <v xml:space="preserve"> - </v>
      </c>
      <c r="O1767" s="75" t="str">
        <f t="shared" ca="1" si="221"/>
        <v>2111: Salaries0 - PY0</v>
      </c>
      <c r="P1767" s="75">
        <f>VLOOKUP(D1767,'FY-Quarter lookup'!$D$2:$J$25,7,FALSE)</f>
        <v>0</v>
      </c>
      <c r="Q1767" s="75">
        <f ca="1">IFERROR(INDEX('Budget by FY'!$I$2:$I$506,MATCH('Budget by qtr'!O1767,'Budget by FY'!$F$2:$F$506,0)),0)</f>
        <v>0</v>
      </c>
      <c r="R1767" s="75">
        <f>VLOOKUP(D1767,'FY-Quarter lookup'!$D$2:$K$25,8,FALSE)</f>
        <v>0</v>
      </c>
      <c r="S1767" s="75">
        <f>VLOOKUP(D1767,'FY-Quarter lookup'!$D$2:$G$25,4,FALSE)</f>
        <v>0</v>
      </c>
      <c r="T1767" s="75">
        <f t="shared" ca="1" si="225"/>
        <v>0</v>
      </c>
    </row>
    <row r="1768" spans="1:20">
      <c r="A1768">
        <v>3</v>
      </c>
      <c r="B1768">
        <v>2026</v>
      </c>
      <c r="C1768" s="2">
        <v>46023</v>
      </c>
      <c r="D1768" s="2">
        <v>46112</v>
      </c>
      <c r="J1768">
        <f>VLOOKUP(D1768,'FY-Quarter lookup'!$D$2:$I$25,6,FALSE)</f>
        <v>0</v>
      </c>
      <c r="K1768">
        <f t="shared" si="226"/>
        <v>367</v>
      </c>
      <c r="L1768" s="75" t="str">
        <f t="shared" ca="1" si="220"/>
        <v>2111: Salaries</v>
      </c>
      <c r="M1768" s="75">
        <f t="shared" ca="1" si="223"/>
        <v>0</v>
      </c>
      <c r="N1768" s="75" t="str">
        <f t="shared" ca="1" si="224"/>
        <v xml:space="preserve"> - </v>
      </c>
      <c r="O1768" s="75" t="str">
        <f t="shared" ca="1" si="221"/>
        <v>2111: Salaries0 - PY0</v>
      </c>
      <c r="P1768" s="75">
        <f>VLOOKUP(D1768,'FY-Quarter lookup'!$D$2:$J$25,7,FALSE)</f>
        <v>0</v>
      </c>
      <c r="Q1768" s="75">
        <f ca="1">IFERROR(INDEX('Budget by FY'!$I$2:$I$506,MATCH('Budget by qtr'!O1768,'Budget by FY'!$F$2:$F$506,0)),0)</f>
        <v>0</v>
      </c>
      <c r="R1768" s="75">
        <f>VLOOKUP(D1768,'FY-Quarter lookup'!$D$2:$K$25,8,FALSE)</f>
        <v>0</v>
      </c>
      <c r="S1768" s="75">
        <f>VLOOKUP(D1768,'FY-Quarter lookup'!$D$2:$G$25,4,FALSE)</f>
        <v>0</v>
      </c>
      <c r="T1768" s="75">
        <f t="shared" ca="1" si="225"/>
        <v>0</v>
      </c>
    </row>
    <row r="1769" spans="1:20">
      <c r="A1769">
        <v>4</v>
      </c>
      <c r="B1769">
        <v>2026</v>
      </c>
      <c r="C1769" s="2">
        <v>46113</v>
      </c>
      <c r="D1769" s="2">
        <v>46203</v>
      </c>
      <c r="J1769">
        <f>VLOOKUP(D1769,'FY-Quarter lookup'!$D$2:$I$25,6,FALSE)</f>
        <v>0</v>
      </c>
      <c r="K1769">
        <f t="shared" si="226"/>
        <v>367</v>
      </c>
      <c r="L1769" s="75" t="str">
        <f t="shared" ca="1" si="220"/>
        <v>2111: Salaries</v>
      </c>
      <c r="M1769" s="75">
        <f t="shared" ca="1" si="223"/>
        <v>0</v>
      </c>
      <c r="N1769" s="75" t="str">
        <f t="shared" ca="1" si="224"/>
        <v xml:space="preserve"> - </v>
      </c>
      <c r="O1769" s="75" t="str">
        <f t="shared" ca="1" si="221"/>
        <v>2111: Salaries0 - PY0</v>
      </c>
      <c r="P1769" s="75">
        <f>VLOOKUP(D1769,'FY-Quarter lookup'!$D$2:$J$25,7,FALSE)</f>
        <v>0</v>
      </c>
      <c r="Q1769" s="75">
        <f ca="1">IFERROR(INDEX('Budget by FY'!$I$2:$I$506,MATCH('Budget by qtr'!O1769,'Budget by FY'!$F$2:$F$506,0)),0)</f>
        <v>0</v>
      </c>
      <c r="R1769" s="75">
        <f>VLOOKUP(D1769,'FY-Quarter lookup'!$D$2:$K$25,8,FALSE)</f>
        <v>0</v>
      </c>
      <c r="S1769" s="75">
        <f>VLOOKUP(D1769,'FY-Quarter lookup'!$D$2:$G$25,4,FALSE)</f>
        <v>0</v>
      </c>
      <c r="T1769" s="75">
        <f t="shared" ca="1" si="225"/>
        <v>0</v>
      </c>
    </row>
    <row r="1770" spans="1:20">
      <c r="A1770">
        <v>1</v>
      </c>
      <c r="B1770">
        <v>2027</v>
      </c>
      <c r="C1770" s="2">
        <v>46204</v>
      </c>
      <c r="D1770" s="2">
        <v>46295</v>
      </c>
      <c r="J1770">
        <f>VLOOKUP(D1770,'FY-Quarter lookup'!$D$2:$I$25,6,FALSE)</f>
        <v>0</v>
      </c>
      <c r="K1770">
        <f t="shared" si="226"/>
        <v>367</v>
      </c>
      <c r="L1770" s="75" t="str">
        <f t="shared" ca="1" si="220"/>
        <v>2111: Salaries</v>
      </c>
      <c r="M1770" s="75">
        <f t="shared" ca="1" si="223"/>
        <v>0</v>
      </c>
      <c r="N1770" s="75" t="str">
        <f t="shared" ca="1" si="224"/>
        <v xml:space="preserve"> - </v>
      </c>
      <c r="O1770" s="75" t="str">
        <f t="shared" ca="1" si="221"/>
        <v>2111: Salaries0 - PY0</v>
      </c>
      <c r="P1770" s="75">
        <f>VLOOKUP(D1770,'FY-Quarter lookup'!$D$2:$J$25,7,FALSE)</f>
        <v>0</v>
      </c>
      <c r="Q1770" s="75">
        <f ca="1">IFERROR(INDEX('Budget by FY'!$I$2:$I$506,MATCH('Budget by qtr'!O1770,'Budget by FY'!$F$2:$F$506,0)),0)</f>
        <v>0</v>
      </c>
      <c r="R1770" s="75">
        <f>VLOOKUP(D1770,'FY-Quarter lookup'!$D$2:$K$25,8,FALSE)</f>
        <v>0</v>
      </c>
      <c r="S1770" s="75">
        <f>VLOOKUP(D1770,'FY-Quarter lookup'!$D$2:$G$25,4,FALSE)</f>
        <v>0</v>
      </c>
      <c r="T1770" s="75">
        <f t="shared" ca="1" si="225"/>
        <v>0</v>
      </c>
    </row>
    <row r="1771" spans="1:20">
      <c r="A1771">
        <v>2</v>
      </c>
      <c r="B1771">
        <v>2027</v>
      </c>
      <c r="C1771" s="2">
        <v>46296</v>
      </c>
      <c r="D1771" s="2">
        <v>46387</v>
      </c>
      <c r="J1771">
        <f>VLOOKUP(D1771,'FY-Quarter lookup'!$D$2:$I$25,6,FALSE)</f>
        <v>0</v>
      </c>
      <c r="K1771">
        <f t="shared" si="226"/>
        <v>367</v>
      </c>
      <c r="L1771" s="75" t="str">
        <f t="shared" ca="1" si="220"/>
        <v>2111: Salaries</v>
      </c>
      <c r="M1771" s="75">
        <f t="shared" ca="1" si="223"/>
        <v>0</v>
      </c>
      <c r="N1771" s="75" t="str">
        <f t="shared" ca="1" si="224"/>
        <v xml:space="preserve"> - </v>
      </c>
      <c r="O1771" s="75" t="str">
        <f t="shared" ca="1" si="221"/>
        <v>2111: Salaries0 - PY0</v>
      </c>
      <c r="P1771" s="75">
        <f>VLOOKUP(D1771,'FY-Quarter lookup'!$D$2:$J$25,7,FALSE)</f>
        <v>0</v>
      </c>
      <c r="Q1771" s="75">
        <f ca="1">IFERROR(INDEX('Budget by FY'!$I$2:$I$506,MATCH('Budget by qtr'!O1771,'Budget by FY'!$F$2:$F$506,0)),0)</f>
        <v>0</v>
      </c>
      <c r="R1771" s="75">
        <f>VLOOKUP(D1771,'FY-Quarter lookup'!$D$2:$K$25,8,FALSE)</f>
        <v>0</v>
      </c>
      <c r="S1771" s="75">
        <f>VLOOKUP(D1771,'FY-Quarter lookup'!$D$2:$G$25,4,FALSE)</f>
        <v>0</v>
      </c>
      <c r="T1771" s="75">
        <f t="shared" ca="1" si="225"/>
        <v>0</v>
      </c>
    </row>
    <row r="1772" spans="1:20">
      <c r="A1772">
        <v>3</v>
      </c>
      <c r="B1772">
        <v>2027</v>
      </c>
      <c r="C1772" s="2">
        <v>46388</v>
      </c>
      <c r="D1772" s="2">
        <v>46477</v>
      </c>
      <c r="J1772">
        <f>VLOOKUP(D1772,'FY-Quarter lookup'!$D$2:$I$25,6,FALSE)</f>
        <v>0</v>
      </c>
      <c r="K1772">
        <f t="shared" si="226"/>
        <v>367</v>
      </c>
      <c r="L1772" s="75" t="str">
        <f t="shared" ca="1" si="220"/>
        <v>2111: Salaries</v>
      </c>
      <c r="M1772" s="75">
        <f t="shared" ca="1" si="223"/>
        <v>0</v>
      </c>
      <c r="N1772" s="75" t="str">
        <f t="shared" ca="1" si="224"/>
        <v xml:space="preserve"> - </v>
      </c>
      <c r="O1772" s="75" t="str">
        <f t="shared" ca="1" si="221"/>
        <v>2111: Salaries0 - PY0</v>
      </c>
      <c r="P1772" s="75">
        <f>VLOOKUP(D1772,'FY-Quarter lookup'!$D$2:$J$25,7,FALSE)</f>
        <v>0</v>
      </c>
      <c r="Q1772" s="75">
        <f ca="1">IFERROR(INDEX('Budget by FY'!$I$2:$I$506,MATCH('Budget by qtr'!O1772,'Budget by FY'!$F$2:$F$506,0)),0)</f>
        <v>0</v>
      </c>
      <c r="R1772" s="75">
        <f>VLOOKUP(D1772,'FY-Quarter lookup'!$D$2:$K$25,8,FALSE)</f>
        <v>0</v>
      </c>
      <c r="S1772" s="75">
        <f>VLOOKUP(D1772,'FY-Quarter lookup'!$D$2:$G$25,4,FALSE)</f>
        <v>0</v>
      </c>
      <c r="T1772" s="75">
        <f t="shared" ca="1" si="225"/>
        <v>0</v>
      </c>
    </row>
    <row r="1773" spans="1:20">
      <c r="A1773">
        <v>4</v>
      </c>
      <c r="B1773">
        <v>2027</v>
      </c>
      <c r="C1773" s="2">
        <v>46478</v>
      </c>
      <c r="D1773" s="2">
        <v>46568</v>
      </c>
      <c r="J1773">
        <f>VLOOKUP(D1773,'FY-Quarter lookup'!$D$2:$I$25,6,FALSE)</f>
        <v>0</v>
      </c>
      <c r="K1773">
        <f t="shared" si="226"/>
        <v>367</v>
      </c>
      <c r="L1773" s="75" t="str">
        <f t="shared" ca="1" si="220"/>
        <v>2111: Salaries</v>
      </c>
      <c r="M1773" s="75">
        <f t="shared" ca="1" si="223"/>
        <v>0</v>
      </c>
      <c r="N1773" s="75" t="str">
        <f t="shared" ca="1" si="224"/>
        <v xml:space="preserve"> - </v>
      </c>
      <c r="O1773" s="75" t="str">
        <f t="shared" ca="1" si="221"/>
        <v>2111: Salaries0 - PY0</v>
      </c>
      <c r="P1773" s="75">
        <f>VLOOKUP(D1773,'FY-Quarter lookup'!$D$2:$J$25,7,FALSE)</f>
        <v>0</v>
      </c>
      <c r="Q1773" s="75">
        <f ca="1">IFERROR(INDEX('Budget by FY'!$I$2:$I$506,MATCH('Budget by qtr'!O1773,'Budget by FY'!$F$2:$F$506,0)),0)</f>
        <v>0</v>
      </c>
      <c r="R1773" s="75">
        <f>VLOOKUP(D1773,'FY-Quarter lookup'!$D$2:$K$25,8,FALSE)</f>
        <v>0</v>
      </c>
      <c r="S1773" s="75">
        <f>VLOOKUP(D1773,'FY-Quarter lookup'!$D$2:$G$25,4,FALSE)</f>
        <v>0</v>
      </c>
      <c r="T1773" s="75">
        <f t="shared" ca="1" si="225"/>
        <v>0</v>
      </c>
    </row>
    <row r="1774" spans="1:20">
      <c r="A1774">
        <v>1</v>
      </c>
      <c r="B1774">
        <v>2028</v>
      </c>
      <c r="C1774" s="2">
        <v>46569</v>
      </c>
      <c r="D1774" s="2">
        <v>46660</v>
      </c>
      <c r="J1774">
        <f>VLOOKUP(D1774,'FY-Quarter lookup'!$D$2:$I$25,6,FALSE)</f>
        <v>0</v>
      </c>
      <c r="K1774">
        <f t="shared" si="226"/>
        <v>367</v>
      </c>
      <c r="L1774" s="75" t="str">
        <f t="shared" ca="1" si="220"/>
        <v>2111: Salaries</v>
      </c>
      <c r="M1774" s="75">
        <f t="shared" ca="1" si="223"/>
        <v>0</v>
      </c>
      <c r="N1774" s="75" t="str">
        <f t="shared" ca="1" si="224"/>
        <v xml:space="preserve"> - </v>
      </c>
      <c r="O1774" s="75" t="str">
        <f t="shared" ca="1" si="221"/>
        <v>2111: Salaries0 - PY0</v>
      </c>
      <c r="P1774" s="75">
        <f>VLOOKUP(D1774,'FY-Quarter lookup'!$D$2:$J$25,7,FALSE)</f>
        <v>0</v>
      </c>
      <c r="Q1774" s="75">
        <f ca="1">IFERROR(INDEX('Budget by FY'!$I$2:$I$506,MATCH('Budget by qtr'!O1774,'Budget by FY'!$F$2:$F$506,0)),0)</f>
        <v>0</v>
      </c>
      <c r="R1774" s="75">
        <f>VLOOKUP(D1774,'FY-Quarter lookup'!$D$2:$K$25,8,FALSE)</f>
        <v>0</v>
      </c>
      <c r="S1774" s="75">
        <f>VLOOKUP(D1774,'FY-Quarter lookup'!$D$2:$G$25,4,FALSE)</f>
        <v>0</v>
      </c>
      <c r="T1774" s="75">
        <f t="shared" ca="1" si="225"/>
        <v>0</v>
      </c>
    </row>
    <row r="1775" spans="1:20">
      <c r="A1775">
        <v>2</v>
      </c>
      <c r="B1775">
        <v>2028</v>
      </c>
      <c r="C1775" s="2">
        <v>46661</v>
      </c>
      <c r="D1775" s="2">
        <v>46752</v>
      </c>
      <c r="J1775">
        <f>VLOOKUP(D1775,'FY-Quarter lookup'!$D$2:$I$25,6,FALSE)</f>
        <v>0</v>
      </c>
      <c r="K1775">
        <f t="shared" si="226"/>
        <v>367</v>
      </c>
      <c r="L1775" s="75" t="str">
        <f t="shared" ca="1" si="220"/>
        <v>2111: Salaries</v>
      </c>
      <c r="M1775" s="75">
        <f t="shared" ca="1" si="223"/>
        <v>0</v>
      </c>
      <c r="N1775" s="75" t="str">
        <f t="shared" ca="1" si="224"/>
        <v xml:space="preserve"> - </v>
      </c>
      <c r="O1775" s="75" t="str">
        <f t="shared" ca="1" si="221"/>
        <v>2111: Salaries0 - PY0</v>
      </c>
      <c r="P1775" s="75">
        <f>VLOOKUP(D1775,'FY-Quarter lookup'!$D$2:$J$25,7,FALSE)</f>
        <v>0</v>
      </c>
      <c r="Q1775" s="75">
        <f ca="1">IFERROR(INDEX('Budget by FY'!$I$2:$I$506,MATCH('Budget by qtr'!O1775,'Budget by FY'!$F$2:$F$506,0)),0)</f>
        <v>0</v>
      </c>
      <c r="R1775" s="75">
        <f>VLOOKUP(D1775,'FY-Quarter lookup'!$D$2:$K$25,8,FALSE)</f>
        <v>0</v>
      </c>
      <c r="S1775" s="75">
        <f>VLOOKUP(D1775,'FY-Quarter lookup'!$D$2:$G$25,4,FALSE)</f>
        <v>0</v>
      </c>
      <c r="T1775" s="75">
        <f t="shared" ca="1" si="225"/>
        <v>0</v>
      </c>
    </row>
    <row r="1776" spans="1:20">
      <c r="A1776">
        <v>3</v>
      </c>
      <c r="B1776">
        <v>2028</v>
      </c>
      <c r="C1776" s="2">
        <v>46753</v>
      </c>
      <c r="D1776" s="2">
        <v>46843</v>
      </c>
      <c r="J1776">
        <f>VLOOKUP(D1776,'FY-Quarter lookup'!$D$2:$I$25,6,FALSE)</f>
        <v>0</v>
      </c>
      <c r="K1776">
        <f t="shared" si="226"/>
        <v>367</v>
      </c>
      <c r="L1776" s="75" t="str">
        <f t="shared" ca="1" si="220"/>
        <v>2111: Salaries</v>
      </c>
      <c r="M1776" s="75">
        <f t="shared" ca="1" si="223"/>
        <v>0</v>
      </c>
      <c r="N1776" s="75" t="str">
        <f t="shared" ca="1" si="224"/>
        <v xml:space="preserve"> - </v>
      </c>
      <c r="O1776" s="75" t="str">
        <f t="shared" ca="1" si="221"/>
        <v>2111: Salaries0 - PY0</v>
      </c>
      <c r="P1776" s="75">
        <f>VLOOKUP(D1776,'FY-Quarter lookup'!$D$2:$J$25,7,FALSE)</f>
        <v>0</v>
      </c>
      <c r="Q1776" s="75">
        <f ca="1">IFERROR(INDEX('Budget by FY'!$I$2:$I$506,MATCH('Budget by qtr'!O1776,'Budget by FY'!$F$2:$F$506,0)),0)</f>
        <v>0</v>
      </c>
      <c r="R1776" s="75">
        <f>VLOOKUP(D1776,'FY-Quarter lookup'!$D$2:$K$25,8,FALSE)</f>
        <v>0</v>
      </c>
      <c r="S1776" s="75">
        <f>VLOOKUP(D1776,'FY-Quarter lookup'!$D$2:$G$25,4,FALSE)</f>
        <v>0</v>
      </c>
      <c r="T1776" s="75">
        <f t="shared" ca="1" si="225"/>
        <v>0</v>
      </c>
    </row>
    <row r="1777" spans="1:20">
      <c r="A1777">
        <v>4</v>
      </c>
      <c r="B1777">
        <v>2028</v>
      </c>
      <c r="C1777" s="2">
        <v>46844</v>
      </c>
      <c r="D1777" s="2">
        <v>46934</v>
      </c>
      <c r="J1777">
        <f>VLOOKUP(D1777,'FY-Quarter lookup'!$D$2:$I$25,6,FALSE)</f>
        <v>0</v>
      </c>
      <c r="K1777">
        <f t="shared" si="226"/>
        <v>367</v>
      </c>
      <c r="L1777" s="75" t="str">
        <f t="shared" ca="1" si="220"/>
        <v>2111: Salaries</v>
      </c>
      <c r="M1777" s="75">
        <f t="shared" ca="1" si="223"/>
        <v>0</v>
      </c>
      <c r="N1777" s="75" t="str">
        <f t="shared" ca="1" si="224"/>
        <v xml:space="preserve"> - </v>
      </c>
      <c r="O1777" s="75" t="str">
        <f t="shared" ca="1" si="221"/>
        <v>2111: Salaries0 - PY0</v>
      </c>
      <c r="P1777" s="75">
        <f>VLOOKUP(D1777,'FY-Quarter lookup'!$D$2:$J$25,7,FALSE)</f>
        <v>0</v>
      </c>
      <c r="Q1777" s="75">
        <f ca="1">IFERROR(INDEX('Budget by FY'!$I$2:$I$506,MATCH('Budget by qtr'!O1777,'Budget by FY'!$F$2:$F$506,0)),0)</f>
        <v>0</v>
      </c>
      <c r="R1777" s="75">
        <f>VLOOKUP(D1777,'FY-Quarter lookup'!$D$2:$K$25,8,FALSE)</f>
        <v>0</v>
      </c>
      <c r="S1777" s="75">
        <f>VLOOKUP(D1777,'FY-Quarter lookup'!$D$2:$G$25,4,FALSE)</f>
        <v>0</v>
      </c>
      <c r="T1777" s="75">
        <f t="shared" ca="1" si="225"/>
        <v>0</v>
      </c>
    </row>
    <row r="1778" spans="1:20">
      <c r="A1778">
        <v>1</v>
      </c>
      <c r="B1778">
        <v>2023</v>
      </c>
      <c r="C1778" s="2">
        <v>44743</v>
      </c>
      <c r="D1778" s="2">
        <v>44834</v>
      </c>
      <c r="J1778">
        <f>VLOOKUP(D1778,'FY-Quarter lookup'!$D$2:$I$25,6,FALSE)</f>
        <v>0</v>
      </c>
      <c r="K1778">
        <f>K1777+5</f>
        <v>372</v>
      </c>
      <c r="L1778" s="75" t="str">
        <f t="shared" ca="1" si="220"/>
        <v>2111: Salaries</v>
      </c>
      <c r="M1778" s="75">
        <f t="shared" ca="1" si="223"/>
        <v>0</v>
      </c>
      <c r="N1778" s="75" t="str">
        <f t="shared" ca="1" si="224"/>
        <v xml:space="preserve"> - </v>
      </c>
      <c r="O1778" s="75" t="str">
        <f t="shared" ca="1" si="221"/>
        <v>2111: Salaries0 - PY0</v>
      </c>
      <c r="P1778" s="75">
        <f>VLOOKUP(D1778,'FY-Quarter lookup'!$D$2:$J$25,7,FALSE)</f>
        <v>0</v>
      </c>
      <c r="Q1778" s="75">
        <f ca="1">IFERROR(INDEX('Budget by FY'!$I$2:$I$506,MATCH('Budget by qtr'!O1778,'Budget by FY'!$F$2:$F$506,0)),0)</f>
        <v>0</v>
      </c>
      <c r="R1778" s="75">
        <f>VLOOKUP(D1778,'FY-Quarter lookup'!$D$2:$K$25,8,FALSE)</f>
        <v>0</v>
      </c>
      <c r="S1778" s="75">
        <f>VLOOKUP(D1778,'FY-Quarter lookup'!$D$2:$G$25,4,FALSE)</f>
        <v>0</v>
      </c>
      <c r="T1778" s="75">
        <f t="shared" ca="1" si="225"/>
        <v>0</v>
      </c>
    </row>
    <row r="1779" spans="1:20">
      <c r="A1779">
        <v>2</v>
      </c>
      <c r="B1779">
        <v>2023</v>
      </c>
      <c r="C1779" s="2">
        <v>44835</v>
      </c>
      <c r="D1779" s="2">
        <v>44926</v>
      </c>
      <c r="J1779">
        <f>VLOOKUP(D1779,'FY-Quarter lookup'!$D$2:$I$25,6,FALSE)</f>
        <v>0</v>
      </c>
      <c r="K1779">
        <f>K1778</f>
        <v>372</v>
      </c>
      <c r="L1779" s="75" t="str">
        <f t="shared" ca="1" si="220"/>
        <v>2111: Salaries</v>
      </c>
      <c r="M1779" s="75">
        <f t="shared" ca="1" si="223"/>
        <v>0</v>
      </c>
      <c r="N1779" s="75" t="str">
        <f t="shared" ca="1" si="224"/>
        <v xml:space="preserve"> - </v>
      </c>
      <c r="O1779" s="75" t="str">
        <f t="shared" ca="1" si="221"/>
        <v>2111: Salaries0 - PY0</v>
      </c>
      <c r="P1779" s="75">
        <f>VLOOKUP(D1779,'FY-Quarter lookup'!$D$2:$J$25,7,FALSE)</f>
        <v>0</v>
      </c>
      <c r="Q1779" s="75">
        <f ca="1">IFERROR(INDEX('Budget by FY'!$I$2:$I$506,MATCH('Budget by qtr'!O1779,'Budget by FY'!$F$2:$F$506,0)),0)</f>
        <v>0</v>
      </c>
      <c r="R1779" s="75">
        <f>VLOOKUP(D1779,'FY-Quarter lookup'!$D$2:$K$25,8,FALSE)</f>
        <v>0</v>
      </c>
      <c r="S1779" s="75">
        <f>VLOOKUP(D1779,'FY-Quarter lookup'!$D$2:$G$25,4,FALSE)</f>
        <v>0</v>
      </c>
      <c r="T1779" s="75">
        <f t="shared" ca="1" si="225"/>
        <v>0</v>
      </c>
    </row>
    <row r="1780" spans="1:20">
      <c r="A1780">
        <v>3</v>
      </c>
      <c r="B1780">
        <v>2023</v>
      </c>
      <c r="C1780" s="2">
        <v>44927</v>
      </c>
      <c r="D1780" s="2">
        <v>45016</v>
      </c>
      <c r="J1780">
        <f>VLOOKUP(D1780,'FY-Quarter lookup'!$D$2:$I$25,6,FALSE)</f>
        <v>0</v>
      </c>
      <c r="K1780">
        <f t="shared" ref="K1780:K1801" si="227">K1779</f>
        <v>372</v>
      </c>
      <c r="L1780" s="75" t="str">
        <f t="shared" ca="1" si="220"/>
        <v>2111: Salaries</v>
      </c>
      <c r="M1780" s="75">
        <f t="shared" ca="1" si="223"/>
        <v>0</v>
      </c>
      <c r="N1780" s="75" t="str">
        <f t="shared" ca="1" si="224"/>
        <v xml:space="preserve"> - </v>
      </c>
      <c r="O1780" s="75" t="str">
        <f t="shared" ca="1" si="221"/>
        <v>2111: Salaries0 - PY0</v>
      </c>
      <c r="P1780" s="75">
        <f>VLOOKUP(D1780,'FY-Quarter lookup'!$D$2:$J$25,7,FALSE)</f>
        <v>0</v>
      </c>
      <c r="Q1780" s="75">
        <f ca="1">IFERROR(INDEX('Budget by FY'!$I$2:$I$506,MATCH('Budget by qtr'!O1780,'Budget by FY'!$F$2:$F$506,0)),0)</f>
        <v>0</v>
      </c>
      <c r="R1780" s="75">
        <f>VLOOKUP(D1780,'FY-Quarter lookup'!$D$2:$K$25,8,FALSE)</f>
        <v>0</v>
      </c>
      <c r="S1780" s="75">
        <f>VLOOKUP(D1780,'FY-Quarter lookup'!$D$2:$G$25,4,FALSE)</f>
        <v>0</v>
      </c>
      <c r="T1780" s="75">
        <f t="shared" ca="1" si="225"/>
        <v>0</v>
      </c>
    </row>
    <row r="1781" spans="1:20">
      <c r="A1781">
        <v>4</v>
      </c>
      <c r="B1781">
        <v>2023</v>
      </c>
      <c r="C1781" s="2">
        <v>45017</v>
      </c>
      <c r="D1781" s="2">
        <v>45107</v>
      </c>
      <c r="J1781">
        <f>VLOOKUP(D1781,'FY-Quarter lookup'!$D$2:$I$25,6,FALSE)</f>
        <v>0</v>
      </c>
      <c r="K1781">
        <f t="shared" si="227"/>
        <v>372</v>
      </c>
      <c r="L1781" s="75" t="str">
        <f t="shared" ca="1" si="220"/>
        <v>2111: Salaries</v>
      </c>
      <c r="M1781" s="75">
        <f t="shared" ca="1" si="223"/>
        <v>0</v>
      </c>
      <c r="N1781" s="75" t="str">
        <f t="shared" ca="1" si="224"/>
        <v xml:space="preserve"> - </v>
      </c>
      <c r="O1781" s="75" t="str">
        <f t="shared" ca="1" si="221"/>
        <v>2111: Salaries0 - PY0</v>
      </c>
      <c r="P1781" s="75">
        <f>VLOOKUP(D1781,'FY-Quarter lookup'!$D$2:$J$25,7,FALSE)</f>
        <v>0</v>
      </c>
      <c r="Q1781" s="75">
        <f ca="1">IFERROR(INDEX('Budget by FY'!$I$2:$I$506,MATCH('Budget by qtr'!O1781,'Budget by FY'!$F$2:$F$506,0)),0)</f>
        <v>0</v>
      </c>
      <c r="R1781" s="75">
        <f>VLOOKUP(D1781,'FY-Quarter lookup'!$D$2:$K$25,8,FALSE)</f>
        <v>0</v>
      </c>
      <c r="S1781" s="75">
        <f>VLOOKUP(D1781,'FY-Quarter lookup'!$D$2:$G$25,4,FALSE)</f>
        <v>0</v>
      </c>
      <c r="T1781" s="75">
        <f t="shared" ca="1" si="225"/>
        <v>0</v>
      </c>
    </row>
    <row r="1782" spans="1:20">
      <c r="A1782">
        <v>1</v>
      </c>
      <c r="B1782">
        <v>2024</v>
      </c>
      <c r="C1782" s="2">
        <v>45108</v>
      </c>
      <c r="D1782" s="2">
        <v>45199</v>
      </c>
      <c r="J1782">
        <f>VLOOKUP(D1782,'FY-Quarter lookup'!$D$2:$I$25,6,FALSE)</f>
        <v>0</v>
      </c>
      <c r="K1782">
        <f t="shared" si="227"/>
        <v>372</v>
      </c>
      <c r="L1782" s="75" t="str">
        <f t="shared" ca="1" si="220"/>
        <v>2111: Salaries</v>
      </c>
      <c r="M1782" s="75">
        <f t="shared" ca="1" si="223"/>
        <v>0</v>
      </c>
      <c r="N1782" s="75" t="str">
        <f t="shared" ca="1" si="224"/>
        <v xml:space="preserve"> - </v>
      </c>
      <c r="O1782" s="75" t="str">
        <f t="shared" ca="1" si="221"/>
        <v>2111: Salaries0 - PY0</v>
      </c>
      <c r="P1782" s="75">
        <f>VLOOKUP(D1782,'FY-Quarter lookup'!$D$2:$J$25,7,FALSE)</f>
        <v>0</v>
      </c>
      <c r="Q1782" s="75">
        <f ca="1">IFERROR(INDEX('Budget by FY'!$I$2:$I$506,MATCH('Budget by qtr'!O1782,'Budget by FY'!$F$2:$F$506,0)),0)</f>
        <v>0</v>
      </c>
      <c r="R1782" s="75">
        <f>VLOOKUP(D1782,'FY-Quarter lookup'!$D$2:$K$25,8,FALSE)</f>
        <v>0</v>
      </c>
      <c r="S1782" s="75">
        <f>VLOOKUP(D1782,'FY-Quarter lookup'!$D$2:$G$25,4,FALSE)</f>
        <v>0</v>
      </c>
      <c r="T1782" s="75">
        <f t="shared" ca="1" si="225"/>
        <v>0</v>
      </c>
    </row>
    <row r="1783" spans="1:20">
      <c r="A1783">
        <v>2</v>
      </c>
      <c r="B1783">
        <v>2024</v>
      </c>
      <c r="C1783" s="2">
        <v>45200</v>
      </c>
      <c r="D1783" s="2">
        <v>45291</v>
      </c>
      <c r="J1783">
        <f>VLOOKUP(D1783,'FY-Quarter lookup'!$D$2:$I$25,6,FALSE)</f>
        <v>0</v>
      </c>
      <c r="K1783">
        <f t="shared" si="227"/>
        <v>372</v>
      </c>
      <c r="L1783" s="75" t="str">
        <f t="shared" ca="1" si="220"/>
        <v>2111: Salaries</v>
      </c>
      <c r="M1783" s="75">
        <f t="shared" ca="1" si="223"/>
        <v>0</v>
      </c>
      <c r="N1783" s="75" t="str">
        <f t="shared" ca="1" si="224"/>
        <v xml:space="preserve"> - </v>
      </c>
      <c r="O1783" s="75" t="str">
        <f t="shared" ca="1" si="221"/>
        <v>2111: Salaries0 - PY0</v>
      </c>
      <c r="P1783" s="75">
        <f>VLOOKUP(D1783,'FY-Quarter lookup'!$D$2:$J$25,7,FALSE)</f>
        <v>0</v>
      </c>
      <c r="Q1783" s="75">
        <f ca="1">IFERROR(INDEX('Budget by FY'!$I$2:$I$506,MATCH('Budget by qtr'!O1783,'Budget by FY'!$F$2:$F$506,0)),0)</f>
        <v>0</v>
      </c>
      <c r="R1783" s="75">
        <f>VLOOKUP(D1783,'FY-Quarter lookup'!$D$2:$K$25,8,FALSE)</f>
        <v>0</v>
      </c>
      <c r="S1783" s="75">
        <f>VLOOKUP(D1783,'FY-Quarter lookup'!$D$2:$G$25,4,FALSE)</f>
        <v>0</v>
      </c>
      <c r="T1783" s="75">
        <f t="shared" ca="1" si="225"/>
        <v>0</v>
      </c>
    </row>
    <row r="1784" spans="1:20">
      <c r="A1784">
        <v>3</v>
      </c>
      <c r="B1784">
        <v>2024</v>
      </c>
      <c r="C1784" s="2">
        <v>45292</v>
      </c>
      <c r="D1784" s="2">
        <v>45382</v>
      </c>
      <c r="J1784">
        <f>VLOOKUP(D1784,'FY-Quarter lookup'!$D$2:$I$25,6,FALSE)</f>
        <v>0</v>
      </c>
      <c r="K1784">
        <f t="shared" si="227"/>
        <v>372</v>
      </c>
      <c r="L1784" s="75" t="str">
        <f t="shared" ca="1" si="220"/>
        <v>2111: Salaries</v>
      </c>
      <c r="M1784" s="75">
        <f t="shared" ca="1" si="223"/>
        <v>0</v>
      </c>
      <c r="N1784" s="75" t="str">
        <f t="shared" ca="1" si="224"/>
        <v xml:space="preserve"> - </v>
      </c>
      <c r="O1784" s="75" t="str">
        <f t="shared" ca="1" si="221"/>
        <v>2111: Salaries0 - PY0</v>
      </c>
      <c r="P1784" s="75">
        <f>VLOOKUP(D1784,'FY-Quarter lookup'!$D$2:$J$25,7,FALSE)</f>
        <v>0</v>
      </c>
      <c r="Q1784" s="75">
        <f ca="1">IFERROR(INDEX('Budget by FY'!$I$2:$I$506,MATCH('Budget by qtr'!O1784,'Budget by FY'!$F$2:$F$506,0)),0)</f>
        <v>0</v>
      </c>
      <c r="R1784" s="75">
        <f>VLOOKUP(D1784,'FY-Quarter lookup'!$D$2:$K$25,8,FALSE)</f>
        <v>0</v>
      </c>
      <c r="S1784" s="75">
        <f>VLOOKUP(D1784,'FY-Quarter lookup'!$D$2:$G$25,4,FALSE)</f>
        <v>0</v>
      </c>
      <c r="T1784" s="75">
        <f t="shared" ca="1" si="225"/>
        <v>0</v>
      </c>
    </row>
    <row r="1785" spans="1:20">
      <c r="A1785">
        <v>4</v>
      </c>
      <c r="B1785">
        <v>2024</v>
      </c>
      <c r="C1785" s="2">
        <v>45383</v>
      </c>
      <c r="D1785" s="2">
        <v>45473</v>
      </c>
      <c r="J1785">
        <f>VLOOKUP(D1785,'FY-Quarter lookup'!$D$2:$I$25,6,FALSE)</f>
        <v>0</v>
      </c>
      <c r="K1785">
        <f t="shared" si="227"/>
        <v>372</v>
      </c>
      <c r="L1785" s="75" t="str">
        <f t="shared" ca="1" si="220"/>
        <v>2111: Salaries</v>
      </c>
      <c r="M1785" s="75">
        <f t="shared" ca="1" si="223"/>
        <v>0</v>
      </c>
      <c r="N1785" s="75" t="str">
        <f t="shared" ca="1" si="224"/>
        <v xml:space="preserve"> - </v>
      </c>
      <c r="O1785" s="75" t="str">
        <f t="shared" ca="1" si="221"/>
        <v>2111: Salaries0 - PY0</v>
      </c>
      <c r="P1785" s="75">
        <f>VLOOKUP(D1785,'FY-Quarter lookup'!$D$2:$J$25,7,FALSE)</f>
        <v>0</v>
      </c>
      <c r="Q1785" s="75">
        <f ca="1">IFERROR(INDEX('Budget by FY'!$I$2:$I$506,MATCH('Budget by qtr'!O1785,'Budget by FY'!$F$2:$F$506,0)),0)</f>
        <v>0</v>
      </c>
      <c r="R1785" s="75">
        <f>VLOOKUP(D1785,'FY-Quarter lookup'!$D$2:$K$25,8,FALSE)</f>
        <v>0</v>
      </c>
      <c r="S1785" s="75">
        <f>VLOOKUP(D1785,'FY-Quarter lookup'!$D$2:$G$25,4,FALSE)</f>
        <v>0</v>
      </c>
      <c r="T1785" s="75">
        <f t="shared" ca="1" si="225"/>
        <v>0</v>
      </c>
    </row>
    <row r="1786" spans="1:20">
      <c r="A1786">
        <v>1</v>
      </c>
      <c r="B1786">
        <v>2025</v>
      </c>
      <c r="C1786" s="2">
        <v>45474</v>
      </c>
      <c r="D1786" s="2">
        <v>45565</v>
      </c>
      <c r="J1786">
        <f>VLOOKUP(D1786,'FY-Quarter lookup'!$D$2:$I$25,6,FALSE)</f>
        <v>0</v>
      </c>
      <c r="K1786">
        <f t="shared" si="227"/>
        <v>372</v>
      </c>
      <c r="L1786" s="75" t="str">
        <f t="shared" ca="1" si="220"/>
        <v>2111: Salaries</v>
      </c>
      <c r="M1786" s="75">
        <f t="shared" ca="1" si="223"/>
        <v>0</v>
      </c>
      <c r="N1786" s="75" t="str">
        <f t="shared" ca="1" si="224"/>
        <v xml:space="preserve"> - </v>
      </c>
      <c r="O1786" s="75" t="str">
        <f t="shared" ca="1" si="221"/>
        <v>2111: Salaries0 - PY0</v>
      </c>
      <c r="P1786" s="75">
        <f>VLOOKUP(D1786,'FY-Quarter lookup'!$D$2:$J$25,7,FALSE)</f>
        <v>0</v>
      </c>
      <c r="Q1786" s="75">
        <f ca="1">IFERROR(INDEX('Budget by FY'!$I$2:$I$506,MATCH('Budget by qtr'!O1786,'Budget by FY'!$F$2:$F$506,0)),0)</f>
        <v>0</v>
      </c>
      <c r="R1786" s="75">
        <f>VLOOKUP(D1786,'FY-Quarter lookup'!$D$2:$K$25,8,FALSE)</f>
        <v>0</v>
      </c>
      <c r="S1786" s="75">
        <f>VLOOKUP(D1786,'FY-Quarter lookup'!$D$2:$G$25,4,FALSE)</f>
        <v>0</v>
      </c>
      <c r="T1786" s="75">
        <f t="shared" ca="1" si="225"/>
        <v>0</v>
      </c>
    </row>
    <row r="1787" spans="1:20">
      <c r="A1787">
        <v>2</v>
      </c>
      <c r="B1787">
        <v>2025</v>
      </c>
      <c r="C1787" s="2">
        <v>45566</v>
      </c>
      <c r="D1787" s="2">
        <v>45657</v>
      </c>
      <c r="J1787">
        <f>VLOOKUP(D1787,'FY-Quarter lookup'!$D$2:$I$25,6,FALSE)</f>
        <v>0</v>
      </c>
      <c r="K1787">
        <f t="shared" si="227"/>
        <v>372</v>
      </c>
      <c r="L1787" s="75" t="str">
        <f t="shared" ca="1" si="220"/>
        <v>2111: Salaries</v>
      </c>
      <c r="M1787" s="75">
        <f t="shared" ca="1" si="223"/>
        <v>0</v>
      </c>
      <c r="N1787" s="75" t="str">
        <f t="shared" ca="1" si="224"/>
        <v xml:space="preserve"> - </v>
      </c>
      <c r="O1787" s="75" t="str">
        <f t="shared" ca="1" si="221"/>
        <v>2111: Salaries0 - PY0</v>
      </c>
      <c r="P1787" s="75">
        <f>VLOOKUP(D1787,'FY-Quarter lookup'!$D$2:$J$25,7,FALSE)</f>
        <v>0</v>
      </c>
      <c r="Q1787" s="75">
        <f ca="1">IFERROR(INDEX('Budget by FY'!$I$2:$I$506,MATCH('Budget by qtr'!O1787,'Budget by FY'!$F$2:$F$506,0)),0)</f>
        <v>0</v>
      </c>
      <c r="R1787" s="75">
        <f>VLOOKUP(D1787,'FY-Quarter lookup'!$D$2:$K$25,8,FALSE)</f>
        <v>0</v>
      </c>
      <c r="S1787" s="75">
        <f>VLOOKUP(D1787,'FY-Quarter lookup'!$D$2:$G$25,4,FALSE)</f>
        <v>0</v>
      </c>
      <c r="T1787" s="75">
        <f t="shared" ca="1" si="225"/>
        <v>0</v>
      </c>
    </row>
    <row r="1788" spans="1:20">
      <c r="A1788">
        <v>3</v>
      </c>
      <c r="B1788">
        <v>2025</v>
      </c>
      <c r="C1788" s="2">
        <v>45658</v>
      </c>
      <c r="D1788" s="2">
        <v>45747</v>
      </c>
      <c r="J1788">
        <f>VLOOKUP(D1788,'FY-Quarter lookup'!$D$2:$I$25,6,FALSE)</f>
        <v>0</v>
      </c>
      <c r="K1788">
        <f t="shared" si="227"/>
        <v>372</v>
      </c>
      <c r="L1788" s="75" t="str">
        <f t="shared" ca="1" si="220"/>
        <v>2111: Salaries</v>
      </c>
      <c r="M1788" s="75">
        <f t="shared" ca="1" si="223"/>
        <v>0</v>
      </c>
      <c r="N1788" s="75" t="str">
        <f t="shared" ca="1" si="224"/>
        <v xml:space="preserve"> - </v>
      </c>
      <c r="O1788" s="75" t="str">
        <f t="shared" ca="1" si="221"/>
        <v>2111: Salaries0 - PY0</v>
      </c>
      <c r="P1788" s="75">
        <f>VLOOKUP(D1788,'FY-Quarter lookup'!$D$2:$J$25,7,FALSE)</f>
        <v>0</v>
      </c>
      <c r="Q1788" s="75">
        <f ca="1">IFERROR(INDEX('Budget by FY'!$I$2:$I$506,MATCH('Budget by qtr'!O1788,'Budget by FY'!$F$2:$F$506,0)),0)</f>
        <v>0</v>
      </c>
      <c r="R1788" s="75">
        <f>VLOOKUP(D1788,'FY-Quarter lookup'!$D$2:$K$25,8,FALSE)</f>
        <v>0</v>
      </c>
      <c r="S1788" s="75">
        <f>VLOOKUP(D1788,'FY-Quarter lookup'!$D$2:$G$25,4,FALSE)</f>
        <v>0</v>
      </c>
      <c r="T1788" s="75">
        <f t="shared" ca="1" si="225"/>
        <v>0</v>
      </c>
    </row>
    <row r="1789" spans="1:20">
      <c r="A1789">
        <v>4</v>
      </c>
      <c r="B1789">
        <v>2025</v>
      </c>
      <c r="C1789" s="2">
        <v>45748</v>
      </c>
      <c r="D1789" s="2">
        <v>45838</v>
      </c>
      <c r="J1789">
        <f>VLOOKUP(D1789,'FY-Quarter lookup'!$D$2:$I$25,6,FALSE)</f>
        <v>0</v>
      </c>
      <c r="K1789">
        <f t="shared" si="227"/>
        <v>372</v>
      </c>
      <c r="L1789" s="75" t="str">
        <f t="shared" ca="1" si="220"/>
        <v>2111: Salaries</v>
      </c>
      <c r="M1789" s="75">
        <f t="shared" ca="1" si="223"/>
        <v>0</v>
      </c>
      <c r="N1789" s="75" t="str">
        <f t="shared" ca="1" si="224"/>
        <v xml:space="preserve"> - </v>
      </c>
      <c r="O1789" s="75" t="str">
        <f t="shared" ca="1" si="221"/>
        <v>2111: Salaries0 - PY0</v>
      </c>
      <c r="P1789" s="75">
        <f>VLOOKUP(D1789,'FY-Quarter lookup'!$D$2:$J$25,7,FALSE)</f>
        <v>0</v>
      </c>
      <c r="Q1789" s="75">
        <f ca="1">IFERROR(INDEX('Budget by FY'!$I$2:$I$506,MATCH('Budget by qtr'!O1789,'Budget by FY'!$F$2:$F$506,0)),0)</f>
        <v>0</v>
      </c>
      <c r="R1789" s="75">
        <f>VLOOKUP(D1789,'FY-Quarter lookup'!$D$2:$K$25,8,FALSE)</f>
        <v>0</v>
      </c>
      <c r="S1789" s="75">
        <f>VLOOKUP(D1789,'FY-Quarter lookup'!$D$2:$G$25,4,FALSE)</f>
        <v>0</v>
      </c>
      <c r="T1789" s="75">
        <f t="shared" ca="1" si="225"/>
        <v>0</v>
      </c>
    </row>
    <row r="1790" spans="1:20">
      <c r="A1790">
        <v>1</v>
      </c>
      <c r="B1790">
        <v>2026</v>
      </c>
      <c r="C1790" s="2">
        <v>45839</v>
      </c>
      <c r="D1790" s="2">
        <v>45930</v>
      </c>
      <c r="J1790">
        <f>VLOOKUP(D1790,'FY-Quarter lookup'!$D$2:$I$25,6,FALSE)</f>
        <v>0</v>
      </c>
      <c r="K1790">
        <f t="shared" si="227"/>
        <v>372</v>
      </c>
      <c r="L1790" s="75" t="str">
        <f t="shared" ca="1" si="220"/>
        <v>2111: Salaries</v>
      </c>
      <c r="M1790" s="75">
        <f t="shared" ca="1" si="223"/>
        <v>0</v>
      </c>
      <c r="N1790" s="75" t="str">
        <f t="shared" ca="1" si="224"/>
        <v xml:space="preserve"> - </v>
      </c>
      <c r="O1790" s="75" t="str">
        <f t="shared" ca="1" si="221"/>
        <v>2111: Salaries0 - PY0</v>
      </c>
      <c r="P1790" s="75">
        <f>VLOOKUP(D1790,'FY-Quarter lookup'!$D$2:$J$25,7,FALSE)</f>
        <v>0</v>
      </c>
      <c r="Q1790" s="75">
        <f ca="1">IFERROR(INDEX('Budget by FY'!$I$2:$I$506,MATCH('Budget by qtr'!O1790,'Budget by FY'!$F$2:$F$506,0)),0)</f>
        <v>0</v>
      </c>
      <c r="R1790" s="75">
        <f>VLOOKUP(D1790,'FY-Quarter lookup'!$D$2:$K$25,8,FALSE)</f>
        <v>0</v>
      </c>
      <c r="S1790" s="75">
        <f>VLOOKUP(D1790,'FY-Quarter lookup'!$D$2:$G$25,4,FALSE)</f>
        <v>0</v>
      </c>
      <c r="T1790" s="75">
        <f t="shared" ca="1" si="225"/>
        <v>0</v>
      </c>
    </row>
    <row r="1791" spans="1:20">
      <c r="A1791">
        <v>2</v>
      </c>
      <c r="B1791">
        <v>2026</v>
      </c>
      <c r="C1791" s="2">
        <v>45931</v>
      </c>
      <c r="D1791" s="2">
        <v>46022</v>
      </c>
      <c r="J1791">
        <f>VLOOKUP(D1791,'FY-Quarter lookup'!$D$2:$I$25,6,FALSE)</f>
        <v>0</v>
      </c>
      <c r="K1791">
        <f t="shared" si="227"/>
        <v>372</v>
      </c>
      <c r="L1791" s="75" t="str">
        <f t="shared" ca="1" si="220"/>
        <v>2111: Salaries</v>
      </c>
      <c r="M1791" s="75">
        <f t="shared" ca="1" si="223"/>
        <v>0</v>
      </c>
      <c r="N1791" s="75" t="str">
        <f t="shared" ca="1" si="224"/>
        <v xml:space="preserve"> - </v>
      </c>
      <c r="O1791" s="75" t="str">
        <f t="shared" ca="1" si="221"/>
        <v>2111: Salaries0 - PY0</v>
      </c>
      <c r="P1791" s="75">
        <f>VLOOKUP(D1791,'FY-Quarter lookup'!$D$2:$J$25,7,FALSE)</f>
        <v>0</v>
      </c>
      <c r="Q1791" s="75">
        <f ca="1">IFERROR(INDEX('Budget by FY'!$I$2:$I$506,MATCH('Budget by qtr'!O1791,'Budget by FY'!$F$2:$F$506,0)),0)</f>
        <v>0</v>
      </c>
      <c r="R1791" s="75">
        <f>VLOOKUP(D1791,'FY-Quarter lookup'!$D$2:$K$25,8,FALSE)</f>
        <v>0</v>
      </c>
      <c r="S1791" s="75">
        <f>VLOOKUP(D1791,'FY-Quarter lookup'!$D$2:$G$25,4,FALSE)</f>
        <v>0</v>
      </c>
      <c r="T1791" s="75">
        <f t="shared" ca="1" si="225"/>
        <v>0</v>
      </c>
    </row>
    <row r="1792" spans="1:20">
      <c r="A1792">
        <v>3</v>
      </c>
      <c r="B1792">
        <v>2026</v>
      </c>
      <c r="C1792" s="2">
        <v>46023</v>
      </c>
      <c r="D1792" s="2">
        <v>46112</v>
      </c>
      <c r="J1792">
        <f>VLOOKUP(D1792,'FY-Quarter lookup'!$D$2:$I$25,6,FALSE)</f>
        <v>0</v>
      </c>
      <c r="K1792">
        <f t="shared" si="227"/>
        <v>372</v>
      </c>
      <c r="L1792" s="75" t="str">
        <f t="shared" ca="1" si="220"/>
        <v>2111: Salaries</v>
      </c>
      <c r="M1792" s="75">
        <f t="shared" ca="1" si="223"/>
        <v>0</v>
      </c>
      <c r="N1792" s="75" t="str">
        <f t="shared" ca="1" si="224"/>
        <v xml:space="preserve"> - </v>
      </c>
      <c r="O1792" s="75" t="str">
        <f t="shared" ca="1" si="221"/>
        <v>2111: Salaries0 - PY0</v>
      </c>
      <c r="P1792" s="75">
        <f>VLOOKUP(D1792,'FY-Quarter lookup'!$D$2:$J$25,7,FALSE)</f>
        <v>0</v>
      </c>
      <c r="Q1792" s="75">
        <f ca="1">IFERROR(INDEX('Budget by FY'!$I$2:$I$506,MATCH('Budget by qtr'!O1792,'Budget by FY'!$F$2:$F$506,0)),0)</f>
        <v>0</v>
      </c>
      <c r="R1792" s="75">
        <f>VLOOKUP(D1792,'FY-Quarter lookup'!$D$2:$K$25,8,FALSE)</f>
        <v>0</v>
      </c>
      <c r="S1792" s="75">
        <f>VLOOKUP(D1792,'FY-Quarter lookup'!$D$2:$G$25,4,FALSE)</f>
        <v>0</v>
      </c>
      <c r="T1792" s="75">
        <f t="shared" ca="1" si="225"/>
        <v>0</v>
      </c>
    </row>
    <row r="1793" spans="1:20">
      <c r="A1793">
        <v>4</v>
      </c>
      <c r="B1793">
        <v>2026</v>
      </c>
      <c r="C1793" s="2">
        <v>46113</v>
      </c>
      <c r="D1793" s="2">
        <v>46203</v>
      </c>
      <c r="J1793">
        <f>VLOOKUP(D1793,'FY-Quarter lookup'!$D$2:$I$25,6,FALSE)</f>
        <v>0</v>
      </c>
      <c r="K1793">
        <f t="shared" si="227"/>
        <v>372</v>
      </c>
      <c r="L1793" s="75" t="str">
        <f t="shared" ca="1" si="220"/>
        <v>2111: Salaries</v>
      </c>
      <c r="M1793" s="75">
        <f t="shared" ca="1" si="223"/>
        <v>0</v>
      </c>
      <c r="N1793" s="75" t="str">
        <f t="shared" ca="1" si="224"/>
        <v xml:space="preserve"> - </v>
      </c>
      <c r="O1793" s="75" t="str">
        <f t="shared" ca="1" si="221"/>
        <v>2111: Salaries0 - PY0</v>
      </c>
      <c r="P1793" s="75">
        <f>VLOOKUP(D1793,'FY-Quarter lookup'!$D$2:$J$25,7,FALSE)</f>
        <v>0</v>
      </c>
      <c r="Q1793" s="75">
        <f ca="1">IFERROR(INDEX('Budget by FY'!$I$2:$I$506,MATCH('Budget by qtr'!O1793,'Budget by FY'!$F$2:$F$506,0)),0)</f>
        <v>0</v>
      </c>
      <c r="R1793" s="75">
        <f>VLOOKUP(D1793,'FY-Quarter lookup'!$D$2:$K$25,8,FALSE)</f>
        <v>0</v>
      </c>
      <c r="S1793" s="75">
        <f>VLOOKUP(D1793,'FY-Quarter lookup'!$D$2:$G$25,4,FALSE)</f>
        <v>0</v>
      </c>
      <c r="T1793" s="75">
        <f t="shared" ca="1" si="225"/>
        <v>0</v>
      </c>
    </row>
    <row r="1794" spans="1:20">
      <c r="A1794">
        <v>1</v>
      </c>
      <c r="B1794">
        <v>2027</v>
      </c>
      <c r="C1794" s="2">
        <v>46204</v>
      </c>
      <c r="D1794" s="2">
        <v>46295</v>
      </c>
      <c r="J1794">
        <f>VLOOKUP(D1794,'FY-Quarter lookup'!$D$2:$I$25,6,FALSE)</f>
        <v>0</v>
      </c>
      <c r="K1794">
        <f t="shared" si="227"/>
        <v>372</v>
      </c>
      <c r="L1794" s="75" t="str">
        <f t="shared" ca="1" si="220"/>
        <v>2111: Salaries</v>
      </c>
      <c r="M1794" s="75">
        <f t="shared" ca="1" si="223"/>
        <v>0</v>
      </c>
      <c r="N1794" s="75" t="str">
        <f t="shared" ca="1" si="224"/>
        <v xml:space="preserve"> - </v>
      </c>
      <c r="O1794" s="75" t="str">
        <f t="shared" ca="1" si="221"/>
        <v>2111: Salaries0 - PY0</v>
      </c>
      <c r="P1794" s="75">
        <f>VLOOKUP(D1794,'FY-Quarter lookup'!$D$2:$J$25,7,FALSE)</f>
        <v>0</v>
      </c>
      <c r="Q1794" s="75">
        <f ca="1">IFERROR(INDEX('Budget by FY'!$I$2:$I$506,MATCH('Budget by qtr'!O1794,'Budget by FY'!$F$2:$F$506,0)),0)</f>
        <v>0</v>
      </c>
      <c r="R1794" s="75">
        <f>VLOOKUP(D1794,'FY-Quarter lookup'!$D$2:$K$25,8,FALSE)</f>
        <v>0</v>
      </c>
      <c r="S1794" s="75">
        <f>VLOOKUP(D1794,'FY-Quarter lookup'!$D$2:$G$25,4,FALSE)</f>
        <v>0</v>
      </c>
      <c r="T1794" s="75">
        <f t="shared" ca="1" si="225"/>
        <v>0</v>
      </c>
    </row>
    <row r="1795" spans="1:20">
      <c r="A1795">
        <v>2</v>
      </c>
      <c r="B1795">
        <v>2027</v>
      </c>
      <c r="C1795" s="2">
        <v>46296</v>
      </c>
      <c r="D1795" s="2">
        <v>46387</v>
      </c>
      <c r="J1795">
        <f>VLOOKUP(D1795,'FY-Quarter lookup'!$D$2:$I$25,6,FALSE)</f>
        <v>0</v>
      </c>
      <c r="K1795">
        <f t="shared" si="227"/>
        <v>372</v>
      </c>
      <c r="L1795" s="75" t="str">
        <f t="shared" ref="L1795:L1858" ca="1" si="228">INDIRECT(_xlfn.CONCAT("'Budget by FY'!C",K1795))</f>
        <v>2111: Salaries</v>
      </c>
      <c r="M1795" s="75">
        <f t="shared" ca="1" si="223"/>
        <v>0</v>
      </c>
      <c r="N1795" s="75" t="str">
        <f t="shared" ca="1" si="224"/>
        <v xml:space="preserve"> - </v>
      </c>
      <c r="O1795" s="75" t="str">
        <f t="shared" ref="O1795:O1858" ca="1" si="229">_xlfn.CONCAT(L1795,M1795,N1795,"PY",P1795)</f>
        <v>2111: Salaries0 - PY0</v>
      </c>
      <c r="P1795" s="75">
        <f>VLOOKUP(D1795,'FY-Quarter lookup'!$D$2:$J$25,7,FALSE)</f>
        <v>0</v>
      </c>
      <c r="Q1795" s="75">
        <f ca="1">IFERROR(INDEX('Budget by FY'!$I$2:$I$506,MATCH('Budget by qtr'!O1795,'Budget by FY'!$F$2:$F$506,0)),0)</f>
        <v>0</v>
      </c>
      <c r="R1795" s="75">
        <f>VLOOKUP(D1795,'FY-Quarter lookup'!$D$2:$K$25,8,FALSE)</f>
        <v>0</v>
      </c>
      <c r="S1795" s="75">
        <f>VLOOKUP(D1795,'FY-Quarter lookup'!$D$2:$G$25,4,FALSE)</f>
        <v>0</v>
      </c>
      <c r="T1795" s="75">
        <f t="shared" ca="1" si="225"/>
        <v>0</v>
      </c>
    </row>
    <row r="1796" spans="1:20">
      <c r="A1796">
        <v>3</v>
      </c>
      <c r="B1796">
        <v>2027</v>
      </c>
      <c r="C1796" s="2">
        <v>46388</v>
      </c>
      <c r="D1796" s="2">
        <v>46477</v>
      </c>
      <c r="J1796">
        <f>VLOOKUP(D1796,'FY-Quarter lookup'!$D$2:$I$25,6,FALSE)</f>
        <v>0</v>
      </c>
      <c r="K1796">
        <f t="shared" si="227"/>
        <v>372</v>
      </c>
      <c r="L1796" s="75" t="str">
        <f t="shared" ca="1" si="228"/>
        <v>2111: Salaries</v>
      </c>
      <c r="M1796" s="75">
        <f t="shared" ca="1" si="223"/>
        <v>0</v>
      </c>
      <c r="N1796" s="75" t="str">
        <f t="shared" ca="1" si="224"/>
        <v xml:space="preserve"> - </v>
      </c>
      <c r="O1796" s="75" t="str">
        <f t="shared" ca="1" si="229"/>
        <v>2111: Salaries0 - PY0</v>
      </c>
      <c r="P1796" s="75">
        <f>VLOOKUP(D1796,'FY-Quarter lookup'!$D$2:$J$25,7,FALSE)</f>
        <v>0</v>
      </c>
      <c r="Q1796" s="75">
        <f ca="1">IFERROR(INDEX('Budget by FY'!$I$2:$I$506,MATCH('Budget by qtr'!O1796,'Budget by FY'!$F$2:$F$506,0)),0)</f>
        <v>0</v>
      </c>
      <c r="R1796" s="75">
        <f>VLOOKUP(D1796,'FY-Quarter lookup'!$D$2:$K$25,8,FALSE)</f>
        <v>0</v>
      </c>
      <c r="S1796" s="75">
        <f>VLOOKUP(D1796,'FY-Quarter lookup'!$D$2:$G$25,4,FALSE)</f>
        <v>0</v>
      </c>
      <c r="T1796" s="75">
        <f t="shared" ca="1" si="225"/>
        <v>0</v>
      </c>
    </row>
    <row r="1797" spans="1:20">
      <c r="A1797">
        <v>4</v>
      </c>
      <c r="B1797">
        <v>2027</v>
      </c>
      <c r="C1797" s="2">
        <v>46478</v>
      </c>
      <c r="D1797" s="2">
        <v>46568</v>
      </c>
      <c r="J1797">
        <f>VLOOKUP(D1797,'FY-Quarter lookup'!$D$2:$I$25,6,FALSE)</f>
        <v>0</v>
      </c>
      <c r="K1797">
        <f t="shared" si="227"/>
        <v>372</v>
      </c>
      <c r="L1797" s="75" t="str">
        <f t="shared" ca="1" si="228"/>
        <v>2111: Salaries</v>
      </c>
      <c r="M1797" s="75">
        <f t="shared" ca="1" si="223"/>
        <v>0</v>
      </c>
      <c r="N1797" s="75" t="str">
        <f t="shared" ca="1" si="224"/>
        <v xml:space="preserve"> - </v>
      </c>
      <c r="O1797" s="75" t="str">
        <f t="shared" ca="1" si="229"/>
        <v>2111: Salaries0 - PY0</v>
      </c>
      <c r="P1797" s="75">
        <f>VLOOKUP(D1797,'FY-Quarter lookup'!$D$2:$J$25,7,FALSE)</f>
        <v>0</v>
      </c>
      <c r="Q1797" s="75">
        <f ca="1">IFERROR(INDEX('Budget by FY'!$I$2:$I$506,MATCH('Budget by qtr'!O1797,'Budget by FY'!$F$2:$F$506,0)),0)</f>
        <v>0</v>
      </c>
      <c r="R1797" s="75">
        <f>VLOOKUP(D1797,'FY-Quarter lookup'!$D$2:$K$25,8,FALSE)</f>
        <v>0</v>
      </c>
      <c r="S1797" s="75">
        <f>VLOOKUP(D1797,'FY-Quarter lookup'!$D$2:$G$25,4,FALSE)</f>
        <v>0</v>
      </c>
      <c r="T1797" s="75">
        <f t="shared" ca="1" si="225"/>
        <v>0</v>
      </c>
    </row>
    <row r="1798" spans="1:20">
      <c r="A1798">
        <v>1</v>
      </c>
      <c r="B1798">
        <v>2028</v>
      </c>
      <c r="C1798" s="2">
        <v>46569</v>
      </c>
      <c r="D1798" s="2">
        <v>46660</v>
      </c>
      <c r="J1798">
        <f>VLOOKUP(D1798,'FY-Quarter lookup'!$D$2:$I$25,6,FALSE)</f>
        <v>0</v>
      </c>
      <c r="K1798">
        <f t="shared" si="227"/>
        <v>372</v>
      </c>
      <c r="L1798" s="75" t="str">
        <f t="shared" ca="1" si="228"/>
        <v>2111: Salaries</v>
      </c>
      <c r="M1798" s="75">
        <f t="shared" ca="1" si="223"/>
        <v>0</v>
      </c>
      <c r="N1798" s="75" t="str">
        <f t="shared" ca="1" si="224"/>
        <v xml:space="preserve"> - </v>
      </c>
      <c r="O1798" s="75" t="str">
        <f t="shared" ca="1" si="229"/>
        <v>2111: Salaries0 - PY0</v>
      </c>
      <c r="P1798" s="75">
        <f>VLOOKUP(D1798,'FY-Quarter lookup'!$D$2:$J$25,7,FALSE)</f>
        <v>0</v>
      </c>
      <c r="Q1798" s="75">
        <f ca="1">IFERROR(INDEX('Budget by FY'!$I$2:$I$506,MATCH('Budget by qtr'!O1798,'Budget by FY'!$F$2:$F$506,0)),0)</f>
        <v>0</v>
      </c>
      <c r="R1798" s="75">
        <f>VLOOKUP(D1798,'FY-Quarter lookup'!$D$2:$K$25,8,FALSE)</f>
        <v>0</v>
      </c>
      <c r="S1798" s="75">
        <f>VLOOKUP(D1798,'FY-Quarter lookup'!$D$2:$G$25,4,FALSE)</f>
        <v>0</v>
      </c>
      <c r="T1798" s="75">
        <f t="shared" ca="1" si="225"/>
        <v>0</v>
      </c>
    </row>
    <row r="1799" spans="1:20">
      <c r="A1799">
        <v>2</v>
      </c>
      <c r="B1799">
        <v>2028</v>
      </c>
      <c r="C1799" s="2">
        <v>46661</v>
      </c>
      <c r="D1799" s="2">
        <v>46752</v>
      </c>
      <c r="J1799">
        <f>VLOOKUP(D1799,'FY-Quarter lookup'!$D$2:$I$25,6,FALSE)</f>
        <v>0</v>
      </c>
      <c r="K1799">
        <f t="shared" si="227"/>
        <v>372</v>
      </c>
      <c r="L1799" s="75" t="str">
        <f t="shared" ca="1" si="228"/>
        <v>2111: Salaries</v>
      </c>
      <c r="M1799" s="75">
        <f t="shared" ca="1" si="223"/>
        <v>0</v>
      </c>
      <c r="N1799" s="75" t="str">
        <f t="shared" ca="1" si="224"/>
        <v xml:space="preserve"> - </v>
      </c>
      <c r="O1799" s="75" t="str">
        <f t="shared" ca="1" si="229"/>
        <v>2111: Salaries0 - PY0</v>
      </c>
      <c r="P1799" s="75">
        <f>VLOOKUP(D1799,'FY-Quarter lookup'!$D$2:$J$25,7,FALSE)</f>
        <v>0</v>
      </c>
      <c r="Q1799" s="75">
        <f ca="1">IFERROR(INDEX('Budget by FY'!$I$2:$I$506,MATCH('Budget by qtr'!O1799,'Budget by FY'!$F$2:$F$506,0)),0)</f>
        <v>0</v>
      </c>
      <c r="R1799" s="75">
        <f>VLOOKUP(D1799,'FY-Quarter lookup'!$D$2:$K$25,8,FALSE)</f>
        <v>0</v>
      </c>
      <c r="S1799" s="75">
        <f>VLOOKUP(D1799,'FY-Quarter lookup'!$D$2:$G$25,4,FALSE)</f>
        <v>0</v>
      </c>
      <c r="T1799" s="75">
        <f t="shared" ca="1" si="225"/>
        <v>0</v>
      </c>
    </row>
    <row r="1800" spans="1:20">
      <c r="A1800">
        <v>3</v>
      </c>
      <c r="B1800">
        <v>2028</v>
      </c>
      <c r="C1800" s="2">
        <v>46753</v>
      </c>
      <c r="D1800" s="2">
        <v>46843</v>
      </c>
      <c r="J1800">
        <f>VLOOKUP(D1800,'FY-Quarter lookup'!$D$2:$I$25,6,FALSE)</f>
        <v>0</v>
      </c>
      <c r="K1800">
        <f t="shared" si="227"/>
        <v>372</v>
      </c>
      <c r="L1800" s="75" t="str">
        <f t="shared" ca="1" si="228"/>
        <v>2111: Salaries</v>
      </c>
      <c r="M1800" s="75">
        <f t="shared" ca="1" si="223"/>
        <v>0</v>
      </c>
      <c r="N1800" s="75" t="str">
        <f t="shared" ca="1" si="224"/>
        <v xml:space="preserve"> - </v>
      </c>
      <c r="O1800" s="75" t="str">
        <f t="shared" ca="1" si="229"/>
        <v>2111: Salaries0 - PY0</v>
      </c>
      <c r="P1800" s="75">
        <f>VLOOKUP(D1800,'FY-Quarter lookup'!$D$2:$J$25,7,FALSE)</f>
        <v>0</v>
      </c>
      <c r="Q1800" s="75">
        <f ca="1">IFERROR(INDEX('Budget by FY'!$I$2:$I$506,MATCH('Budget by qtr'!O1800,'Budget by FY'!$F$2:$F$506,0)),0)</f>
        <v>0</v>
      </c>
      <c r="R1800" s="75">
        <f>VLOOKUP(D1800,'FY-Quarter lookup'!$D$2:$K$25,8,FALSE)</f>
        <v>0</v>
      </c>
      <c r="S1800" s="75">
        <f>VLOOKUP(D1800,'FY-Quarter lookup'!$D$2:$G$25,4,FALSE)</f>
        <v>0</v>
      </c>
      <c r="T1800" s="75">
        <f t="shared" ca="1" si="225"/>
        <v>0</v>
      </c>
    </row>
    <row r="1801" spans="1:20">
      <c r="A1801">
        <v>4</v>
      </c>
      <c r="B1801">
        <v>2028</v>
      </c>
      <c r="C1801" s="2">
        <v>46844</v>
      </c>
      <c r="D1801" s="2">
        <v>46934</v>
      </c>
      <c r="J1801">
        <f>VLOOKUP(D1801,'FY-Quarter lookup'!$D$2:$I$25,6,FALSE)</f>
        <v>0</v>
      </c>
      <c r="K1801">
        <f t="shared" si="227"/>
        <v>372</v>
      </c>
      <c r="L1801" s="75" t="str">
        <f t="shared" ca="1" si="228"/>
        <v>2111: Salaries</v>
      </c>
      <c r="M1801" s="75">
        <f t="shared" ca="1" si="223"/>
        <v>0</v>
      </c>
      <c r="N1801" s="75" t="str">
        <f t="shared" ca="1" si="224"/>
        <v xml:space="preserve"> - </v>
      </c>
      <c r="O1801" s="75" t="str">
        <f t="shared" ca="1" si="229"/>
        <v>2111: Salaries0 - PY0</v>
      </c>
      <c r="P1801" s="75">
        <f>VLOOKUP(D1801,'FY-Quarter lookup'!$D$2:$J$25,7,FALSE)</f>
        <v>0</v>
      </c>
      <c r="Q1801" s="75">
        <f ca="1">IFERROR(INDEX('Budget by FY'!$I$2:$I$506,MATCH('Budget by qtr'!O1801,'Budget by FY'!$F$2:$F$506,0)),0)</f>
        <v>0</v>
      </c>
      <c r="R1801" s="75">
        <f>VLOOKUP(D1801,'FY-Quarter lookup'!$D$2:$K$25,8,FALSE)</f>
        <v>0</v>
      </c>
      <c r="S1801" s="75">
        <f>VLOOKUP(D1801,'FY-Quarter lookup'!$D$2:$G$25,4,FALSE)</f>
        <v>0</v>
      </c>
      <c r="T1801" s="75">
        <f t="shared" ca="1" si="225"/>
        <v>0</v>
      </c>
    </row>
    <row r="1802" spans="1:20">
      <c r="A1802">
        <v>1</v>
      </c>
      <c r="B1802">
        <v>2023</v>
      </c>
      <c r="C1802" s="2">
        <v>44743</v>
      </c>
      <c r="D1802" s="2">
        <v>44834</v>
      </c>
      <c r="J1802">
        <f>VLOOKUP(D1802,'FY-Quarter lookup'!$D$2:$I$25,6,FALSE)</f>
        <v>0</v>
      </c>
      <c r="K1802">
        <f>K1801+5</f>
        <v>377</v>
      </c>
      <c r="L1802" s="75" t="str">
        <f t="shared" ca="1" si="228"/>
        <v>2111: Salaries</v>
      </c>
      <c r="M1802" s="75">
        <f t="shared" ca="1" si="223"/>
        <v>0</v>
      </c>
      <c r="N1802" s="75" t="str">
        <f t="shared" ca="1" si="224"/>
        <v xml:space="preserve"> - </v>
      </c>
      <c r="O1802" s="75" t="str">
        <f t="shared" ca="1" si="229"/>
        <v>2111: Salaries0 - PY0</v>
      </c>
      <c r="P1802" s="75">
        <f>VLOOKUP(D1802,'FY-Quarter lookup'!$D$2:$J$25,7,FALSE)</f>
        <v>0</v>
      </c>
      <c r="Q1802" s="75">
        <f ca="1">IFERROR(INDEX('Budget by FY'!$I$2:$I$506,MATCH('Budget by qtr'!O1802,'Budget by FY'!$F$2:$F$506,0)),0)</f>
        <v>0</v>
      </c>
      <c r="R1802" s="75">
        <f>VLOOKUP(D1802,'FY-Quarter lookup'!$D$2:$K$25,8,FALSE)</f>
        <v>0</v>
      </c>
      <c r="S1802" s="75">
        <f>VLOOKUP(D1802,'FY-Quarter lookup'!$D$2:$G$25,4,FALSE)</f>
        <v>0</v>
      </c>
      <c r="T1802" s="75">
        <f t="shared" ca="1" si="225"/>
        <v>0</v>
      </c>
    </row>
    <row r="1803" spans="1:20">
      <c r="A1803">
        <v>2</v>
      </c>
      <c r="B1803">
        <v>2023</v>
      </c>
      <c r="C1803" s="2">
        <v>44835</v>
      </c>
      <c r="D1803" s="2">
        <v>44926</v>
      </c>
      <c r="J1803">
        <f>VLOOKUP(D1803,'FY-Quarter lookup'!$D$2:$I$25,6,FALSE)</f>
        <v>0</v>
      </c>
      <c r="K1803">
        <f>K1802</f>
        <v>377</v>
      </c>
      <c r="L1803" s="75" t="str">
        <f t="shared" ca="1" si="228"/>
        <v>2111: Salaries</v>
      </c>
      <c r="M1803" s="75">
        <f t="shared" ca="1" si="223"/>
        <v>0</v>
      </c>
      <c r="N1803" s="75" t="str">
        <f t="shared" ca="1" si="224"/>
        <v xml:space="preserve"> - </v>
      </c>
      <c r="O1803" s="75" t="str">
        <f t="shared" ca="1" si="229"/>
        <v>2111: Salaries0 - PY0</v>
      </c>
      <c r="P1803" s="75">
        <f>VLOOKUP(D1803,'FY-Quarter lookup'!$D$2:$J$25,7,FALSE)</f>
        <v>0</v>
      </c>
      <c r="Q1803" s="75">
        <f ca="1">IFERROR(INDEX('Budget by FY'!$I$2:$I$506,MATCH('Budget by qtr'!O1803,'Budget by FY'!$F$2:$F$506,0)),0)</f>
        <v>0</v>
      </c>
      <c r="R1803" s="75">
        <f>VLOOKUP(D1803,'FY-Quarter lookup'!$D$2:$K$25,8,FALSE)</f>
        <v>0</v>
      </c>
      <c r="S1803" s="75">
        <f>VLOOKUP(D1803,'FY-Quarter lookup'!$D$2:$G$25,4,FALSE)</f>
        <v>0</v>
      </c>
      <c r="T1803" s="75">
        <f t="shared" ca="1" si="225"/>
        <v>0</v>
      </c>
    </row>
    <row r="1804" spans="1:20">
      <c r="A1804">
        <v>3</v>
      </c>
      <c r="B1804">
        <v>2023</v>
      </c>
      <c r="C1804" s="2">
        <v>44927</v>
      </c>
      <c r="D1804" s="2">
        <v>45016</v>
      </c>
      <c r="J1804">
        <f>VLOOKUP(D1804,'FY-Quarter lookup'!$D$2:$I$25,6,FALSE)</f>
        <v>0</v>
      </c>
      <c r="K1804">
        <f t="shared" ref="K1804:K1825" si="230">K1803</f>
        <v>377</v>
      </c>
      <c r="L1804" s="75" t="str">
        <f t="shared" ca="1" si="228"/>
        <v>2111: Salaries</v>
      </c>
      <c r="M1804" s="75">
        <f t="shared" ca="1" si="223"/>
        <v>0</v>
      </c>
      <c r="N1804" s="75" t="str">
        <f t="shared" ca="1" si="224"/>
        <v xml:space="preserve"> - </v>
      </c>
      <c r="O1804" s="75" t="str">
        <f t="shared" ca="1" si="229"/>
        <v>2111: Salaries0 - PY0</v>
      </c>
      <c r="P1804" s="75">
        <f>VLOOKUP(D1804,'FY-Quarter lookup'!$D$2:$J$25,7,FALSE)</f>
        <v>0</v>
      </c>
      <c r="Q1804" s="75">
        <f ca="1">IFERROR(INDEX('Budget by FY'!$I$2:$I$506,MATCH('Budget by qtr'!O1804,'Budget by FY'!$F$2:$F$506,0)),0)</f>
        <v>0</v>
      </c>
      <c r="R1804" s="75">
        <f>VLOOKUP(D1804,'FY-Quarter lookup'!$D$2:$K$25,8,FALSE)</f>
        <v>0</v>
      </c>
      <c r="S1804" s="75">
        <f>VLOOKUP(D1804,'FY-Quarter lookup'!$D$2:$G$25,4,FALSE)</f>
        <v>0</v>
      </c>
      <c r="T1804" s="75">
        <f t="shared" ca="1" si="225"/>
        <v>0</v>
      </c>
    </row>
    <row r="1805" spans="1:20">
      <c r="A1805">
        <v>4</v>
      </c>
      <c r="B1805">
        <v>2023</v>
      </c>
      <c r="C1805" s="2">
        <v>45017</v>
      </c>
      <c r="D1805" s="2">
        <v>45107</v>
      </c>
      <c r="J1805">
        <f>VLOOKUP(D1805,'FY-Quarter lookup'!$D$2:$I$25,6,FALSE)</f>
        <v>0</v>
      </c>
      <c r="K1805">
        <f t="shared" si="230"/>
        <v>377</v>
      </c>
      <c r="L1805" s="75" t="str">
        <f t="shared" ca="1" si="228"/>
        <v>2111: Salaries</v>
      </c>
      <c r="M1805" s="75">
        <f t="shared" ca="1" si="223"/>
        <v>0</v>
      </c>
      <c r="N1805" s="75" t="str">
        <f t="shared" ca="1" si="224"/>
        <v xml:space="preserve"> - </v>
      </c>
      <c r="O1805" s="75" t="str">
        <f t="shared" ca="1" si="229"/>
        <v>2111: Salaries0 - PY0</v>
      </c>
      <c r="P1805" s="75">
        <f>VLOOKUP(D1805,'FY-Quarter lookup'!$D$2:$J$25,7,FALSE)</f>
        <v>0</v>
      </c>
      <c r="Q1805" s="75">
        <f ca="1">IFERROR(INDEX('Budget by FY'!$I$2:$I$506,MATCH('Budget by qtr'!O1805,'Budget by FY'!$F$2:$F$506,0)),0)</f>
        <v>0</v>
      </c>
      <c r="R1805" s="75">
        <f>VLOOKUP(D1805,'FY-Quarter lookup'!$D$2:$K$25,8,FALSE)</f>
        <v>0</v>
      </c>
      <c r="S1805" s="75">
        <f>VLOOKUP(D1805,'FY-Quarter lookup'!$D$2:$G$25,4,FALSE)</f>
        <v>0</v>
      </c>
      <c r="T1805" s="75">
        <f t="shared" ca="1" si="225"/>
        <v>0</v>
      </c>
    </row>
    <row r="1806" spans="1:20">
      <c r="A1806">
        <v>1</v>
      </c>
      <c r="B1806">
        <v>2024</v>
      </c>
      <c r="C1806" s="2">
        <v>45108</v>
      </c>
      <c r="D1806" s="2">
        <v>45199</v>
      </c>
      <c r="J1806">
        <f>VLOOKUP(D1806,'FY-Quarter lookup'!$D$2:$I$25,6,FALSE)</f>
        <v>0</v>
      </c>
      <c r="K1806">
        <f t="shared" si="230"/>
        <v>377</v>
      </c>
      <c r="L1806" s="75" t="str">
        <f t="shared" ca="1" si="228"/>
        <v>2111: Salaries</v>
      </c>
      <c r="M1806" s="75">
        <f t="shared" ca="1" si="223"/>
        <v>0</v>
      </c>
      <c r="N1806" s="75" t="str">
        <f t="shared" ca="1" si="224"/>
        <v xml:space="preserve"> - </v>
      </c>
      <c r="O1806" s="75" t="str">
        <f t="shared" ca="1" si="229"/>
        <v>2111: Salaries0 - PY0</v>
      </c>
      <c r="P1806" s="75">
        <f>VLOOKUP(D1806,'FY-Quarter lookup'!$D$2:$J$25,7,FALSE)</f>
        <v>0</v>
      </c>
      <c r="Q1806" s="75">
        <f ca="1">IFERROR(INDEX('Budget by FY'!$I$2:$I$506,MATCH('Budget by qtr'!O1806,'Budget by FY'!$F$2:$F$506,0)),0)</f>
        <v>0</v>
      </c>
      <c r="R1806" s="75">
        <f>VLOOKUP(D1806,'FY-Quarter lookup'!$D$2:$K$25,8,FALSE)</f>
        <v>0</v>
      </c>
      <c r="S1806" s="75">
        <f>VLOOKUP(D1806,'FY-Quarter lookup'!$D$2:$G$25,4,FALSE)</f>
        <v>0</v>
      </c>
      <c r="T1806" s="75">
        <f t="shared" ca="1" si="225"/>
        <v>0</v>
      </c>
    </row>
    <row r="1807" spans="1:20">
      <c r="A1807">
        <v>2</v>
      </c>
      <c r="B1807">
        <v>2024</v>
      </c>
      <c r="C1807" s="2">
        <v>45200</v>
      </c>
      <c r="D1807" s="2">
        <v>45291</v>
      </c>
      <c r="J1807">
        <f>VLOOKUP(D1807,'FY-Quarter lookup'!$D$2:$I$25,6,FALSE)</f>
        <v>0</v>
      </c>
      <c r="K1807">
        <f t="shared" si="230"/>
        <v>377</v>
      </c>
      <c r="L1807" s="75" t="str">
        <f t="shared" ca="1" si="228"/>
        <v>2111: Salaries</v>
      </c>
      <c r="M1807" s="75">
        <f t="shared" ca="1" si="223"/>
        <v>0</v>
      </c>
      <c r="N1807" s="75" t="str">
        <f t="shared" ca="1" si="224"/>
        <v xml:space="preserve"> - </v>
      </c>
      <c r="O1807" s="75" t="str">
        <f t="shared" ca="1" si="229"/>
        <v>2111: Salaries0 - PY0</v>
      </c>
      <c r="P1807" s="75">
        <f>VLOOKUP(D1807,'FY-Quarter lookup'!$D$2:$J$25,7,FALSE)</f>
        <v>0</v>
      </c>
      <c r="Q1807" s="75">
        <f ca="1">IFERROR(INDEX('Budget by FY'!$I$2:$I$506,MATCH('Budget by qtr'!O1807,'Budget by FY'!$F$2:$F$506,0)),0)</f>
        <v>0</v>
      </c>
      <c r="R1807" s="75">
        <f>VLOOKUP(D1807,'FY-Quarter lookup'!$D$2:$K$25,8,FALSE)</f>
        <v>0</v>
      </c>
      <c r="S1807" s="75">
        <f>VLOOKUP(D1807,'FY-Quarter lookup'!$D$2:$G$25,4,FALSE)</f>
        <v>0</v>
      </c>
      <c r="T1807" s="75">
        <f t="shared" ca="1" si="225"/>
        <v>0</v>
      </c>
    </row>
    <row r="1808" spans="1:20">
      <c r="A1808">
        <v>3</v>
      </c>
      <c r="B1808">
        <v>2024</v>
      </c>
      <c r="C1808" s="2">
        <v>45292</v>
      </c>
      <c r="D1808" s="2">
        <v>45382</v>
      </c>
      <c r="J1808">
        <f>VLOOKUP(D1808,'FY-Quarter lookup'!$D$2:$I$25,6,FALSE)</f>
        <v>0</v>
      </c>
      <c r="K1808">
        <f t="shared" si="230"/>
        <v>377</v>
      </c>
      <c r="L1808" s="75" t="str">
        <f t="shared" ca="1" si="228"/>
        <v>2111: Salaries</v>
      </c>
      <c r="M1808" s="75">
        <f t="shared" ca="1" si="223"/>
        <v>0</v>
      </c>
      <c r="N1808" s="75" t="str">
        <f t="shared" ca="1" si="224"/>
        <v xml:space="preserve"> - </v>
      </c>
      <c r="O1808" s="75" t="str">
        <f t="shared" ca="1" si="229"/>
        <v>2111: Salaries0 - PY0</v>
      </c>
      <c r="P1808" s="75">
        <f>VLOOKUP(D1808,'FY-Quarter lookup'!$D$2:$J$25,7,FALSE)</f>
        <v>0</v>
      </c>
      <c r="Q1808" s="75">
        <f ca="1">IFERROR(INDEX('Budget by FY'!$I$2:$I$506,MATCH('Budget by qtr'!O1808,'Budget by FY'!$F$2:$F$506,0)),0)</f>
        <v>0</v>
      </c>
      <c r="R1808" s="75">
        <f>VLOOKUP(D1808,'FY-Quarter lookup'!$D$2:$K$25,8,FALSE)</f>
        <v>0</v>
      </c>
      <c r="S1808" s="75">
        <f>VLOOKUP(D1808,'FY-Quarter lookup'!$D$2:$G$25,4,FALSE)</f>
        <v>0</v>
      </c>
      <c r="T1808" s="75">
        <f t="shared" ca="1" si="225"/>
        <v>0</v>
      </c>
    </row>
    <row r="1809" spans="1:20">
      <c r="A1809">
        <v>4</v>
      </c>
      <c r="B1809">
        <v>2024</v>
      </c>
      <c r="C1809" s="2">
        <v>45383</v>
      </c>
      <c r="D1809" s="2">
        <v>45473</v>
      </c>
      <c r="J1809">
        <f>VLOOKUP(D1809,'FY-Quarter lookup'!$D$2:$I$25,6,FALSE)</f>
        <v>0</v>
      </c>
      <c r="K1809">
        <f t="shared" si="230"/>
        <v>377</v>
      </c>
      <c r="L1809" s="75" t="str">
        <f t="shared" ca="1" si="228"/>
        <v>2111: Salaries</v>
      </c>
      <c r="M1809" s="75">
        <f t="shared" ca="1" si="223"/>
        <v>0</v>
      </c>
      <c r="N1809" s="75" t="str">
        <f t="shared" ca="1" si="224"/>
        <v xml:space="preserve"> - </v>
      </c>
      <c r="O1809" s="75" t="str">
        <f t="shared" ca="1" si="229"/>
        <v>2111: Salaries0 - PY0</v>
      </c>
      <c r="P1809" s="75">
        <f>VLOOKUP(D1809,'FY-Quarter lookup'!$D$2:$J$25,7,FALSE)</f>
        <v>0</v>
      </c>
      <c r="Q1809" s="75">
        <f ca="1">IFERROR(INDEX('Budget by FY'!$I$2:$I$506,MATCH('Budget by qtr'!O1809,'Budget by FY'!$F$2:$F$506,0)),0)</f>
        <v>0</v>
      </c>
      <c r="R1809" s="75">
        <f>VLOOKUP(D1809,'FY-Quarter lookup'!$D$2:$K$25,8,FALSE)</f>
        <v>0</v>
      </c>
      <c r="S1809" s="75">
        <f>VLOOKUP(D1809,'FY-Quarter lookup'!$D$2:$G$25,4,FALSE)</f>
        <v>0</v>
      </c>
      <c r="T1809" s="75">
        <f t="shared" ca="1" si="225"/>
        <v>0</v>
      </c>
    </row>
    <row r="1810" spans="1:20">
      <c r="A1810">
        <v>1</v>
      </c>
      <c r="B1810">
        <v>2025</v>
      </c>
      <c r="C1810" s="2">
        <v>45474</v>
      </c>
      <c r="D1810" s="2">
        <v>45565</v>
      </c>
      <c r="J1810">
        <f>VLOOKUP(D1810,'FY-Quarter lookup'!$D$2:$I$25,6,FALSE)</f>
        <v>0</v>
      </c>
      <c r="K1810">
        <f t="shared" si="230"/>
        <v>377</v>
      </c>
      <c r="L1810" s="75" t="str">
        <f t="shared" ca="1" si="228"/>
        <v>2111: Salaries</v>
      </c>
      <c r="M1810" s="75">
        <f t="shared" ca="1" si="223"/>
        <v>0</v>
      </c>
      <c r="N1810" s="75" t="str">
        <f t="shared" ca="1" si="224"/>
        <v xml:space="preserve"> - </v>
      </c>
      <c r="O1810" s="75" t="str">
        <f t="shared" ca="1" si="229"/>
        <v>2111: Salaries0 - PY0</v>
      </c>
      <c r="P1810" s="75">
        <f>VLOOKUP(D1810,'FY-Quarter lookup'!$D$2:$J$25,7,FALSE)</f>
        <v>0</v>
      </c>
      <c r="Q1810" s="75">
        <f ca="1">IFERROR(INDEX('Budget by FY'!$I$2:$I$506,MATCH('Budget by qtr'!O1810,'Budget by FY'!$F$2:$F$506,0)),0)</f>
        <v>0</v>
      </c>
      <c r="R1810" s="75">
        <f>VLOOKUP(D1810,'FY-Quarter lookup'!$D$2:$K$25,8,FALSE)</f>
        <v>0</v>
      </c>
      <c r="S1810" s="75">
        <f>VLOOKUP(D1810,'FY-Quarter lookup'!$D$2:$G$25,4,FALSE)</f>
        <v>0</v>
      </c>
      <c r="T1810" s="75">
        <f t="shared" ca="1" si="225"/>
        <v>0</v>
      </c>
    </row>
    <row r="1811" spans="1:20">
      <c r="A1811">
        <v>2</v>
      </c>
      <c r="B1811">
        <v>2025</v>
      </c>
      <c r="C1811" s="2">
        <v>45566</v>
      </c>
      <c r="D1811" s="2">
        <v>45657</v>
      </c>
      <c r="J1811">
        <f>VLOOKUP(D1811,'FY-Quarter lookup'!$D$2:$I$25,6,FALSE)</f>
        <v>0</v>
      </c>
      <c r="K1811">
        <f t="shared" si="230"/>
        <v>377</v>
      </c>
      <c r="L1811" s="75" t="str">
        <f t="shared" ca="1" si="228"/>
        <v>2111: Salaries</v>
      </c>
      <c r="M1811" s="75">
        <f t="shared" ca="1" si="223"/>
        <v>0</v>
      </c>
      <c r="N1811" s="75" t="str">
        <f t="shared" ca="1" si="224"/>
        <v xml:space="preserve"> - </v>
      </c>
      <c r="O1811" s="75" t="str">
        <f t="shared" ca="1" si="229"/>
        <v>2111: Salaries0 - PY0</v>
      </c>
      <c r="P1811" s="75">
        <f>VLOOKUP(D1811,'FY-Quarter lookup'!$D$2:$J$25,7,FALSE)</f>
        <v>0</v>
      </c>
      <c r="Q1811" s="75">
        <f ca="1">IFERROR(INDEX('Budget by FY'!$I$2:$I$506,MATCH('Budget by qtr'!O1811,'Budget by FY'!$F$2:$F$506,0)),0)</f>
        <v>0</v>
      </c>
      <c r="R1811" s="75">
        <f>VLOOKUP(D1811,'FY-Quarter lookup'!$D$2:$K$25,8,FALSE)</f>
        <v>0</v>
      </c>
      <c r="S1811" s="75">
        <f>VLOOKUP(D1811,'FY-Quarter lookup'!$D$2:$G$25,4,FALSE)</f>
        <v>0</v>
      </c>
      <c r="T1811" s="75">
        <f t="shared" ca="1" si="225"/>
        <v>0</v>
      </c>
    </row>
    <row r="1812" spans="1:20">
      <c r="A1812">
        <v>3</v>
      </c>
      <c r="B1812">
        <v>2025</v>
      </c>
      <c r="C1812" s="2">
        <v>45658</v>
      </c>
      <c r="D1812" s="2">
        <v>45747</v>
      </c>
      <c r="J1812">
        <f>VLOOKUP(D1812,'FY-Quarter lookup'!$D$2:$I$25,6,FALSE)</f>
        <v>0</v>
      </c>
      <c r="K1812">
        <f t="shared" si="230"/>
        <v>377</v>
      </c>
      <c r="L1812" s="75" t="str">
        <f t="shared" ca="1" si="228"/>
        <v>2111: Salaries</v>
      </c>
      <c r="M1812" s="75">
        <f t="shared" ca="1" si="223"/>
        <v>0</v>
      </c>
      <c r="N1812" s="75" t="str">
        <f t="shared" ca="1" si="224"/>
        <v xml:space="preserve"> - </v>
      </c>
      <c r="O1812" s="75" t="str">
        <f t="shared" ca="1" si="229"/>
        <v>2111: Salaries0 - PY0</v>
      </c>
      <c r="P1812" s="75">
        <f>VLOOKUP(D1812,'FY-Quarter lookup'!$D$2:$J$25,7,FALSE)</f>
        <v>0</v>
      </c>
      <c r="Q1812" s="75">
        <f ca="1">IFERROR(INDEX('Budget by FY'!$I$2:$I$506,MATCH('Budget by qtr'!O1812,'Budget by FY'!$F$2:$F$506,0)),0)</f>
        <v>0</v>
      </c>
      <c r="R1812" s="75">
        <f>VLOOKUP(D1812,'FY-Quarter lookup'!$D$2:$K$25,8,FALSE)</f>
        <v>0</v>
      </c>
      <c r="S1812" s="75">
        <f>VLOOKUP(D1812,'FY-Quarter lookup'!$D$2:$G$25,4,FALSE)</f>
        <v>0</v>
      </c>
      <c r="T1812" s="75">
        <f t="shared" ca="1" si="225"/>
        <v>0</v>
      </c>
    </row>
    <row r="1813" spans="1:20">
      <c r="A1813">
        <v>4</v>
      </c>
      <c r="B1813">
        <v>2025</v>
      </c>
      <c r="C1813" s="2">
        <v>45748</v>
      </c>
      <c r="D1813" s="2">
        <v>45838</v>
      </c>
      <c r="J1813">
        <f>VLOOKUP(D1813,'FY-Quarter lookup'!$D$2:$I$25,6,FALSE)</f>
        <v>0</v>
      </c>
      <c r="K1813">
        <f t="shared" si="230"/>
        <v>377</v>
      </c>
      <c r="L1813" s="75" t="str">
        <f t="shared" ca="1" si="228"/>
        <v>2111: Salaries</v>
      </c>
      <c r="M1813" s="75">
        <f t="shared" ca="1" si="223"/>
        <v>0</v>
      </c>
      <c r="N1813" s="75" t="str">
        <f t="shared" ca="1" si="224"/>
        <v xml:space="preserve"> - </v>
      </c>
      <c r="O1813" s="75" t="str">
        <f t="shared" ca="1" si="229"/>
        <v>2111: Salaries0 - PY0</v>
      </c>
      <c r="P1813" s="75">
        <f>VLOOKUP(D1813,'FY-Quarter lookup'!$D$2:$J$25,7,FALSE)</f>
        <v>0</v>
      </c>
      <c r="Q1813" s="75">
        <f ca="1">IFERROR(INDEX('Budget by FY'!$I$2:$I$506,MATCH('Budget by qtr'!O1813,'Budget by FY'!$F$2:$F$506,0)),0)</f>
        <v>0</v>
      </c>
      <c r="R1813" s="75">
        <f>VLOOKUP(D1813,'FY-Quarter lookup'!$D$2:$K$25,8,FALSE)</f>
        <v>0</v>
      </c>
      <c r="S1813" s="75">
        <f>VLOOKUP(D1813,'FY-Quarter lookup'!$D$2:$G$25,4,FALSE)</f>
        <v>0</v>
      </c>
      <c r="T1813" s="75">
        <f t="shared" ca="1" si="225"/>
        <v>0</v>
      </c>
    </row>
    <row r="1814" spans="1:20">
      <c r="A1814">
        <v>1</v>
      </c>
      <c r="B1814">
        <v>2026</v>
      </c>
      <c r="C1814" s="2">
        <v>45839</v>
      </c>
      <c r="D1814" s="2">
        <v>45930</v>
      </c>
      <c r="J1814">
        <f>VLOOKUP(D1814,'FY-Quarter lookup'!$D$2:$I$25,6,FALSE)</f>
        <v>0</v>
      </c>
      <c r="K1814">
        <f t="shared" si="230"/>
        <v>377</v>
      </c>
      <c r="L1814" s="75" t="str">
        <f t="shared" ca="1" si="228"/>
        <v>2111: Salaries</v>
      </c>
      <c r="M1814" s="75">
        <f t="shared" ca="1" si="223"/>
        <v>0</v>
      </c>
      <c r="N1814" s="75" t="str">
        <f t="shared" ca="1" si="224"/>
        <v xml:space="preserve"> - </v>
      </c>
      <c r="O1814" s="75" t="str">
        <f t="shared" ca="1" si="229"/>
        <v>2111: Salaries0 - PY0</v>
      </c>
      <c r="P1814" s="75">
        <f>VLOOKUP(D1814,'FY-Quarter lookup'!$D$2:$J$25,7,FALSE)</f>
        <v>0</v>
      </c>
      <c r="Q1814" s="75">
        <f ca="1">IFERROR(INDEX('Budget by FY'!$I$2:$I$506,MATCH('Budget by qtr'!O1814,'Budget by FY'!$F$2:$F$506,0)),0)</f>
        <v>0</v>
      </c>
      <c r="R1814" s="75">
        <f>VLOOKUP(D1814,'FY-Quarter lookup'!$D$2:$K$25,8,FALSE)</f>
        <v>0</v>
      </c>
      <c r="S1814" s="75">
        <f>VLOOKUP(D1814,'FY-Quarter lookup'!$D$2:$G$25,4,FALSE)</f>
        <v>0</v>
      </c>
      <c r="T1814" s="75">
        <f t="shared" ca="1" si="225"/>
        <v>0</v>
      </c>
    </row>
    <row r="1815" spans="1:20">
      <c r="A1815">
        <v>2</v>
      </c>
      <c r="B1815">
        <v>2026</v>
      </c>
      <c r="C1815" s="2">
        <v>45931</v>
      </c>
      <c r="D1815" s="2">
        <v>46022</v>
      </c>
      <c r="J1815">
        <f>VLOOKUP(D1815,'FY-Quarter lookup'!$D$2:$I$25,6,FALSE)</f>
        <v>0</v>
      </c>
      <c r="K1815">
        <f t="shared" si="230"/>
        <v>377</v>
      </c>
      <c r="L1815" s="75" t="str">
        <f t="shared" ca="1" si="228"/>
        <v>2111: Salaries</v>
      </c>
      <c r="M1815" s="75">
        <f t="shared" ca="1" si="223"/>
        <v>0</v>
      </c>
      <c r="N1815" s="75" t="str">
        <f t="shared" ca="1" si="224"/>
        <v xml:space="preserve"> - </v>
      </c>
      <c r="O1815" s="75" t="str">
        <f t="shared" ca="1" si="229"/>
        <v>2111: Salaries0 - PY0</v>
      </c>
      <c r="P1815" s="75">
        <f>VLOOKUP(D1815,'FY-Quarter lookup'!$D$2:$J$25,7,FALSE)</f>
        <v>0</v>
      </c>
      <c r="Q1815" s="75">
        <f ca="1">IFERROR(INDEX('Budget by FY'!$I$2:$I$506,MATCH('Budget by qtr'!O1815,'Budget by FY'!$F$2:$F$506,0)),0)</f>
        <v>0</v>
      </c>
      <c r="R1815" s="75">
        <f>VLOOKUP(D1815,'FY-Quarter lookup'!$D$2:$K$25,8,FALSE)</f>
        <v>0</v>
      </c>
      <c r="S1815" s="75">
        <f>VLOOKUP(D1815,'FY-Quarter lookup'!$D$2:$G$25,4,FALSE)</f>
        <v>0</v>
      </c>
      <c r="T1815" s="75">
        <f t="shared" ca="1" si="225"/>
        <v>0</v>
      </c>
    </row>
    <row r="1816" spans="1:20">
      <c r="A1816">
        <v>3</v>
      </c>
      <c r="B1816">
        <v>2026</v>
      </c>
      <c r="C1816" s="2">
        <v>46023</v>
      </c>
      <c r="D1816" s="2">
        <v>46112</v>
      </c>
      <c r="J1816">
        <f>VLOOKUP(D1816,'FY-Quarter lookup'!$D$2:$I$25,6,FALSE)</f>
        <v>0</v>
      </c>
      <c r="K1816">
        <f t="shared" si="230"/>
        <v>377</v>
      </c>
      <c r="L1816" s="75" t="str">
        <f t="shared" ca="1" si="228"/>
        <v>2111: Salaries</v>
      </c>
      <c r="M1816" s="75">
        <f t="shared" ca="1" si="223"/>
        <v>0</v>
      </c>
      <c r="N1816" s="75" t="str">
        <f t="shared" ca="1" si="224"/>
        <v xml:space="preserve"> - </v>
      </c>
      <c r="O1816" s="75" t="str">
        <f t="shared" ca="1" si="229"/>
        <v>2111: Salaries0 - PY0</v>
      </c>
      <c r="P1816" s="75">
        <f>VLOOKUP(D1816,'FY-Quarter lookup'!$D$2:$J$25,7,FALSE)</f>
        <v>0</v>
      </c>
      <c r="Q1816" s="75">
        <f ca="1">IFERROR(INDEX('Budget by FY'!$I$2:$I$506,MATCH('Budget by qtr'!O1816,'Budget by FY'!$F$2:$F$506,0)),0)</f>
        <v>0</v>
      </c>
      <c r="R1816" s="75">
        <f>VLOOKUP(D1816,'FY-Quarter lookup'!$D$2:$K$25,8,FALSE)</f>
        <v>0</v>
      </c>
      <c r="S1816" s="75">
        <f>VLOOKUP(D1816,'FY-Quarter lookup'!$D$2:$G$25,4,FALSE)</f>
        <v>0</v>
      </c>
      <c r="T1816" s="75">
        <f t="shared" ca="1" si="225"/>
        <v>0</v>
      </c>
    </row>
    <row r="1817" spans="1:20">
      <c r="A1817">
        <v>4</v>
      </c>
      <c r="B1817">
        <v>2026</v>
      </c>
      <c r="C1817" s="2">
        <v>46113</v>
      </c>
      <c r="D1817" s="2">
        <v>46203</v>
      </c>
      <c r="J1817">
        <f>VLOOKUP(D1817,'FY-Quarter lookup'!$D$2:$I$25,6,FALSE)</f>
        <v>0</v>
      </c>
      <c r="K1817">
        <f t="shared" si="230"/>
        <v>377</v>
      </c>
      <c r="L1817" s="75" t="str">
        <f t="shared" ca="1" si="228"/>
        <v>2111: Salaries</v>
      </c>
      <c r="M1817" s="75">
        <f t="shared" ca="1" si="223"/>
        <v>0</v>
      </c>
      <c r="N1817" s="75" t="str">
        <f t="shared" ca="1" si="224"/>
        <v xml:space="preserve"> - </v>
      </c>
      <c r="O1817" s="75" t="str">
        <f t="shared" ca="1" si="229"/>
        <v>2111: Salaries0 - PY0</v>
      </c>
      <c r="P1817" s="75">
        <f>VLOOKUP(D1817,'FY-Quarter lookup'!$D$2:$J$25,7,FALSE)</f>
        <v>0</v>
      </c>
      <c r="Q1817" s="75">
        <f ca="1">IFERROR(INDEX('Budget by FY'!$I$2:$I$506,MATCH('Budget by qtr'!O1817,'Budget by FY'!$F$2:$F$506,0)),0)</f>
        <v>0</v>
      </c>
      <c r="R1817" s="75">
        <f>VLOOKUP(D1817,'FY-Quarter lookup'!$D$2:$K$25,8,FALSE)</f>
        <v>0</v>
      </c>
      <c r="S1817" s="75">
        <f>VLOOKUP(D1817,'FY-Quarter lookup'!$D$2:$G$25,4,FALSE)</f>
        <v>0</v>
      </c>
      <c r="T1817" s="75">
        <f t="shared" ca="1" si="225"/>
        <v>0</v>
      </c>
    </row>
    <row r="1818" spans="1:20">
      <c r="A1818">
        <v>1</v>
      </c>
      <c r="B1818">
        <v>2027</v>
      </c>
      <c r="C1818" s="2">
        <v>46204</v>
      </c>
      <c r="D1818" s="2">
        <v>46295</v>
      </c>
      <c r="J1818">
        <f>VLOOKUP(D1818,'FY-Quarter lookup'!$D$2:$I$25,6,FALSE)</f>
        <v>0</v>
      </c>
      <c r="K1818">
        <f t="shared" si="230"/>
        <v>377</v>
      </c>
      <c r="L1818" s="75" t="str">
        <f t="shared" ca="1" si="228"/>
        <v>2111: Salaries</v>
      </c>
      <c r="M1818" s="75">
        <f t="shared" ref="M1818:M1881" ca="1" si="231">INDIRECT(_xlfn.CONCAT("'Budget by FY'!D",K1818))</f>
        <v>0</v>
      </c>
      <c r="N1818" s="75" t="str">
        <f t="shared" ref="N1818:N1881" ca="1" si="232">INDIRECT(_xlfn.CONCAT("'Budget by FY'!E",K1818))</f>
        <v xml:space="preserve"> - </v>
      </c>
      <c r="O1818" s="75" t="str">
        <f t="shared" ca="1" si="229"/>
        <v>2111: Salaries0 - PY0</v>
      </c>
      <c r="P1818" s="75">
        <f>VLOOKUP(D1818,'FY-Quarter lookup'!$D$2:$J$25,7,FALSE)</f>
        <v>0</v>
      </c>
      <c r="Q1818" s="75">
        <f ca="1">IFERROR(INDEX('Budget by FY'!$I$2:$I$506,MATCH('Budget by qtr'!O1818,'Budget by FY'!$F$2:$F$506,0)),0)</f>
        <v>0</v>
      </c>
      <c r="R1818" s="75">
        <f>VLOOKUP(D1818,'FY-Quarter lookup'!$D$2:$K$25,8,FALSE)</f>
        <v>0</v>
      </c>
      <c r="S1818" s="75">
        <f>VLOOKUP(D1818,'FY-Quarter lookup'!$D$2:$G$25,4,FALSE)</f>
        <v>0</v>
      </c>
      <c r="T1818" s="75">
        <f t="shared" ref="T1818:T1881" ca="1" si="233">IFERROR((Q1818/R1818)*S1818,0)</f>
        <v>0</v>
      </c>
    </row>
    <row r="1819" spans="1:20">
      <c r="A1819">
        <v>2</v>
      </c>
      <c r="B1819">
        <v>2027</v>
      </c>
      <c r="C1819" s="2">
        <v>46296</v>
      </c>
      <c r="D1819" s="2">
        <v>46387</v>
      </c>
      <c r="J1819">
        <f>VLOOKUP(D1819,'FY-Quarter lookup'!$D$2:$I$25,6,FALSE)</f>
        <v>0</v>
      </c>
      <c r="K1819">
        <f t="shared" si="230"/>
        <v>377</v>
      </c>
      <c r="L1819" s="75" t="str">
        <f t="shared" ca="1" si="228"/>
        <v>2111: Salaries</v>
      </c>
      <c r="M1819" s="75">
        <f t="shared" ca="1" si="231"/>
        <v>0</v>
      </c>
      <c r="N1819" s="75" t="str">
        <f t="shared" ca="1" si="232"/>
        <v xml:space="preserve"> - </v>
      </c>
      <c r="O1819" s="75" t="str">
        <f t="shared" ca="1" si="229"/>
        <v>2111: Salaries0 - PY0</v>
      </c>
      <c r="P1819" s="75">
        <f>VLOOKUP(D1819,'FY-Quarter lookup'!$D$2:$J$25,7,FALSE)</f>
        <v>0</v>
      </c>
      <c r="Q1819" s="75">
        <f ca="1">IFERROR(INDEX('Budget by FY'!$I$2:$I$506,MATCH('Budget by qtr'!O1819,'Budget by FY'!$F$2:$F$506,0)),0)</f>
        <v>0</v>
      </c>
      <c r="R1819" s="75">
        <f>VLOOKUP(D1819,'FY-Quarter lookup'!$D$2:$K$25,8,FALSE)</f>
        <v>0</v>
      </c>
      <c r="S1819" s="75">
        <f>VLOOKUP(D1819,'FY-Quarter lookup'!$D$2:$G$25,4,FALSE)</f>
        <v>0</v>
      </c>
      <c r="T1819" s="75">
        <f t="shared" ca="1" si="233"/>
        <v>0</v>
      </c>
    </row>
    <row r="1820" spans="1:20">
      <c r="A1820">
        <v>3</v>
      </c>
      <c r="B1820">
        <v>2027</v>
      </c>
      <c r="C1820" s="2">
        <v>46388</v>
      </c>
      <c r="D1820" s="2">
        <v>46477</v>
      </c>
      <c r="J1820">
        <f>VLOOKUP(D1820,'FY-Quarter lookup'!$D$2:$I$25,6,FALSE)</f>
        <v>0</v>
      </c>
      <c r="K1820">
        <f t="shared" si="230"/>
        <v>377</v>
      </c>
      <c r="L1820" s="75" t="str">
        <f t="shared" ca="1" si="228"/>
        <v>2111: Salaries</v>
      </c>
      <c r="M1820" s="75">
        <f t="shared" ca="1" si="231"/>
        <v>0</v>
      </c>
      <c r="N1820" s="75" t="str">
        <f t="shared" ca="1" si="232"/>
        <v xml:space="preserve"> - </v>
      </c>
      <c r="O1820" s="75" t="str">
        <f t="shared" ca="1" si="229"/>
        <v>2111: Salaries0 - PY0</v>
      </c>
      <c r="P1820" s="75">
        <f>VLOOKUP(D1820,'FY-Quarter lookup'!$D$2:$J$25,7,FALSE)</f>
        <v>0</v>
      </c>
      <c r="Q1820" s="75">
        <f ca="1">IFERROR(INDEX('Budget by FY'!$I$2:$I$506,MATCH('Budget by qtr'!O1820,'Budget by FY'!$F$2:$F$506,0)),0)</f>
        <v>0</v>
      </c>
      <c r="R1820" s="75">
        <f>VLOOKUP(D1820,'FY-Quarter lookup'!$D$2:$K$25,8,FALSE)</f>
        <v>0</v>
      </c>
      <c r="S1820" s="75">
        <f>VLOOKUP(D1820,'FY-Quarter lookup'!$D$2:$G$25,4,FALSE)</f>
        <v>0</v>
      </c>
      <c r="T1820" s="75">
        <f t="shared" ca="1" si="233"/>
        <v>0</v>
      </c>
    </row>
    <row r="1821" spans="1:20">
      <c r="A1821">
        <v>4</v>
      </c>
      <c r="B1821">
        <v>2027</v>
      </c>
      <c r="C1821" s="2">
        <v>46478</v>
      </c>
      <c r="D1821" s="2">
        <v>46568</v>
      </c>
      <c r="J1821">
        <f>VLOOKUP(D1821,'FY-Quarter lookup'!$D$2:$I$25,6,FALSE)</f>
        <v>0</v>
      </c>
      <c r="K1821">
        <f t="shared" si="230"/>
        <v>377</v>
      </c>
      <c r="L1821" s="75" t="str">
        <f t="shared" ca="1" si="228"/>
        <v>2111: Salaries</v>
      </c>
      <c r="M1821" s="75">
        <f t="shared" ca="1" si="231"/>
        <v>0</v>
      </c>
      <c r="N1821" s="75" t="str">
        <f t="shared" ca="1" si="232"/>
        <v xml:space="preserve"> - </v>
      </c>
      <c r="O1821" s="75" t="str">
        <f t="shared" ca="1" si="229"/>
        <v>2111: Salaries0 - PY0</v>
      </c>
      <c r="P1821" s="75">
        <f>VLOOKUP(D1821,'FY-Quarter lookup'!$D$2:$J$25,7,FALSE)</f>
        <v>0</v>
      </c>
      <c r="Q1821" s="75">
        <f ca="1">IFERROR(INDEX('Budget by FY'!$I$2:$I$506,MATCH('Budget by qtr'!O1821,'Budget by FY'!$F$2:$F$506,0)),0)</f>
        <v>0</v>
      </c>
      <c r="R1821" s="75">
        <f>VLOOKUP(D1821,'FY-Quarter lookup'!$D$2:$K$25,8,FALSE)</f>
        <v>0</v>
      </c>
      <c r="S1821" s="75">
        <f>VLOOKUP(D1821,'FY-Quarter lookup'!$D$2:$G$25,4,FALSE)</f>
        <v>0</v>
      </c>
      <c r="T1821" s="75">
        <f t="shared" ca="1" si="233"/>
        <v>0</v>
      </c>
    </row>
    <row r="1822" spans="1:20">
      <c r="A1822">
        <v>1</v>
      </c>
      <c r="B1822">
        <v>2028</v>
      </c>
      <c r="C1822" s="2">
        <v>46569</v>
      </c>
      <c r="D1822" s="2">
        <v>46660</v>
      </c>
      <c r="J1822">
        <f>VLOOKUP(D1822,'FY-Quarter lookup'!$D$2:$I$25,6,FALSE)</f>
        <v>0</v>
      </c>
      <c r="K1822">
        <f t="shared" si="230"/>
        <v>377</v>
      </c>
      <c r="L1822" s="75" t="str">
        <f t="shared" ca="1" si="228"/>
        <v>2111: Salaries</v>
      </c>
      <c r="M1822" s="75">
        <f t="shared" ca="1" si="231"/>
        <v>0</v>
      </c>
      <c r="N1822" s="75" t="str">
        <f t="shared" ca="1" si="232"/>
        <v xml:space="preserve"> - </v>
      </c>
      <c r="O1822" s="75" t="str">
        <f t="shared" ca="1" si="229"/>
        <v>2111: Salaries0 - PY0</v>
      </c>
      <c r="P1822" s="75">
        <f>VLOOKUP(D1822,'FY-Quarter lookup'!$D$2:$J$25,7,FALSE)</f>
        <v>0</v>
      </c>
      <c r="Q1822" s="75">
        <f ca="1">IFERROR(INDEX('Budget by FY'!$I$2:$I$506,MATCH('Budget by qtr'!O1822,'Budget by FY'!$F$2:$F$506,0)),0)</f>
        <v>0</v>
      </c>
      <c r="R1822" s="75">
        <f>VLOOKUP(D1822,'FY-Quarter lookup'!$D$2:$K$25,8,FALSE)</f>
        <v>0</v>
      </c>
      <c r="S1822" s="75">
        <f>VLOOKUP(D1822,'FY-Quarter lookup'!$D$2:$G$25,4,FALSE)</f>
        <v>0</v>
      </c>
      <c r="T1822" s="75">
        <f t="shared" ca="1" si="233"/>
        <v>0</v>
      </c>
    </row>
    <row r="1823" spans="1:20">
      <c r="A1823">
        <v>2</v>
      </c>
      <c r="B1823">
        <v>2028</v>
      </c>
      <c r="C1823" s="2">
        <v>46661</v>
      </c>
      <c r="D1823" s="2">
        <v>46752</v>
      </c>
      <c r="J1823">
        <f>VLOOKUP(D1823,'FY-Quarter lookup'!$D$2:$I$25,6,FALSE)</f>
        <v>0</v>
      </c>
      <c r="K1823">
        <f t="shared" si="230"/>
        <v>377</v>
      </c>
      <c r="L1823" s="75" t="str">
        <f t="shared" ca="1" si="228"/>
        <v>2111: Salaries</v>
      </c>
      <c r="M1823" s="75">
        <f t="shared" ca="1" si="231"/>
        <v>0</v>
      </c>
      <c r="N1823" s="75" t="str">
        <f t="shared" ca="1" si="232"/>
        <v xml:space="preserve"> - </v>
      </c>
      <c r="O1823" s="75" t="str">
        <f t="shared" ca="1" si="229"/>
        <v>2111: Salaries0 - PY0</v>
      </c>
      <c r="P1823" s="75">
        <f>VLOOKUP(D1823,'FY-Quarter lookup'!$D$2:$J$25,7,FALSE)</f>
        <v>0</v>
      </c>
      <c r="Q1823" s="75">
        <f ca="1">IFERROR(INDEX('Budget by FY'!$I$2:$I$506,MATCH('Budget by qtr'!O1823,'Budget by FY'!$F$2:$F$506,0)),0)</f>
        <v>0</v>
      </c>
      <c r="R1823" s="75">
        <f>VLOOKUP(D1823,'FY-Quarter lookup'!$D$2:$K$25,8,FALSE)</f>
        <v>0</v>
      </c>
      <c r="S1823" s="75">
        <f>VLOOKUP(D1823,'FY-Quarter lookup'!$D$2:$G$25,4,FALSE)</f>
        <v>0</v>
      </c>
      <c r="T1823" s="75">
        <f t="shared" ca="1" si="233"/>
        <v>0</v>
      </c>
    </row>
    <row r="1824" spans="1:20">
      <c r="A1824">
        <v>3</v>
      </c>
      <c r="B1824">
        <v>2028</v>
      </c>
      <c r="C1824" s="2">
        <v>46753</v>
      </c>
      <c r="D1824" s="2">
        <v>46843</v>
      </c>
      <c r="J1824">
        <f>VLOOKUP(D1824,'FY-Quarter lookup'!$D$2:$I$25,6,FALSE)</f>
        <v>0</v>
      </c>
      <c r="K1824">
        <f t="shared" si="230"/>
        <v>377</v>
      </c>
      <c r="L1824" s="75" t="str">
        <f t="shared" ca="1" si="228"/>
        <v>2111: Salaries</v>
      </c>
      <c r="M1824" s="75">
        <f t="shared" ca="1" si="231"/>
        <v>0</v>
      </c>
      <c r="N1824" s="75" t="str">
        <f t="shared" ca="1" si="232"/>
        <v xml:space="preserve"> - </v>
      </c>
      <c r="O1824" s="75" t="str">
        <f t="shared" ca="1" si="229"/>
        <v>2111: Salaries0 - PY0</v>
      </c>
      <c r="P1824" s="75">
        <f>VLOOKUP(D1824,'FY-Quarter lookup'!$D$2:$J$25,7,FALSE)</f>
        <v>0</v>
      </c>
      <c r="Q1824" s="75">
        <f ca="1">IFERROR(INDEX('Budget by FY'!$I$2:$I$506,MATCH('Budget by qtr'!O1824,'Budget by FY'!$F$2:$F$506,0)),0)</f>
        <v>0</v>
      </c>
      <c r="R1824" s="75">
        <f>VLOOKUP(D1824,'FY-Quarter lookup'!$D$2:$K$25,8,FALSE)</f>
        <v>0</v>
      </c>
      <c r="S1824" s="75">
        <f>VLOOKUP(D1824,'FY-Quarter lookup'!$D$2:$G$25,4,FALSE)</f>
        <v>0</v>
      </c>
      <c r="T1824" s="75">
        <f t="shared" ca="1" si="233"/>
        <v>0</v>
      </c>
    </row>
    <row r="1825" spans="1:20">
      <c r="A1825">
        <v>4</v>
      </c>
      <c r="B1825">
        <v>2028</v>
      </c>
      <c r="C1825" s="2">
        <v>46844</v>
      </c>
      <c r="D1825" s="2">
        <v>46934</v>
      </c>
      <c r="J1825">
        <f>VLOOKUP(D1825,'FY-Quarter lookup'!$D$2:$I$25,6,FALSE)</f>
        <v>0</v>
      </c>
      <c r="K1825">
        <f t="shared" si="230"/>
        <v>377</v>
      </c>
      <c r="L1825" s="75" t="str">
        <f t="shared" ca="1" si="228"/>
        <v>2111: Salaries</v>
      </c>
      <c r="M1825" s="75">
        <f t="shared" ca="1" si="231"/>
        <v>0</v>
      </c>
      <c r="N1825" s="75" t="str">
        <f t="shared" ca="1" si="232"/>
        <v xml:space="preserve"> - </v>
      </c>
      <c r="O1825" s="75" t="str">
        <f t="shared" ca="1" si="229"/>
        <v>2111: Salaries0 - PY0</v>
      </c>
      <c r="P1825" s="75">
        <f>VLOOKUP(D1825,'FY-Quarter lookup'!$D$2:$J$25,7,FALSE)</f>
        <v>0</v>
      </c>
      <c r="Q1825" s="75">
        <f ca="1">IFERROR(INDEX('Budget by FY'!$I$2:$I$506,MATCH('Budget by qtr'!O1825,'Budget by FY'!$F$2:$F$506,0)),0)</f>
        <v>0</v>
      </c>
      <c r="R1825" s="75">
        <f>VLOOKUP(D1825,'FY-Quarter lookup'!$D$2:$K$25,8,FALSE)</f>
        <v>0</v>
      </c>
      <c r="S1825" s="75">
        <f>VLOOKUP(D1825,'FY-Quarter lookup'!$D$2:$G$25,4,FALSE)</f>
        <v>0</v>
      </c>
      <c r="T1825" s="75">
        <f t="shared" ca="1" si="233"/>
        <v>0</v>
      </c>
    </row>
    <row r="1826" spans="1:20">
      <c r="A1826">
        <v>1</v>
      </c>
      <c r="B1826">
        <v>2023</v>
      </c>
      <c r="C1826" s="2">
        <v>44743</v>
      </c>
      <c r="D1826" s="2">
        <v>44834</v>
      </c>
      <c r="J1826">
        <f>VLOOKUP(D1826,'FY-Quarter lookup'!$D$2:$I$25,6,FALSE)</f>
        <v>0</v>
      </c>
      <c r="K1826">
        <f>K1825+5</f>
        <v>382</v>
      </c>
      <c r="L1826" s="75" t="str">
        <f t="shared" ca="1" si="228"/>
        <v>2111: Salaries</v>
      </c>
      <c r="M1826" s="75">
        <f t="shared" ca="1" si="231"/>
        <v>0</v>
      </c>
      <c r="N1826" s="75" t="str">
        <f t="shared" ca="1" si="232"/>
        <v xml:space="preserve"> - </v>
      </c>
      <c r="O1826" s="75" t="str">
        <f t="shared" ca="1" si="229"/>
        <v>2111: Salaries0 - PY0</v>
      </c>
      <c r="P1826" s="75">
        <f>VLOOKUP(D1826,'FY-Quarter lookup'!$D$2:$J$25,7,FALSE)</f>
        <v>0</v>
      </c>
      <c r="Q1826" s="75">
        <f ca="1">IFERROR(INDEX('Budget by FY'!$I$2:$I$506,MATCH('Budget by qtr'!O1826,'Budget by FY'!$F$2:$F$506,0)),0)</f>
        <v>0</v>
      </c>
      <c r="R1826" s="75">
        <f>VLOOKUP(D1826,'FY-Quarter lookup'!$D$2:$K$25,8,FALSE)</f>
        <v>0</v>
      </c>
      <c r="S1826" s="75">
        <f>VLOOKUP(D1826,'FY-Quarter lookup'!$D$2:$G$25,4,FALSE)</f>
        <v>0</v>
      </c>
      <c r="T1826" s="75">
        <f t="shared" ca="1" si="233"/>
        <v>0</v>
      </c>
    </row>
    <row r="1827" spans="1:20">
      <c r="A1827">
        <v>2</v>
      </c>
      <c r="B1827">
        <v>2023</v>
      </c>
      <c r="C1827" s="2">
        <v>44835</v>
      </c>
      <c r="D1827" s="2">
        <v>44926</v>
      </c>
      <c r="J1827">
        <f>VLOOKUP(D1827,'FY-Quarter lookup'!$D$2:$I$25,6,FALSE)</f>
        <v>0</v>
      </c>
      <c r="K1827">
        <f>K1826</f>
        <v>382</v>
      </c>
      <c r="L1827" s="75" t="str">
        <f t="shared" ca="1" si="228"/>
        <v>2111: Salaries</v>
      </c>
      <c r="M1827" s="75">
        <f t="shared" ca="1" si="231"/>
        <v>0</v>
      </c>
      <c r="N1827" s="75" t="str">
        <f t="shared" ca="1" si="232"/>
        <v xml:space="preserve"> - </v>
      </c>
      <c r="O1827" s="75" t="str">
        <f t="shared" ca="1" si="229"/>
        <v>2111: Salaries0 - PY0</v>
      </c>
      <c r="P1827" s="75">
        <f>VLOOKUP(D1827,'FY-Quarter lookup'!$D$2:$J$25,7,FALSE)</f>
        <v>0</v>
      </c>
      <c r="Q1827" s="75">
        <f ca="1">IFERROR(INDEX('Budget by FY'!$I$2:$I$506,MATCH('Budget by qtr'!O1827,'Budget by FY'!$F$2:$F$506,0)),0)</f>
        <v>0</v>
      </c>
      <c r="R1827" s="75">
        <f>VLOOKUP(D1827,'FY-Quarter lookup'!$D$2:$K$25,8,FALSE)</f>
        <v>0</v>
      </c>
      <c r="S1827" s="75">
        <f>VLOOKUP(D1827,'FY-Quarter lookup'!$D$2:$G$25,4,FALSE)</f>
        <v>0</v>
      </c>
      <c r="T1827" s="75">
        <f t="shared" ca="1" si="233"/>
        <v>0</v>
      </c>
    </row>
    <row r="1828" spans="1:20">
      <c r="A1828">
        <v>3</v>
      </c>
      <c r="B1828">
        <v>2023</v>
      </c>
      <c r="C1828" s="2">
        <v>44927</v>
      </c>
      <c r="D1828" s="2">
        <v>45016</v>
      </c>
      <c r="J1828">
        <f>VLOOKUP(D1828,'FY-Quarter lookup'!$D$2:$I$25,6,FALSE)</f>
        <v>0</v>
      </c>
      <c r="K1828">
        <f t="shared" ref="K1828:K1849" si="234">K1827</f>
        <v>382</v>
      </c>
      <c r="L1828" s="75" t="str">
        <f t="shared" ca="1" si="228"/>
        <v>2111: Salaries</v>
      </c>
      <c r="M1828" s="75">
        <f t="shared" ca="1" si="231"/>
        <v>0</v>
      </c>
      <c r="N1828" s="75" t="str">
        <f t="shared" ca="1" si="232"/>
        <v xml:space="preserve"> - </v>
      </c>
      <c r="O1828" s="75" t="str">
        <f t="shared" ca="1" si="229"/>
        <v>2111: Salaries0 - PY0</v>
      </c>
      <c r="P1828" s="75">
        <f>VLOOKUP(D1828,'FY-Quarter lookup'!$D$2:$J$25,7,FALSE)</f>
        <v>0</v>
      </c>
      <c r="Q1828" s="75">
        <f ca="1">IFERROR(INDEX('Budget by FY'!$I$2:$I$506,MATCH('Budget by qtr'!O1828,'Budget by FY'!$F$2:$F$506,0)),0)</f>
        <v>0</v>
      </c>
      <c r="R1828" s="75">
        <f>VLOOKUP(D1828,'FY-Quarter lookup'!$D$2:$K$25,8,FALSE)</f>
        <v>0</v>
      </c>
      <c r="S1828" s="75">
        <f>VLOOKUP(D1828,'FY-Quarter lookup'!$D$2:$G$25,4,FALSE)</f>
        <v>0</v>
      </c>
      <c r="T1828" s="75">
        <f t="shared" ca="1" si="233"/>
        <v>0</v>
      </c>
    </row>
    <row r="1829" spans="1:20">
      <c r="A1829">
        <v>4</v>
      </c>
      <c r="B1829">
        <v>2023</v>
      </c>
      <c r="C1829" s="2">
        <v>45017</v>
      </c>
      <c r="D1829" s="2">
        <v>45107</v>
      </c>
      <c r="J1829">
        <f>VLOOKUP(D1829,'FY-Quarter lookup'!$D$2:$I$25,6,FALSE)</f>
        <v>0</v>
      </c>
      <c r="K1829">
        <f t="shared" si="234"/>
        <v>382</v>
      </c>
      <c r="L1829" s="75" t="str">
        <f t="shared" ca="1" si="228"/>
        <v>2111: Salaries</v>
      </c>
      <c r="M1829" s="75">
        <f t="shared" ca="1" si="231"/>
        <v>0</v>
      </c>
      <c r="N1829" s="75" t="str">
        <f t="shared" ca="1" si="232"/>
        <v xml:space="preserve"> - </v>
      </c>
      <c r="O1829" s="75" t="str">
        <f t="shared" ca="1" si="229"/>
        <v>2111: Salaries0 - PY0</v>
      </c>
      <c r="P1829" s="75">
        <f>VLOOKUP(D1829,'FY-Quarter lookup'!$D$2:$J$25,7,FALSE)</f>
        <v>0</v>
      </c>
      <c r="Q1829" s="75">
        <f ca="1">IFERROR(INDEX('Budget by FY'!$I$2:$I$506,MATCH('Budget by qtr'!O1829,'Budget by FY'!$F$2:$F$506,0)),0)</f>
        <v>0</v>
      </c>
      <c r="R1829" s="75">
        <f>VLOOKUP(D1829,'FY-Quarter lookup'!$D$2:$K$25,8,FALSE)</f>
        <v>0</v>
      </c>
      <c r="S1829" s="75">
        <f>VLOOKUP(D1829,'FY-Quarter lookup'!$D$2:$G$25,4,FALSE)</f>
        <v>0</v>
      </c>
      <c r="T1829" s="75">
        <f t="shared" ca="1" si="233"/>
        <v>0</v>
      </c>
    </row>
    <row r="1830" spans="1:20">
      <c r="A1830">
        <v>1</v>
      </c>
      <c r="B1830">
        <v>2024</v>
      </c>
      <c r="C1830" s="2">
        <v>45108</v>
      </c>
      <c r="D1830" s="2">
        <v>45199</v>
      </c>
      <c r="J1830">
        <f>VLOOKUP(D1830,'FY-Quarter lookup'!$D$2:$I$25,6,FALSE)</f>
        <v>0</v>
      </c>
      <c r="K1830">
        <f t="shared" si="234"/>
        <v>382</v>
      </c>
      <c r="L1830" s="75" t="str">
        <f t="shared" ca="1" si="228"/>
        <v>2111: Salaries</v>
      </c>
      <c r="M1830" s="75">
        <f t="shared" ca="1" si="231"/>
        <v>0</v>
      </c>
      <c r="N1830" s="75" t="str">
        <f t="shared" ca="1" si="232"/>
        <v xml:space="preserve"> - </v>
      </c>
      <c r="O1830" s="75" t="str">
        <f t="shared" ca="1" si="229"/>
        <v>2111: Salaries0 - PY0</v>
      </c>
      <c r="P1830" s="75">
        <f>VLOOKUP(D1830,'FY-Quarter lookup'!$D$2:$J$25,7,FALSE)</f>
        <v>0</v>
      </c>
      <c r="Q1830" s="75">
        <f ca="1">IFERROR(INDEX('Budget by FY'!$I$2:$I$506,MATCH('Budget by qtr'!O1830,'Budget by FY'!$F$2:$F$506,0)),0)</f>
        <v>0</v>
      </c>
      <c r="R1830" s="75">
        <f>VLOOKUP(D1830,'FY-Quarter lookup'!$D$2:$K$25,8,FALSE)</f>
        <v>0</v>
      </c>
      <c r="S1830" s="75">
        <f>VLOOKUP(D1830,'FY-Quarter lookup'!$D$2:$G$25,4,FALSE)</f>
        <v>0</v>
      </c>
      <c r="T1830" s="75">
        <f t="shared" ca="1" si="233"/>
        <v>0</v>
      </c>
    </row>
    <row r="1831" spans="1:20">
      <c r="A1831">
        <v>2</v>
      </c>
      <c r="B1831">
        <v>2024</v>
      </c>
      <c r="C1831" s="2">
        <v>45200</v>
      </c>
      <c r="D1831" s="2">
        <v>45291</v>
      </c>
      <c r="J1831">
        <f>VLOOKUP(D1831,'FY-Quarter lookup'!$D$2:$I$25,6,FALSE)</f>
        <v>0</v>
      </c>
      <c r="K1831">
        <f t="shared" si="234"/>
        <v>382</v>
      </c>
      <c r="L1831" s="75" t="str">
        <f t="shared" ca="1" si="228"/>
        <v>2111: Salaries</v>
      </c>
      <c r="M1831" s="75">
        <f t="shared" ca="1" si="231"/>
        <v>0</v>
      </c>
      <c r="N1831" s="75" t="str">
        <f t="shared" ca="1" si="232"/>
        <v xml:space="preserve"> - </v>
      </c>
      <c r="O1831" s="75" t="str">
        <f t="shared" ca="1" si="229"/>
        <v>2111: Salaries0 - PY0</v>
      </c>
      <c r="P1831" s="75">
        <f>VLOOKUP(D1831,'FY-Quarter lookup'!$D$2:$J$25,7,FALSE)</f>
        <v>0</v>
      </c>
      <c r="Q1831" s="75">
        <f ca="1">IFERROR(INDEX('Budget by FY'!$I$2:$I$506,MATCH('Budget by qtr'!O1831,'Budget by FY'!$F$2:$F$506,0)),0)</f>
        <v>0</v>
      </c>
      <c r="R1831" s="75">
        <f>VLOOKUP(D1831,'FY-Quarter lookup'!$D$2:$K$25,8,FALSE)</f>
        <v>0</v>
      </c>
      <c r="S1831" s="75">
        <f>VLOOKUP(D1831,'FY-Quarter lookup'!$D$2:$G$25,4,FALSE)</f>
        <v>0</v>
      </c>
      <c r="T1831" s="75">
        <f t="shared" ca="1" si="233"/>
        <v>0</v>
      </c>
    </row>
    <row r="1832" spans="1:20">
      <c r="A1832">
        <v>3</v>
      </c>
      <c r="B1832">
        <v>2024</v>
      </c>
      <c r="C1832" s="2">
        <v>45292</v>
      </c>
      <c r="D1832" s="2">
        <v>45382</v>
      </c>
      <c r="J1832">
        <f>VLOOKUP(D1832,'FY-Quarter lookup'!$D$2:$I$25,6,FALSE)</f>
        <v>0</v>
      </c>
      <c r="K1832">
        <f t="shared" si="234"/>
        <v>382</v>
      </c>
      <c r="L1832" s="75" t="str">
        <f t="shared" ca="1" si="228"/>
        <v>2111: Salaries</v>
      </c>
      <c r="M1832" s="75">
        <f t="shared" ca="1" si="231"/>
        <v>0</v>
      </c>
      <c r="N1832" s="75" t="str">
        <f t="shared" ca="1" si="232"/>
        <v xml:space="preserve"> - </v>
      </c>
      <c r="O1832" s="75" t="str">
        <f t="shared" ca="1" si="229"/>
        <v>2111: Salaries0 - PY0</v>
      </c>
      <c r="P1832" s="75">
        <f>VLOOKUP(D1832,'FY-Quarter lookup'!$D$2:$J$25,7,FALSE)</f>
        <v>0</v>
      </c>
      <c r="Q1832" s="75">
        <f ca="1">IFERROR(INDEX('Budget by FY'!$I$2:$I$506,MATCH('Budget by qtr'!O1832,'Budget by FY'!$F$2:$F$506,0)),0)</f>
        <v>0</v>
      </c>
      <c r="R1832" s="75">
        <f>VLOOKUP(D1832,'FY-Quarter lookup'!$D$2:$K$25,8,FALSE)</f>
        <v>0</v>
      </c>
      <c r="S1832" s="75">
        <f>VLOOKUP(D1832,'FY-Quarter lookup'!$D$2:$G$25,4,FALSE)</f>
        <v>0</v>
      </c>
      <c r="T1832" s="75">
        <f t="shared" ca="1" si="233"/>
        <v>0</v>
      </c>
    </row>
    <row r="1833" spans="1:20">
      <c r="A1833">
        <v>4</v>
      </c>
      <c r="B1833">
        <v>2024</v>
      </c>
      <c r="C1833" s="2">
        <v>45383</v>
      </c>
      <c r="D1833" s="2">
        <v>45473</v>
      </c>
      <c r="J1833">
        <f>VLOOKUP(D1833,'FY-Quarter lookup'!$D$2:$I$25,6,FALSE)</f>
        <v>0</v>
      </c>
      <c r="K1833">
        <f t="shared" si="234"/>
        <v>382</v>
      </c>
      <c r="L1833" s="75" t="str">
        <f t="shared" ca="1" si="228"/>
        <v>2111: Salaries</v>
      </c>
      <c r="M1833" s="75">
        <f t="shared" ca="1" si="231"/>
        <v>0</v>
      </c>
      <c r="N1833" s="75" t="str">
        <f t="shared" ca="1" si="232"/>
        <v xml:space="preserve"> - </v>
      </c>
      <c r="O1833" s="75" t="str">
        <f t="shared" ca="1" si="229"/>
        <v>2111: Salaries0 - PY0</v>
      </c>
      <c r="P1833" s="75">
        <f>VLOOKUP(D1833,'FY-Quarter lookup'!$D$2:$J$25,7,FALSE)</f>
        <v>0</v>
      </c>
      <c r="Q1833" s="75">
        <f ca="1">IFERROR(INDEX('Budget by FY'!$I$2:$I$506,MATCH('Budget by qtr'!O1833,'Budget by FY'!$F$2:$F$506,0)),0)</f>
        <v>0</v>
      </c>
      <c r="R1833" s="75">
        <f>VLOOKUP(D1833,'FY-Quarter lookup'!$D$2:$K$25,8,FALSE)</f>
        <v>0</v>
      </c>
      <c r="S1833" s="75">
        <f>VLOOKUP(D1833,'FY-Quarter lookup'!$D$2:$G$25,4,FALSE)</f>
        <v>0</v>
      </c>
      <c r="T1833" s="75">
        <f t="shared" ca="1" si="233"/>
        <v>0</v>
      </c>
    </row>
    <row r="1834" spans="1:20">
      <c r="A1834">
        <v>1</v>
      </c>
      <c r="B1834">
        <v>2025</v>
      </c>
      <c r="C1834" s="2">
        <v>45474</v>
      </c>
      <c r="D1834" s="2">
        <v>45565</v>
      </c>
      <c r="J1834">
        <f>VLOOKUP(D1834,'FY-Quarter lookup'!$D$2:$I$25,6,FALSE)</f>
        <v>0</v>
      </c>
      <c r="K1834">
        <f t="shared" si="234"/>
        <v>382</v>
      </c>
      <c r="L1834" s="75" t="str">
        <f t="shared" ca="1" si="228"/>
        <v>2111: Salaries</v>
      </c>
      <c r="M1834" s="75">
        <f t="shared" ca="1" si="231"/>
        <v>0</v>
      </c>
      <c r="N1834" s="75" t="str">
        <f t="shared" ca="1" si="232"/>
        <v xml:space="preserve"> - </v>
      </c>
      <c r="O1834" s="75" t="str">
        <f t="shared" ca="1" si="229"/>
        <v>2111: Salaries0 - PY0</v>
      </c>
      <c r="P1834" s="75">
        <f>VLOOKUP(D1834,'FY-Quarter lookup'!$D$2:$J$25,7,FALSE)</f>
        <v>0</v>
      </c>
      <c r="Q1834" s="75">
        <f ca="1">IFERROR(INDEX('Budget by FY'!$I$2:$I$506,MATCH('Budget by qtr'!O1834,'Budget by FY'!$F$2:$F$506,0)),0)</f>
        <v>0</v>
      </c>
      <c r="R1834" s="75">
        <f>VLOOKUP(D1834,'FY-Quarter lookup'!$D$2:$K$25,8,FALSE)</f>
        <v>0</v>
      </c>
      <c r="S1834" s="75">
        <f>VLOOKUP(D1834,'FY-Quarter lookup'!$D$2:$G$25,4,FALSE)</f>
        <v>0</v>
      </c>
      <c r="T1834" s="75">
        <f t="shared" ca="1" si="233"/>
        <v>0</v>
      </c>
    </row>
    <row r="1835" spans="1:20">
      <c r="A1835">
        <v>2</v>
      </c>
      <c r="B1835">
        <v>2025</v>
      </c>
      <c r="C1835" s="2">
        <v>45566</v>
      </c>
      <c r="D1835" s="2">
        <v>45657</v>
      </c>
      <c r="J1835">
        <f>VLOOKUP(D1835,'FY-Quarter lookup'!$D$2:$I$25,6,FALSE)</f>
        <v>0</v>
      </c>
      <c r="K1835">
        <f t="shared" si="234"/>
        <v>382</v>
      </c>
      <c r="L1835" s="75" t="str">
        <f t="shared" ca="1" si="228"/>
        <v>2111: Salaries</v>
      </c>
      <c r="M1835" s="75">
        <f t="shared" ca="1" si="231"/>
        <v>0</v>
      </c>
      <c r="N1835" s="75" t="str">
        <f t="shared" ca="1" si="232"/>
        <v xml:space="preserve"> - </v>
      </c>
      <c r="O1835" s="75" t="str">
        <f t="shared" ca="1" si="229"/>
        <v>2111: Salaries0 - PY0</v>
      </c>
      <c r="P1835" s="75">
        <f>VLOOKUP(D1835,'FY-Quarter lookup'!$D$2:$J$25,7,FALSE)</f>
        <v>0</v>
      </c>
      <c r="Q1835" s="75">
        <f ca="1">IFERROR(INDEX('Budget by FY'!$I$2:$I$506,MATCH('Budget by qtr'!O1835,'Budget by FY'!$F$2:$F$506,0)),0)</f>
        <v>0</v>
      </c>
      <c r="R1835" s="75">
        <f>VLOOKUP(D1835,'FY-Quarter lookup'!$D$2:$K$25,8,FALSE)</f>
        <v>0</v>
      </c>
      <c r="S1835" s="75">
        <f>VLOOKUP(D1835,'FY-Quarter lookup'!$D$2:$G$25,4,FALSE)</f>
        <v>0</v>
      </c>
      <c r="T1835" s="75">
        <f t="shared" ca="1" si="233"/>
        <v>0</v>
      </c>
    </row>
    <row r="1836" spans="1:20">
      <c r="A1836">
        <v>3</v>
      </c>
      <c r="B1836">
        <v>2025</v>
      </c>
      <c r="C1836" s="2">
        <v>45658</v>
      </c>
      <c r="D1836" s="2">
        <v>45747</v>
      </c>
      <c r="J1836">
        <f>VLOOKUP(D1836,'FY-Quarter lookup'!$D$2:$I$25,6,FALSE)</f>
        <v>0</v>
      </c>
      <c r="K1836">
        <f t="shared" si="234"/>
        <v>382</v>
      </c>
      <c r="L1836" s="75" t="str">
        <f t="shared" ca="1" si="228"/>
        <v>2111: Salaries</v>
      </c>
      <c r="M1836" s="75">
        <f t="shared" ca="1" si="231"/>
        <v>0</v>
      </c>
      <c r="N1836" s="75" t="str">
        <f t="shared" ca="1" si="232"/>
        <v xml:space="preserve"> - </v>
      </c>
      <c r="O1836" s="75" t="str">
        <f t="shared" ca="1" si="229"/>
        <v>2111: Salaries0 - PY0</v>
      </c>
      <c r="P1836" s="75">
        <f>VLOOKUP(D1836,'FY-Quarter lookup'!$D$2:$J$25,7,FALSE)</f>
        <v>0</v>
      </c>
      <c r="Q1836" s="75">
        <f ca="1">IFERROR(INDEX('Budget by FY'!$I$2:$I$506,MATCH('Budget by qtr'!O1836,'Budget by FY'!$F$2:$F$506,0)),0)</f>
        <v>0</v>
      </c>
      <c r="R1836" s="75">
        <f>VLOOKUP(D1836,'FY-Quarter lookup'!$D$2:$K$25,8,FALSE)</f>
        <v>0</v>
      </c>
      <c r="S1836" s="75">
        <f>VLOOKUP(D1836,'FY-Quarter lookup'!$D$2:$G$25,4,FALSE)</f>
        <v>0</v>
      </c>
      <c r="T1836" s="75">
        <f t="shared" ca="1" si="233"/>
        <v>0</v>
      </c>
    </row>
    <row r="1837" spans="1:20">
      <c r="A1837">
        <v>4</v>
      </c>
      <c r="B1837">
        <v>2025</v>
      </c>
      <c r="C1837" s="2">
        <v>45748</v>
      </c>
      <c r="D1837" s="2">
        <v>45838</v>
      </c>
      <c r="J1837">
        <f>VLOOKUP(D1837,'FY-Quarter lookup'!$D$2:$I$25,6,FALSE)</f>
        <v>0</v>
      </c>
      <c r="K1837">
        <f t="shared" si="234"/>
        <v>382</v>
      </c>
      <c r="L1837" s="75" t="str">
        <f t="shared" ca="1" si="228"/>
        <v>2111: Salaries</v>
      </c>
      <c r="M1837" s="75">
        <f t="shared" ca="1" si="231"/>
        <v>0</v>
      </c>
      <c r="N1837" s="75" t="str">
        <f t="shared" ca="1" si="232"/>
        <v xml:space="preserve"> - </v>
      </c>
      <c r="O1837" s="75" t="str">
        <f t="shared" ca="1" si="229"/>
        <v>2111: Salaries0 - PY0</v>
      </c>
      <c r="P1837" s="75">
        <f>VLOOKUP(D1837,'FY-Quarter lookup'!$D$2:$J$25,7,FALSE)</f>
        <v>0</v>
      </c>
      <c r="Q1837" s="75">
        <f ca="1">IFERROR(INDEX('Budget by FY'!$I$2:$I$506,MATCH('Budget by qtr'!O1837,'Budget by FY'!$F$2:$F$506,0)),0)</f>
        <v>0</v>
      </c>
      <c r="R1837" s="75">
        <f>VLOOKUP(D1837,'FY-Quarter lookup'!$D$2:$K$25,8,FALSE)</f>
        <v>0</v>
      </c>
      <c r="S1837" s="75">
        <f>VLOOKUP(D1837,'FY-Quarter lookup'!$D$2:$G$25,4,FALSE)</f>
        <v>0</v>
      </c>
      <c r="T1837" s="75">
        <f t="shared" ca="1" si="233"/>
        <v>0</v>
      </c>
    </row>
    <row r="1838" spans="1:20">
      <c r="A1838">
        <v>1</v>
      </c>
      <c r="B1838">
        <v>2026</v>
      </c>
      <c r="C1838" s="2">
        <v>45839</v>
      </c>
      <c r="D1838" s="2">
        <v>45930</v>
      </c>
      <c r="J1838">
        <f>VLOOKUP(D1838,'FY-Quarter lookup'!$D$2:$I$25,6,FALSE)</f>
        <v>0</v>
      </c>
      <c r="K1838">
        <f t="shared" si="234"/>
        <v>382</v>
      </c>
      <c r="L1838" s="75" t="str">
        <f t="shared" ca="1" si="228"/>
        <v>2111: Salaries</v>
      </c>
      <c r="M1838" s="75">
        <f t="shared" ca="1" si="231"/>
        <v>0</v>
      </c>
      <c r="N1838" s="75" t="str">
        <f t="shared" ca="1" si="232"/>
        <v xml:space="preserve"> - </v>
      </c>
      <c r="O1838" s="75" t="str">
        <f t="shared" ca="1" si="229"/>
        <v>2111: Salaries0 - PY0</v>
      </c>
      <c r="P1838" s="75">
        <f>VLOOKUP(D1838,'FY-Quarter lookup'!$D$2:$J$25,7,FALSE)</f>
        <v>0</v>
      </c>
      <c r="Q1838" s="75">
        <f ca="1">IFERROR(INDEX('Budget by FY'!$I$2:$I$506,MATCH('Budget by qtr'!O1838,'Budget by FY'!$F$2:$F$506,0)),0)</f>
        <v>0</v>
      </c>
      <c r="R1838" s="75">
        <f>VLOOKUP(D1838,'FY-Quarter lookup'!$D$2:$K$25,8,FALSE)</f>
        <v>0</v>
      </c>
      <c r="S1838" s="75">
        <f>VLOOKUP(D1838,'FY-Quarter lookup'!$D$2:$G$25,4,FALSE)</f>
        <v>0</v>
      </c>
      <c r="T1838" s="75">
        <f t="shared" ca="1" si="233"/>
        <v>0</v>
      </c>
    </row>
    <row r="1839" spans="1:20">
      <c r="A1839">
        <v>2</v>
      </c>
      <c r="B1839">
        <v>2026</v>
      </c>
      <c r="C1839" s="2">
        <v>45931</v>
      </c>
      <c r="D1839" s="2">
        <v>46022</v>
      </c>
      <c r="J1839">
        <f>VLOOKUP(D1839,'FY-Quarter lookup'!$D$2:$I$25,6,FALSE)</f>
        <v>0</v>
      </c>
      <c r="K1839">
        <f t="shared" si="234"/>
        <v>382</v>
      </c>
      <c r="L1839" s="75" t="str">
        <f t="shared" ca="1" si="228"/>
        <v>2111: Salaries</v>
      </c>
      <c r="M1839" s="75">
        <f t="shared" ca="1" si="231"/>
        <v>0</v>
      </c>
      <c r="N1839" s="75" t="str">
        <f t="shared" ca="1" si="232"/>
        <v xml:space="preserve"> - </v>
      </c>
      <c r="O1839" s="75" t="str">
        <f t="shared" ca="1" si="229"/>
        <v>2111: Salaries0 - PY0</v>
      </c>
      <c r="P1839" s="75">
        <f>VLOOKUP(D1839,'FY-Quarter lookup'!$D$2:$J$25,7,FALSE)</f>
        <v>0</v>
      </c>
      <c r="Q1839" s="75">
        <f ca="1">IFERROR(INDEX('Budget by FY'!$I$2:$I$506,MATCH('Budget by qtr'!O1839,'Budget by FY'!$F$2:$F$506,0)),0)</f>
        <v>0</v>
      </c>
      <c r="R1839" s="75">
        <f>VLOOKUP(D1839,'FY-Quarter lookup'!$D$2:$K$25,8,FALSE)</f>
        <v>0</v>
      </c>
      <c r="S1839" s="75">
        <f>VLOOKUP(D1839,'FY-Quarter lookup'!$D$2:$G$25,4,FALSE)</f>
        <v>0</v>
      </c>
      <c r="T1839" s="75">
        <f t="shared" ca="1" si="233"/>
        <v>0</v>
      </c>
    </row>
    <row r="1840" spans="1:20">
      <c r="A1840">
        <v>3</v>
      </c>
      <c r="B1840">
        <v>2026</v>
      </c>
      <c r="C1840" s="2">
        <v>46023</v>
      </c>
      <c r="D1840" s="2">
        <v>46112</v>
      </c>
      <c r="J1840">
        <f>VLOOKUP(D1840,'FY-Quarter lookup'!$D$2:$I$25,6,FALSE)</f>
        <v>0</v>
      </c>
      <c r="K1840">
        <f t="shared" si="234"/>
        <v>382</v>
      </c>
      <c r="L1840" s="75" t="str">
        <f t="shared" ca="1" si="228"/>
        <v>2111: Salaries</v>
      </c>
      <c r="M1840" s="75">
        <f t="shared" ca="1" si="231"/>
        <v>0</v>
      </c>
      <c r="N1840" s="75" t="str">
        <f t="shared" ca="1" si="232"/>
        <v xml:space="preserve"> - </v>
      </c>
      <c r="O1840" s="75" t="str">
        <f t="shared" ca="1" si="229"/>
        <v>2111: Salaries0 - PY0</v>
      </c>
      <c r="P1840" s="75">
        <f>VLOOKUP(D1840,'FY-Quarter lookup'!$D$2:$J$25,7,FALSE)</f>
        <v>0</v>
      </c>
      <c r="Q1840" s="75">
        <f ca="1">IFERROR(INDEX('Budget by FY'!$I$2:$I$506,MATCH('Budget by qtr'!O1840,'Budget by FY'!$F$2:$F$506,0)),0)</f>
        <v>0</v>
      </c>
      <c r="R1840" s="75">
        <f>VLOOKUP(D1840,'FY-Quarter lookup'!$D$2:$K$25,8,FALSE)</f>
        <v>0</v>
      </c>
      <c r="S1840" s="75">
        <f>VLOOKUP(D1840,'FY-Quarter lookup'!$D$2:$G$25,4,FALSE)</f>
        <v>0</v>
      </c>
      <c r="T1840" s="75">
        <f t="shared" ca="1" si="233"/>
        <v>0</v>
      </c>
    </row>
    <row r="1841" spans="1:20">
      <c r="A1841">
        <v>4</v>
      </c>
      <c r="B1841">
        <v>2026</v>
      </c>
      <c r="C1841" s="2">
        <v>46113</v>
      </c>
      <c r="D1841" s="2">
        <v>46203</v>
      </c>
      <c r="J1841">
        <f>VLOOKUP(D1841,'FY-Quarter lookup'!$D$2:$I$25,6,FALSE)</f>
        <v>0</v>
      </c>
      <c r="K1841">
        <f t="shared" si="234"/>
        <v>382</v>
      </c>
      <c r="L1841" s="75" t="str">
        <f t="shared" ca="1" si="228"/>
        <v>2111: Salaries</v>
      </c>
      <c r="M1841" s="75">
        <f t="shared" ca="1" si="231"/>
        <v>0</v>
      </c>
      <c r="N1841" s="75" t="str">
        <f t="shared" ca="1" si="232"/>
        <v xml:space="preserve"> - </v>
      </c>
      <c r="O1841" s="75" t="str">
        <f t="shared" ca="1" si="229"/>
        <v>2111: Salaries0 - PY0</v>
      </c>
      <c r="P1841" s="75">
        <f>VLOOKUP(D1841,'FY-Quarter lookup'!$D$2:$J$25,7,FALSE)</f>
        <v>0</v>
      </c>
      <c r="Q1841" s="75">
        <f ca="1">IFERROR(INDEX('Budget by FY'!$I$2:$I$506,MATCH('Budget by qtr'!O1841,'Budget by FY'!$F$2:$F$506,0)),0)</f>
        <v>0</v>
      </c>
      <c r="R1841" s="75">
        <f>VLOOKUP(D1841,'FY-Quarter lookup'!$D$2:$K$25,8,FALSE)</f>
        <v>0</v>
      </c>
      <c r="S1841" s="75">
        <f>VLOOKUP(D1841,'FY-Quarter lookup'!$D$2:$G$25,4,FALSE)</f>
        <v>0</v>
      </c>
      <c r="T1841" s="75">
        <f t="shared" ca="1" si="233"/>
        <v>0</v>
      </c>
    </row>
    <row r="1842" spans="1:20">
      <c r="A1842">
        <v>1</v>
      </c>
      <c r="B1842">
        <v>2027</v>
      </c>
      <c r="C1842" s="2">
        <v>46204</v>
      </c>
      <c r="D1842" s="2">
        <v>46295</v>
      </c>
      <c r="J1842">
        <f>VLOOKUP(D1842,'FY-Quarter lookup'!$D$2:$I$25,6,FALSE)</f>
        <v>0</v>
      </c>
      <c r="K1842">
        <f t="shared" si="234"/>
        <v>382</v>
      </c>
      <c r="L1842" s="75" t="str">
        <f t="shared" ca="1" si="228"/>
        <v>2111: Salaries</v>
      </c>
      <c r="M1842" s="75">
        <f t="shared" ca="1" si="231"/>
        <v>0</v>
      </c>
      <c r="N1842" s="75" t="str">
        <f t="shared" ca="1" si="232"/>
        <v xml:space="preserve"> - </v>
      </c>
      <c r="O1842" s="75" t="str">
        <f t="shared" ca="1" si="229"/>
        <v>2111: Salaries0 - PY0</v>
      </c>
      <c r="P1842" s="75">
        <f>VLOOKUP(D1842,'FY-Quarter lookup'!$D$2:$J$25,7,FALSE)</f>
        <v>0</v>
      </c>
      <c r="Q1842" s="75">
        <f ca="1">IFERROR(INDEX('Budget by FY'!$I$2:$I$506,MATCH('Budget by qtr'!O1842,'Budget by FY'!$F$2:$F$506,0)),0)</f>
        <v>0</v>
      </c>
      <c r="R1842" s="75">
        <f>VLOOKUP(D1842,'FY-Quarter lookup'!$D$2:$K$25,8,FALSE)</f>
        <v>0</v>
      </c>
      <c r="S1842" s="75">
        <f>VLOOKUP(D1842,'FY-Quarter lookup'!$D$2:$G$25,4,FALSE)</f>
        <v>0</v>
      </c>
      <c r="T1842" s="75">
        <f t="shared" ca="1" si="233"/>
        <v>0</v>
      </c>
    </row>
    <row r="1843" spans="1:20">
      <c r="A1843">
        <v>2</v>
      </c>
      <c r="B1843">
        <v>2027</v>
      </c>
      <c r="C1843" s="2">
        <v>46296</v>
      </c>
      <c r="D1843" s="2">
        <v>46387</v>
      </c>
      <c r="J1843">
        <f>VLOOKUP(D1843,'FY-Quarter lookup'!$D$2:$I$25,6,FALSE)</f>
        <v>0</v>
      </c>
      <c r="K1843">
        <f t="shared" si="234"/>
        <v>382</v>
      </c>
      <c r="L1843" s="75" t="str">
        <f t="shared" ca="1" si="228"/>
        <v>2111: Salaries</v>
      </c>
      <c r="M1843" s="75">
        <f t="shared" ca="1" si="231"/>
        <v>0</v>
      </c>
      <c r="N1843" s="75" t="str">
        <f t="shared" ca="1" si="232"/>
        <v xml:space="preserve"> - </v>
      </c>
      <c r="O1843" s="75" t="str">
        <f t="shared" ca="1" si="229"/>
        <v>2111: Salaries0 - PY0</v>
      </c>
      <c r="P1843" s="75">
        <f>VLOOKUP(D1843,'FY-Quarter lookup'!$D$2:$J$25,7,FALSE)</f>
        <v>0</v>
      </c>
      <c r="Q1843" s="75">
        <f ca="1">IFERROR(INDEX('Budget by FY'!$I$2:$I$506,MATCH('Budget by qtr'!O1843,'Budget by FY'!$F$2:$F$506,0)),0)</f>
        <v>0</v>
      </c>
      <c r="R1843" s="75">
        <f>VLOOKUP(D1843,'FY-Quarter lookup'!$D$2:$K$25,8,FALSE)</f>
        <v>0</v>
      </c>
      <c r="S1843" s="75">
        <f>VLOOKUP(D1843,'FY-Quarter lookup'!$D$2:$G$25,4,FALSE)</f>
        <v>0</v>
      </c>
      <c r="T1843" s="75">
        <f t="shared" ca="1" si="233"/>
        <v>0</v>
      </c>
    </row>
    <row r="1844" spans="1:20">
      <c r="A1844">
        <v>3</v>
      </c>
      <c r="B1844">
        <v>2027</v>
      </c>
      <c r="C1844" s="2">
        <v>46388</v>
      </c>
      <c r="D1844" s="2">
        <v>46477</v>
      </c>
      <c r="J1844">
        <f>VLOOKUP(D1844,'FY-Quarter lookup'!$D$2:$I$25,6,FALSE)</f>
        <v>0</v>
      </c>
      <c r="K1844">
        <f t="shared" si="234"/>
        <v>382</v>
      </c>
      <c r="L1844" s="75" t="str">
        <f t="shared" ca="1" si="228"/>
        <v>2111: Salaries</v>
      </c>
      <c r="M1844" s="75">
        <f t="shared" ca="1" si="231"/>
        <v>0</v>
      </c>
      <c r="N1844" s="75" t="str">
        <f t="shared" ca="1" si="232"/>
        <v xml:space="preserve"> - </v>
      </c>
      <c r="O1844" s="75" t="str">
        <f t="shared" ca="1" si="229"/>
        <v>2111: Salaries0 - PY0</v>
      </c>
      <c r="P1844" s="75">
        <f>VLOOKUP(D1844,'FY-Quarter lookup'!$D$2:$J$25,7,FALSE)</f>
        <v>0</v>
      </c>
      <c r="Q1844" s="75">
        <f ca="1">IFERROR(INDEX('Budget by FY'!$I$2:$I$506,MATCH('Budget by qtr'!O1844,'Budget by FY'!$F$2:$F$506,0)),0)</f>
        <v>0</v>
      </c>
      <c r="R1844" s="75">
        <f>VLOOKUP(D1844,'FY-Quarter lookup'!$D$2:$K$25,8,FALSE)</f>
        <v>0</v>
      </c>
      <c r="S1844" s="75">
        <f>VLOOKUP(D1844,'FY-Quarter lookup'!$D$2:$G$25,4,FALSE)</f>
        <v>0</v>
      </c>
      <c r="T1844" s="75">
        <f t="shared" ca="1" si="233"/>
        <v>0</v>
      </c>
    </row>
    <row r="1845" spans="1:20">
      <c r="A1845">
        <v>4</v>
      </c>
      <c r="B1845">
        <v>2027</v>
      </c>
      <c r="C1845" s="2">
        <v>46478</v>
      </c>
      <c r="D1845" s="2">
        <v>46568</v>
      </c>
      <c r="J1845">
        <f>VLOOKUP(D1845,'FY-Quarter lookup'!$D$2:$I$25,6,FALSE)</f>
        <v>0</v>
      </c>
      <c r="K1845">
        <f t="shared" si="234"/>
        <v>382</v>
      </c>
      <c r="L1845" s="75" t="str">
        <f t="shared" ca="1" si="228"/>
        <v>2111: Salaries</v>
      </c>
      <c r="M1845" s="75">
        <f t="shared" ca="1" si="231"/>
        <v>0</v>
      </c>
      <c r="N1845" s="75" t="str">
        <f t="shared" ca="1" si="232"/>
        <v xml:space="preserve"> - </v>
      </c>
      <c r="O1845" s="75" t="str">
        <f t="shared" ca="1" si="229"/>
        <v>2111: Salaries0 - PY0</v>
      </c>
      <c r="P1845" s="75">
        <f>VLOOKUP(D1845,'FY-Quarter lookup'!$D$2:$J$25,7,FALSE)</f>
        <v>0</v>
      </c>
      <c r="Q1845" s="75">
        <f ca="1">IFERROR(INDEX('Budget by FY'!$I$2:$I$506,MATCH('Budget by qtr'!O1845,'Budget by FY'!$F$2:$F$506,0)),0)</f>
        <v>0</v>
      </c>
      <c r="R1845" s="75">
        <f>VLOOKUP(D1845,'FY-Quarter lookup'!$D$2:$K$25,8,FALSE)</f>
        <v>0</v>
      </c>
      <c r="S1845" s="75">
        <f>VLOOKUP(D1845,'FY-Quarter lookup'!$D$2:$G$25,4,FALSE)</f>
        <v>0</v>
      </c>
      <c r="T1845" s="75">
        <f t="shared" ca="1" si="233"/>
        <v>0</v>
      </c>
    </row>
    <row r="1846" spans="1:20">
      <c r="A1846">
        <v>1</v>
      </c>
      <c r="B1846">
        <v>2028</v>
      </c>
      <c r="C1846" s="2">
        <v>46569</v>
      </c>
      <c r="D1846" s="2">
        <v>46660</v>
      </c>
      <c r="J1846">
        <f>VLOOKUP(D1846,'FY-Quarter lookup'!$D$2:$I$25,6,FALSE)</f>
        <v>0</v>
      </c>
      <c r="K1846">
        <f t="shared" si="234"/>
        <v>382</v>
      </c>
      <c r="L1846" s="75" t="str">
        <f t="shared" ca="1" si="228"/>
        <v>2111: Salaries</v>
      </c>
      <c r="M1846" s="75">
        <f t="shared" ca="1" si="231"/>
        <v>0</v>
      </c>
      <c r="N1846" s="75" t="str">
        <f t="shared" ca="1" si="232"/>
        <v xml:space="preserve"> - </v>
      </c>
      <c r="O1846" s="75" t="str">
        <f t="shared" ca="1" si="229"/>
        <v>2111: Salaries0 - PY0</v>
      </c>
      <c r="P1846" s="75">
        <f>VLOOKUP(D1846,'FY-Quarter lookup'!$D$2:$J$25,7,FALSE)</f>
        <v>0</v>
      </c>
      <c r="Q1846" s="75">
        <f ca="1">IFERROR(INDEX('Budget by FY'!$I$2:$I$506,MATCH('Budget by qtr'!O1846,'Budget by FY'!$F$2:$F$506,0)),0)</f>
        <v>0</v>
      </c>
      <c r="R1846" s="75">
        <f>VLOOKUP(D1846,'FY-Quarter lookup'!$D$2:$K$25,8,FALSE)</f>
        <v>0</v>
      </c>
      <c r="S1846" s="75">
        <f>VLOOKUP(D1846,'FY-Quarter lookup'!$D$2:$G$25,4,FALSE)</f>
        <v>0</v>
      </c>
      <c r="T1846" s="75">
        <f t="shared" ca="1" si="233"/>
        <v>0</v>
      </c>
    </row>
    <row r="1847" spans="1:20">
      <c r="A1847">
        <v>2</v>
      </c>
      <c r="B1847">
        <v>2028</v>
      </c>
      <c r="C1847" s="2">
        <v>46661</v>
      </c>
      <c r="D1847" s="2">
        <v>46752</v>
      </c>
      <c r="J1847">
        <f>VLOOKUP(D1847,'FY-Quarter lookup'!$D$2:$I$25,6,FALSE)</f>
        <v>0</v>
      </c>
      <c r="K1847">
        <f t="shared" si="234"/>
        <v>382</v>
      </c>
      <c r="L1847" s="75" t="str">
        <f t="shared" ca="1" si="228"/>
        <v>2111: Salaries</v>
      </c>
      <c r="M1847" s="75">
        <f t="shared" ca="1" si="231"/>
        <v>0</v>
      </c>
      <c r="N1847" s="75" t="str">
        <f t="shared" ca="1" si="232"/>
        <v xml:space="preserve"> - </v>
      </c>
      <c r="O1847" s="75" t="str">
        <f t="shared" ca="1" si="229"/>
        <v>2111: Salaries0 - PY0</v>
      </c>
      <c r="P1847" s="75">
        <f>VLOOKUP(D1847,'FY-Quarter lookup'!$D$2:$J$25,7,FALSE)</f>
        <v>0</v>
      </c>
      <c r="Q1847" s="75">
        <f ca="1">IFERROR(INDEX('Budget by FY'!$I$2:$I$506,MATCH('Budget by qtr'!O1847,'Budget by FY'!$F$2:$F$506,0)),0)</f>
        <v>0</v>
      </c>
      <c r="R1847" s="75">
        <f>VLOOKUP(D1847,'FY-Quarter lookup'!$D$2:$K$25,8,FALSE)</f>
        <v>0</v>
      </c>
      <c r="S1847" s="75">
        <f>VLOOKUP(D1847,'FY-Quarter lookup'!$D$2:$G$25,4,FALSE)</f>
        <v>0</v>
      </c>
      <c r="T1847" s="75">
        <f t="shared" ca="1" si="233"/>
        <v>0</v>
      </c>
    </row>
    <row r="1848" spans="1:20">
      <c r="A1848">
        <v>3</v>
      </c>
      <c r="B1848">
        <v>2028</v>
      </c>
      <c r="C1848" s="2">
        <v>46753</v>
      </c>
      <c r="D1848" s="2">
        <v>46843</v>
      </c>
      <c r="J1848">
        <f>VLOOKUP(D1848,'FY-Quarter lookup'!$D$2:$I$25,6,FALSE)</f>
        <v>0</v>
      </c>
      <c r="K1848">
        <f t="shared" si="234"/>
        <v>382</v>
      </c>
      <c r="L1848" s="75" t="str">
        <f t="shared" ca="1" si="228"/>
        <v>2111: Salaries</v>
      </c>
      <c r="M1848" s="75">
        <f t="shared" ca="1" si="231"/>
        <v>0</v>
      </c>
      <c r="N1848" s="75" t="str">
        <f t="shared" ca="1" si="232"/>
        <v xml:space="preserve"> - </v>
      </c>
      <c r="O1848" s="75" t="str">
        <f t="shared" ca="1" si="229"/>
        <v>2111: Salaries0 - PY0</v>
      </c>
      <c r="P1848" s="75">
        <f>VLOOKUP(D1848,'FY-Quarter lookup'!$D$2:$J$25,7,FALSE)</f>
        <v>0</v>
      </c>
      <c r="Q1848" s="75">
        <f ca="1">IFERROR(INDEX('Budget by FY'!$I$2:$I$506,MATCH('Budget by qtr'!O1848,'Budget by FY'!$F$2:$F$506,0)),0)</f>
        <v>0</v>
      </c>
      <c r="R1848" s="75">
        <f>VLOOKUP(D1848,'FY-Quarter lookup'!$D$2:$K$25,8,FALSE)</f>
        <v>0</v>
      </c>
      <c r="S1848" s="75">
        <f>VLOOKUP(D1848,'FY-Quarter lookup'!$D$2:$G$25,4,FALSE)</f>
        <v>0</v>
      </c>
      <c r="T1848" s="75">
        <f t="shared" ca="1" si="233"/>
        <v>0</v>
      </c>
    </row>
    <row r="1849" spans="1:20">
      <c r="A1849">
        <v>4</v>
      </c>
      <c r="B1849">
        <v>2028</v>
      </c>
      <c r="C1849" s="2">
        <v>46844</v>
      </c>
      <c r="D1849" s="2">
        <v>46934</v>
      </c>
      <c r="J1849">
        <f>VLOOKUP(D1849,'FY-Quarter lookup'!$D$2:$I$25,6,FALSE)</f>
        <v>0</v>
      </c>
      <c r="K1849">
        <f t="shared" si="234"/>
        <v>382</v>
      </c>
      <c r="L1849" s="75" t="str">
        <f t="shared" ca="1" si="228"/>
        <v>2111: Salaries</v>
      </c>
      <c r="M1849" s="75">
        <f t="shared" ca="1" si="231"/>
        <v>0</v>
      </c>
      <c r="N1849" s="75" t="str">
        <f t="shared" ca="1" si="232"/>
        <v xml:space="preserve"> - </v>
      </c>
      <c r="O1849" s="75" t="str">
        <f t="shared" ca="1" si="229"/>
        <v>2111: Salaries0 - PY0</v>
      </c>
      <c r="P1849" s="75">
        <f>VLOOKUP(D1849,'FY-Quarter lookup'!$D$2:$J$25,7,FALSE)</f>
        <v>0</v>
      </c>
      <c r="Q1849" s="75">
        <f ca="1">IFERROR(INDEX('Budget by FY'!$I$2:$I$506,MATCH('Budget by qtr'!O1849,'Budget by FY'!$F$2:$F$506,0)),0)</f>
        <v>0</v>
      </c>
      <c r="R1849" s="75">
        <f>VLOOKUP(D1849,'FY-Quarter lookup'!$D$2:$K$25,8,FALSE)</f>
        <v>0</v>
      </c>
      <c r="S1849" s="75">
        <f>VLOOKUP(D1849,'FY-Quarter lookup'!$D$2:$G$25,4,FALSE)</f>
        <v>0</v>
      </c>
      <c r="T1849" s="75">
        <f t="shared" ca="1" si="233"/>
        <v>0</v>
      </c>
    </row>
    <row r="1850" spans="1:20">
      <c r="A1850">
        <v>1</v>
      </c>
      <c r="B1850">
        <v>2023</v>
      </c>
      <c r="C1850" s="2">
        <v>44743</v>
      </c>
      <c r="D1850" s="2">
        <v>44834</v>
      </c>
      <c r="J1850">
        <f>VLOOKUP(D1850,'FY-Quarter lookup'!$D$2:$I$25,6,FALSE)</f>
        <v>0</v>
      </c>
      <c r="K1850">
        <f>K1849+5</f>
        <v>387</v>
      </c>
      <c r="L1850" s="75" t="str">
        <f t="shared" ca="1" si="228"/>
        <v>2111: Salaries</v>
      </c>
      <c r="M1850" s="75">
        <f t="shared" ca="1" si="231"/>
        <v>0</v>
      </c>
      <c r="N1850" s="75" t="str">
        <f t="shared" ca="1" si="232"/>
        <v xml:space="preserve"> - </v>
      </c>
      <c r="O1850" s="75" t="str">
        <f t="shared" ca="1" si="229"/>
        <v>2111: Salaries0 - PY0</v>
      </c>
      <c r="P1850" s="75">
        <f>VLOOKUP(D1850,'FY-Quarter lookup'!$D$2:$J$25,7,FALSE)</f>
        <v>0</v>
      </c>
      <c r="Q1850" s="75">
        <f ca="1">IFERROR(INDEX('Budget by FY'!$I$2:$I$506,MATCH('Budget by qtr'!O1850,'Budget by FY'!$F$2:$F$506,0)),0)</f>
        <v>0</v>
      </c>
      <c r="R1850" s="75">
        <f>VLOOKUP(D1850,'FY-Quarter lookup'!$D$2:$K$25,8,FALSE)</f>
        <v>0</v>
      </c>
      <c r="S1850" s="75">
        <f>VLOOKUP(D1850,'FY-Quarter lookup'!$D$2:$G$25,4,FALSE)</f>
        <v>0</v>
      </c>
      <c r="T1850" s="75">
        <f t="shared" ca="1" si="233"/>
        <v>0</v>
      </c>
    </row>
    <row r="1851" spans="1:20">
      <c r="A1851">
        <v>2</v>
      </c>
      <c r="B1851">
        <v>2023</v>
      </c>
      <c r="C1851" s="2">
        <v>44835</v>
      </c>
      <c r="D1851" s="2">
        <v>44926</v>
      </c>
      <c r="J1851">
        <f>VLOOKUP(D1851,'FY-Quarter lookup'!$D$2:$I$25,6,FALSE)</f>
        <v>0</v>
      </c>
      <c r="K1851">
        <f>K1850</f>
        <v>387</v>
      </c>
      <c r="L1851" s="75" t="str">
        <f t="shared" ca="1" si="228"/>
        <v>2111: Salaries</v>
      </c>
      <c r="M1851" s="75">
        <f t="shared" ca="1" si="231"/>
        <v>0</v>
      </c>
      <c r="N1851" s="75" t="str">
        <f t="shared" ca="1" si="232"/>
        <v xml:space="preserve"> - </v>
      </c>
      <c r="O1851" s="75" t="str">
        <f t="shared" ca="1" si="229"/>
        <v>2111: Salaries0 - PY0</v>
      </c>
      <c r="P1851" s="75">
        <f>VLOOKUP(D1851,'FY-Quarter lookup'!$D$2:$J$25,7,FALSE)</f>
        <v>0</v>
      </c>
      <c r="Q1851" s="75">
        <f ca="1">IFERROR(INDEX('Budget by FY'!$I$2:$I$506,MATCH('Budget by qtr'!O1851,'Budget by FY'!$F$2:$F$506,0)),0)</f>
        <v>0</v>
      </c>
      <c r="R1851" s="75">
        <f>VLOOKUP(D1851,'FY-Quarter lookup'!$D$2:$K$25,8,FALSE)</f>
        <v>0</v>
      </c>
      <c r="S1851" s="75">
        <f>VLOOKUP(D1851,'FY-Quarter lookup'!$D$2:$G$25,4,FALSE)</f>
        <v>0</v>
      </c>
      <c r="T1851" s="75">
        <f t="shared" ca="1" si="233"/>
        <v>0</v>
      </c>
    </row>
    <row r="1852" spans="1:20">
      <c r="A1852">
        <v>3</v>
      </c>
      <c r="B1852">
        <v>2023</v>
      </c>
      <c r="C1852" s="2">
        <v>44927</v>
      </c>
      <c r="D1852" s="2">
        <v>45016</v>
      </c>
      <c r="J1852">
        <f>VLOOKUP(D1852,'FY-Quarter lookup'!$D$2:$I$25,6,FALSE)</f>
        <v>0</v>
      </c>
      <c r="K1852">
        <f t="shared" ref="K1852:K1873" si="235">K1851</f>
        <v>387</v>
      </c>
      <c r="L1852" s="75" t="str">
        <f t="shared" ca="1" si="228"/>
        <v>2111: Salaries</v>
      </c>
      <c r="M1852" s="75">
        <f t="shared" ca="1" si="231"/>
        <v>0</v>
      </c>
      <c r="N1852" s="75" t="str">
        <f t="shared" ca="1" si="232"/>
        <v xml:space="preserve"> - </v>
      </c>
      <c r="O1852" s="75" t="str">
        <f t="shared" ca="1" si="229"/>
        <v>2111: Salaries0 - PY0</v>
      </c>
      <c r="P1852" s="75">
        <f>VLOOKUP(D1852,'FY-Quarter lookup'!$D$2:$J$25,7,FALSE)</f>
        <v>0</v>
      </c>
      <c r="Q1852" s="75">
        <f ca="1">IFERROR(INDEX('Budget by FY'!$I$2:$I$506,MATCH('Budget by qtr'!O1852,'Budget by FY'!$F$2:$F$506,0)),0)</f>
        <v>0</v>
      </c>
      <c r="R1852" s="75">
        <f>VLOOKUP(D1852,'FY-Quarter lookup'!$D$2:$K$25,8,FALSE)</f>
        <v>0</v>
      </c>
      <c r="S1852" s="75">
        <f>VLOOKUP(D1852,'FY-Quarter lookup'!$D$2:$G$25,4,FALSE)</f>
        <v>0</v>
      </c>
      <c r="T1852" s="75">
        <f t="shared" ca="1" si="233"/>
        <v>0</v>
      </c>
    </row>
    <row r="1853" spans="1:20">
      <c r="A1853">
        <v>4</v>
      </c>
      <c r="B1853">
        <v>2023</v>
      </c>
      <c r="C1853" s="2">
        <v>45017</v>
      </c>
      <c r="D1853" s="2">
        <v>45107</v>
      </c>
      <c r="J1853">
        <f>VLOOKUP(D1853,'FY-Quarter lookup'!$D$2:$I$25,6,FALSE)</f>
        <v>0</v>
      </c>
      <c r="K1853">
        <f t="shared" si="235"/>
        <v>387</v>
      </c>
      <c r="L1853" s="75" t="str">
        <f t="shared" ca="1" si="228"/>
        <v>2111: Salaries</v>
      </c>
      <c r="M1853" s="75">
        <f t="shared" ca="1" si="231"/>
        <v>0</v>
      </c>
      <c r="N1853" s="75" t="str">
        <f t="shared" ca="1" si="232"/>
        <v xml:space="preserve"> - </v>
      </c>
      <c r="O1853" s="75" t="str">
        <f t="shared" ca="1" si="229"/>
        <v>2111: Salaries0 - PY0</v>
      </c>
      <c r="P1853" s="75">
        <f>VLOOKUP(D1853,'FY-Quarter lookup'!$D$2:$J$25,7,FALSE)</f>
        <v>0</v>
      </c>
      <c r="Q1853" s="75">
        <f ca="1">IFERROR(INDEX('Budget by FY'!$I$2:$I$506,MATCH('Budget by qtr'!O1853,'Budget by FY'!$F$2:$F$506,0)),0)</f>
        <v>0</v>
      </c>
      <c r="R1853" s="75">
        <f>VLOOKUP(D1853,'FY-Quarter lookup'!$D$2:$K$25,8,FALSE)</f>
        <v>0</v>
      </c>
      <c r="S1853" s="75">
        <f>VLOOKUP(D1853,'FY-Quarter lookup'!$D$2:$G$25,4,FALSE)</f>
        <v>0</v>
      </c>
      <c r="T1853" s="75">
        <f t="shared" ca="1" si="233"/>
        <v>0</v>
      </c>
    </row>
    <row r="1854" spans="1:20">
      <c r="A1854">
        <v>1</v>
      </c>
      <c r="B1854">
        <v>2024</v>
      </c>
      <c r="C1854" s="2">
        <v>45108</v>
      </c>
      <c r="D1854" s="2">
        <v>45199</v>
      </c>
      <c r="J1854">
        <f>VLOOKUP(D1854,'FY-Quarter lookup'!$D$2:$I$25,6,FALSE)</f>
        <v>0</v>
      </c>
      <c r="K1854">
        <f t="shared" si="235"/>
        <v>387</v>
      </c>
      <c r="L1854" s="75" t="str">
        <f t="shared" ca="1" si="228"/>
        <v>2111: Salaries</v>
      </c>
      <c r="M1854" s="75">
        <f t="shared" ca="1" si="231"/>
        <v>0</v>
      </c>
      <c r="N1854" s="75" t="str">
        <f t="shared" ca="1" si="232"/>
        <v xml:space="preserve"> - </v>
      </c>
      <c r="O1854" s="75" t="str">
        <f t="shared" ca="1" si="229"/>
        <v>2111: Salaries0 - PY0</v>
      </c>
      <c r="P1854" s="75">
        <f>VLOOKUP(D1854,'FY-Quarter lookup'!$D$2:$J$25,7,FALSE)</f>
        <v>0</v>
      </c>
      <c r="Q1854" s="75">
        <f ca="1">IFERROR(INDEX('Budget by FY'!$I$2:$I$506,MATCH('Budget by qtr'!O1854,'Budget by FY'!$F$2:$F$506,0)),0)</f>
        <v>0</v>
      </c>
      <c r="R1854" s="75">
        <f>VLOOKUP(D1854,'FY-Quarter lookup'!$D$2:$K$25,8,FALSE)</f>
        <v>0</v>
      </c>
      <c r="S1854" s="75">
        <f>VLOOKUP(D1854,'FY-Quarter lookup'!$D$2:$G$25,4,FALSE)</f>
        <v>0</v>
      </c>
      <c r="T1854" s="75">
        <f t="shared" ca="1" si="233"/>
        <v>0</v>
      </c>
    </row>
    <row r="1855" spans="1:20">
      <c r="A1855">
        <v>2</v>
      </c>
      <c r="B1855">
        <v>2024</v>
      </c>
      <c r="C1855" s="2">
        <v>45200</v>
      </c>
      <c r="D1855" s="2">
        <v>45291</v>
      </c>
      <c r="J1855">
        <f>VLOOKUP(D1855,'FY-Quarter lookup'!$D$2:$I$25,6,FALSE)</f>
        <v>0</v>
      </c>
      <c r="K1855">
        <f t="shared" si="235"/>
        <v>387</v>
      </c>
      <c r="L1855" s="75" t="str">
        <f t="shared" ca="1" si="228"/>
        <v>2111: Salaries</v>
      </c>
      <c r="M1855" s="75">
        <f t="shared" ca="1" si="231"/>
        <v>0</v>
      </c>
      <c r="N1855" s="75" t="str">
        <f t="shared" ca="1" si="232"/>
        <v xml:space="preserve"> - </v>
      </c>
      <c r="O1855" s="75" t="str">
        <f t="shared" ca="1" si="229"/>
        <v>2111: Salaries0 - PY0</v>
      </c>
      <c r="P1855" s="75">
        <f>VLOOKUP(D1855,'FY-Quarter lookup'!$D$2:$J$25,7,FALSE)</f>
        <v>0</v>
      </c>
      <c r="Q1855" s="75">
        <f ca="1">IFERROR(INDEX('Budget by FY'!$I$2:$I$506,MATCH('Budget by qtr'!O1855,'Budget by FY'!$F$2:$F$506,0)),0)</f>
        <v>0</v>
      </c>
      <c r="R1855" s="75">
        <f>VLOOKUP(D1855,'FY-Quarter lookup'!$D$2:$K$25,8,FALSE)</f>
        <v>0</v>
      </c>
      <c r="S1855" s="75">
        <f>VLOOKUP(D1855,'FY-Quarter lookup'!$D$2:$G$25,4,FALSE)</f>
        <v>0</v>
      </c>
      <c r="T1855" s="75">
        <f t="shared" ca="1" si="233"/>
        <v>0</v>
      </c>
    </row>
    <row r="1856" spans="1:20">
      <c r="A1856">
        <v>3</v>
      </c>
      <c r="B1856">
        <v>2024</v>
      </c>
      <c r="C1856" s="2">
        <v>45292</v>
      </c>
      <c r="D1856" s="2">
        <v>45382</v>
      </c>
      <c r="J1856">
        <f>VLOOKUP(D1856,'FY-Quarter lookup'!$D$2:$I$25,6,FALSE)</f>
        <v>0</v>
      </c>
      <c r="K1856">
        <f t="shared" si="235"/>
        <v>387</v>
      </c>
      <c r="L1856" s="75" t="str">
        <f t="shared" ca="1" si="228"/>
        <v>2111: Salaries</v>
      </c>
      <c r="M1856" s="75">
        <f t="shared" ca="1" si="231"/>
        <v>0</v>
      </c>
      <c r="N1856" s="75" t="str">
        <f t="shared" ca="1" si="232"/>
        <v xml:space="preserve"> - </v>
      </c>
      <c r="O1856" s="75" t="str">
        <f t="shared" ca="1" si="229"/>
        <v>2111: Salaries0 - PY0</v>
      </c>
      <c r="P1856" s="75">
        <f>VLOOKUP(D1856,'FY-Quarter lookup'!$D$2:$J$25,7,FALSE)</f>
        <v>0</v>
      </c>
      <c r="Q1856" s="75">
        <f ca="1">IFERROR(INDEX('Budget by FY'!$I$2:$I$506,MATCH('Budget by qtr'!O1856,'Budget by FY'!$F$2:$F$506,0)),0)</f>
        <v>0</v>
      </c>
      <c r="R1856" s="75">
        <f>VLOOKUP(D1856,'FY-Quarter lookup'!$D$2:$K$25,8,FALSE)</f>
        <v>0</v>
      </c>
      <c r="S1856" s="75">
        <f>VLOOKUP(D1856,'FY-Quarter lookup'!$D$2:$G$25,4,FALSE)</f>
        <v>0</v>
      </c>
      <c r="T1856" s="75">
        <f t="shared" ca="1" si="233"/>
        <v>0</v>
      </c>
    </row>
    <row r="1857" spans="1:20">
      <c r="A1857">
        <v>4</v>
      </c>
      <c r="B1857">
        <v>2024</v>
      </c>
      <c r="C1857" s="2">
        <v>45383</v>
      </c>
      <c r="D1857" s="2">
        <v>45473</v>
      </c>
      <c r="J1857">
        <f>VLOOKUP(D1857,'FY-Quarter lookup'!$D$2:$I$25,6,FALSE)</f>
        <v>0</v>
      </c>
      <c r="K1857">
        <f t="shared" si="235"/>
        <v>387</v>
      </c>
      <c r="L1857" s="75" t="str">
        <f t="shared" ca="1" si="228"/>
        <v>2111: Salaries</v>
      </c>
      <c r="M1857" s="75">
        <f t="shared" ca="1" si="231"/>
        <v>0</v>
      </c>
      <c r="N1857" s="75" t="str">
        <f t="shared" ca="1" si="232"/>
        <v xml:space="preserve"> - </v>
      </c>
      <c r="O1857" s="75" t="str">
        <f t="shared" ca="1" si="229"/>
        <v>2111: Salaries0 - PY0</v>
      </c>
      <c r="P1857" s="75">
        <f>VLOOKUP(D1857,'FY-Quarter lookup'!$D$2:$J$25,7,FALSE)</f>
        <v>0</v>
      </c>
      <c r="Q1857" s="75">
        <f ca="1">IFERROR(INDEX('Budget by FY'!$I$2:$I$506,MATCH('Budget by qtr'!O1857,'Budget by FY'!$F$2:$F$506,0)),0)</f>
        <v>0</v>
      </c>
      <c r="R1857" s="75">
        <f>VLOOKUP(D1857,'FY-Quarter lookup'!$D$2:$K$25,8,FALSE)</f>
        <v>0</v>
      </c>
      <c r="S1857" s="75">
        <f>VLOOKUP(D1857,'FY-Quarter lookup'!$D$2:$G$25,4,FALSE)</f>
        <v>0</v>
      </c>
      <c r="T1857" s="75">
        <f t="shared" ca="1" si="233"/>
        <v>0</v>
      </c>
    </row>
    <row r="1858" spans="1:20">
      <c r="A1858">
        <v>1</v>
      </c>
      <c r="B1858">
        <v>2025</v>
      </c>
      <c r="C1858" s="2">
        <v>45474</v>
      </c>
      <c r="D1858" s="2">
        <v>45565</v>
      </c>
      <c r="J1858">
        <f>VLOOKUP(D1858,'FY-Quarter lookup'!$D$2:$I$25,6,FALSE)</f>
        <v>0</v>
      </c>
      <c r="K1858">
        <f t="shared" si="235"/>
        <v>387</v>
      </c>
      <c r="L1858" s="75" t="str">
        <f t="shared" ca="1" si="228"/>
        <v>2111: Salaries</v>
      </c>
      <c r="M1858" s="75">
        <f t="shared" ca="1" si="231"/>
        <v>0</v>
      </c>
      <c r="N1858" s="75" t="str">
        <f t="shared" ca="1" si="232"/>
        <v xml:space="preserve"> - </v>
      </c>
      <c r="O1858" s="75" t="str">
        <f t="shared" ca="1" si="229"/>
        <v>2111: Salaries0 - PY0</v>
      </c>
      <c r="P1858" s="75">
        <f>VLOOKUP(D1858,'FY-Quarter lookup'!$D$2:$J$25,7,FALSE)</f>
        <v>0</v>
      </c>
      <c r="Q1858" s="75">
        <f ca="1">IFERROR(INDEX('Budget by FY'!$I$2:$I$506,MATCH('Budget by qtr'!O1858,'Budget by FY'!$F$2:$F$506,0)),0)</f>
        <v>0</v>
      </c>
      <c r="R1858" s="75">
        <f>VLOOKUP(D1858,'FY-Quarter lookup'!$D$2:$K$25,8,FALSE)</f>
        <v>0</v>
      </c>
      <c r="S1858" s="75">
        <f>VLOOKUP(D1858,'FY-Quarter lookup'!$D$2:$G$25,4,FALSE)</f>
        <v>0</v>
      </c>
      <c r="T1858" s="75">
        <f t="shared" ca="1" si="233"/>
        <v>0</v>
      </c>
    </row>
    <row r="1859" spans="1:20">
      <c r="A1859">
        <v>2</v>
      </c>
      <c r="B1859">
        <v>2025</v>
      </c>
      <c r="C1859" s="2">
        <v>45566</v>
      </c>
      <c r="D1859" s="2">
        <v>45657</v>
      </c>
      <c r="J1859">
        <f>VLOOKUP(D1859,'FY-Quarter lookup'!$D$2:$I$25,6,FALSE)</f>
        <v>0</v>
      </c>
      <c r="K1859">
        <f t="shared" si="235"/>
        <v>387</v>
      </c>
      <c r="L1859" s="75" t="str">
        <f t="shared" ref="L1859:L1922" ca="1" si="236">INDIRECT(_xlfn.CONCAT("'Budget by FY'!C",K1859))</f>
        <v>2111: Salaries</v>
      </c>
      <c r="M1859" s="75">
        <f t="shared" ca="1" si="231"/>
        <v>0</v>
      </c>
      <c r="N1859" s="75" t="str">
        <f t="shared" ca="1" si="232"/>
        <v xml:space="preserve"> - </v>
      </c>
      <c r="O1859" s="75" t="str">
        <f t="shared" ref="O1859:O1922" ca="1" si="237">_xlfn.CONCAT(L1859,M1859,N1859,"PY",P1859)</f>
        <v>2111: Salaries0 - PY0</v>
      </c>
      <c r="P1859" s="75">
        <f>VLOOKUP(D1859,'FY-Quarter lookup'!$D$2:$J$25,7,FALSE)</f>
        <v>0</v>
      </c>
      <c r="Q1859" s="75">
        <f ca="1">IFERROR(INDEX('Budget by FY'!$I$2:$I$506,MATCH('Budget by qtr'!O1859,'Budget by FY'!$F$2:$F$506,0)),0)</f>
        <v>0</v>
      </c>
      <c r="R1859" s="75">
        <f>VLOOKUP(D1859,'FY-Quarter lookup'!$D$2:$K$25,8,FALSE)</f>
        <v>0</v>
      </c>
      <c r="S1859" s="75">
        <f>VLOOKUP(D1859,'FY-Quarter lookup'!$D$2:$G$25,4,FALSE)</f>
        <v>0</v>
      </c>
      <c r="T1859" s="75">
        <f t="shared" ca="1" si="233"/>
        <v>0</v>
      </c>
    </row>
    <row r="1860" spans="1:20">
      <c r="A1860">
        <v>3</v>
      </c>
      <c r="B1860">
        <v>2025</v>
      </c>
      <c r="C1860" s="2">
        <v>45658</v>
      </c>
      <c r="D1860" s="2">
        <v>45747</v>
      </c>
      <c r="J1860">
        <f>VLOOKUP(D1860,'FY-Quarter lookup'!$D$2:$I$25,6,FALSE)</f>
        <v>0</v>
      </c>
      <c r="K1860">
        <f t="shared" si="235"/>
        <v>387</v>
      </c>
      <c r="L1860" s="75" t="str">
        <f t="shared" ca="1" si="236"/>
        <v>2111: Salaries</v>
      </c>
      <c r="M1860" s="75">
        <f t="shared" ca="1" si="231"/>
        <v>0</v>
      </c>
      <c r="N1860" s="75" t="str">
        <f t="shared" ca="1" si="232"/>
        <v xml:space="preserve"> - </v>
      </c>
      <c r="O1860" s="75" t="str">
        <f t="shared" ca="1" si="237"/>
        <v>2111: Salaries0 - PY0</v>
      </c>
      <c r="P1860" s="75">
        <f>VLOOKUP(D1860,'FY-Quarter lookup'!$D$2:$J$25,7,FALSE)</f>
        <v>0</v>
      </c>
      <c r="Q1860" s="75">
        <f ca="1">IFERROR(INDEX('Budget by FY'!$I$2:$I$506,MATCH('Budget by qtr'!O1860,'Budget by FY'!$F$2:$F$506,0)),0)</f>
        <v>0</v>
      </c>
      <c r="R1860" s="75">
        <f>VLOOKUP(D1860,'FY-Quarter lookup'!$D$2:$K$25,8,FALSE)</f>
        <v>0</v>
      </c>
      <c r="S1860" s="75">
        <f>VLOOKUP(D1860,'FY-Quarter lookup'!$D$2:$G$25,4,FALSE)</f>
        <v>0</v>
      </c>
      <c r="T1860" s="75">
        <f t="shared" ca="1" si="233"/>
        <v>0</v>
      </c>
    </row>
    <row r="1861" spans="1:20">
      <c r="A1861">
        <v>4</v>
      </c>
      <c r="B1861">
        <v>2025</v>
      </c>
      <c r="C1861" s="2">
        <v>45748</v>
      </c>
      <c r="D1861" s="2">
        <v>45838</v>
      </c>
      <c r="J1861">
        <f>VLOOKUP(D1861,'FY-Quarter lookup'!$D$2:$I$25,6,FALSE)</f>
        <v>0</v>
      </c>
      <c r="K1861">
        <f t="shared" si="235"/>
        <v>387</v>
      </c>
      <c r="L1861" s="75" t="str">
        <f t="shared" ca="1" si="236"/>
        <v>2111: Salaries</v>
      </c>
      <c r="M1861" s="75">
        <f t="shared" ca="1" si="231"/>
        <v>0</v>
      </c>
      <c r="N1861" s="75" t="str">
        <f t="shared" ca="1" si="232"/>
        <v xml:space="preserve"> - </v>
      </c>
      <c r="O1861" s="75" t="str">
        <f t="shared" ca="1" si="237"/>
        <v>2111: Salaries0 - PY0</v>
      </c>
      <c r="P1861" s="75">
        <f>VLOOKUP(D1861,'FY-Quarter lookup'!$D$2:$J$25,7,FALSE)</f>
        <v>0</v>
      </c>
      <c r="Q1861" s="75">
        <f ca="1">IFERROR(INDEX('Budget by FY'!$I$2:$I$506,MATCH('Budget by qtr'!O1861,'Budget by FY'!$F$2:$F$506,0)),0)</f>
        <v>0</v>
      </c>
      <c r="R1861" s="75">
        <f>VLOOKUP(D1861,'FY-Quarter lookup'!$D$2:$K$25,8,FALSE)</f>
        <v>0</v>
      </c>
      <c r="S1861" s="75">
        <f>VLOOKUP(D1861,'FY-Quarter lookup'!$D$2:$G$25,4,FALSE)</f>
        <v>0</v>
      </c>
      <c r="T1861" s="75">
        <f t="shared" ca="1" si="233"/>
        <v>0</v>
      </c>
    </row>
    <row r="1862" spans="1:20">
      <c r="A1862">
        <v>1</v>
      </c>
      <c r="B1862">
        <v>2026</v>
      </c>
      <c r="C1862" s="2">
        <v>45839</v>
      </c>
      <c r="D1862" s="2">
        <v>45930</v>
      </c>
      <c r="J1862">
        <f>VLOOKUP(D1862,'FY-Quarter lookup'!$D$2:$I$25,6,FALSE)</f>
        <v>0</v>
      </c>
      <c r="K1862">
        <f t="shared" si="235"/>
        <v>387</v>
      </c>
      <c r="L1862" s="75" t="str">
        <f t="shared" ca="1" si="236"/>
        <v>2111: Salaries</v>
      </c>
      <c r="M1862" s="75">
        <f t="shared" ca="1" si="231"/>
        <v>0</v>
      </c>
      <c r="N1862" s="75" t="str">
        <f t="shared" ca="1" si="232"/>
        <v xml:space="preserve"> - </v>
      </c>
      <c r="O1862" s="75" t="str">
        <f t="shared" ca="1" si="237"/>
        <v>2111: Salaries0 - PY0</v>
      </c>
      <c r="P1862" s="75">
        <f>VLOOKUP(D1862,'FY-Quarter lookup'!$D$2:$J$25,7,FALSE)</f>
        <v>0</v>
      </c>
      <c r="Q1862" s="75">
        <f ca="1">IFERROR(INDEX('Budget by FY'!$I$2:$I$506,MATCH('Budget by qtr'!O1862,'Budget by FY'!$F$2:$F$506,0)),0)</f>
        <v>0</v>
      </c>
      <c r="R1862" s="75">
        <f>VLOOKUP(D1862,'FY-Quarter lookup'!$D$2:$K$25,8,FALSE)</f>
        <v>0</v>
      </c>
      <c r="S1862" s="75">
        <f>VLOOKUP(D1862,'FY-Quarter lookup'!$D$2:$G$25,4,FALSE)</f>
        <v>0</v>
      </c>
      <c r="T1862" s="75">
        <f t="shared" ca="1" si="233"/>
        <v>0</v>
      </c>
    </row>
    <row r="1863" spans="1:20">
      <c r="A1863">
        <v>2</v>
      </c>
      <c r="B1863">
        <v>2026</v>
      </c>
      <c r="C1863" s="2">
        <v>45931</v>
      </c>
      <c r="D1863" s="2">
        <v>46022</v>
      </c>
      <c r="J1863">
        <f>VLOOKUP(D1863,'FY-Quarter lookup'!$D$2:$I$25,6,FALSE)</f>
        <v>0</v>
      </c>
      <c r="K1863">
        <f t="shared" si="235"/>
        <v>387</v>
      </c>
      <c r="L1863" s="75" t="str">
        <f t="shared" ca="1" si="236"/>
        <v>2111: Salaries</v>
      </c>
      <c r="M1863" s="75">
        <f t="shared" ca="1" si="231"/>
        <v>0</v>
      </c>
      <c r="N1863" s="75" t="str">
        <f t="shared" ca="1" si="232"/>
        <v xml:space="preserve"> - </v>
      </c>
      <c r="O1863" s="75" t="str">
        <f t="shared" ca="1" si="237"/>
        <v>2111: Salaries0 - PY0</v>
      </c>
      <c r="P1863" s="75">
        <f>VLOOKUP(D1863,'FY-Quarter lookup'!$D$2:$J$25,7,FALSE)</f>
        <v>0</v>
      </c>
      <c r="Q1863" s="75">
        <f ca="1">IFERROR(INDEX('Budget by FY'!$I$2:$I$506,MATCH('Budget by qtr'!O1863,'Budget by FY'!$F$2:$F$506,0)),0)</f>
        <v>0</v>
      </c>
      <c r="R1863" s="75">
        <f>VLOOKUP(D1863,'FY-Quarter lookup'!$D$2:$K$25,8,FALSE)</f>
        <v>0</v>
      </c>
      <c r="S1863" s="75">
        <f>VLOOKUP(D1863,'FY-Quarter lookup'!$D$2:$G$25,4,FALSE)</f>
        <v>0</v>
      </c>
      <c r="T1863" s="75">
        <f t="shared" ca="1" si="233"/>
        <v>0</v>
      </c>
    </row>
    <row r="1864" spans="1:20">
      <c r="A1864">
        <v>3</v>
      </c>
      <c r="B1864">
        <v>2026</v>
      </c>
      <c r="C1864" s="2">
        <v>46023</v>
      </c>
      <c r="D1864" s="2">
        <v>46112</v>
      </c>
      <c r="J1864">
        <f>VLOOKUP(D1864,'FY-Quarter lookup'!$D$2:$I$25,6,FALSE)</f>
        <v>0</v>
      </c>
      <c r="K1864">
        <f t="shared" si="235"/>
        <v>387</v>
      </c>
      <c r="L1864" s="75" t="str">
        <f t="shared" ca="1" si="236"/>
        <v>2111: Salaries</v>
      </c>
      <c r="M1864" s="75">
        <f t="shared" ca="1" si="231"/>
        <v>0</v>
      </c>
      <c r="N1864" s="75" t="str">
        <f t="shared" ca="1" si="232"/>
        <v xml:space="preserve"> - </v>
      </c>
      <c r="O1864" s="75" t="str">
        <f t="shared" ca="1" si="237"/>
        <v>2111: Salaries0 - PY0</v>
      </c>
      <c r="P1864" s="75">
        <f>VLOOKUP(D1864,'FY-Quarter lookup'!$D$2:$J$25,7,FALSE)</f>
        <v>0</v>
      </c>
      <c r="Q1864" s="75">
        <f ca="1">IFERROR(INDEX('Budget by FY'!$I$2:$I$506,MATCH('Budget by qtr'!O1864,'Budget by FY'!$F$2:$F$506,0)),0)</f>
        <v>0</v>
      </c>
      <c r="R1864" s="75">
        <f>VLOOKUP(D1864,'FY-Quarter lookup'!$D$2:$K$25,8,FALSE)</f>
        <v>0</v>
      </c>
      <c r="S1864" s="75">
        <f>VLOOKUP(D1864,'FY-Quarter lookup'!$D$2:$G$25,4,FALSE)</f>
        <v>0</v>
      </c>
      <c r="T1864" s="75">
        <f t="shared" ca="1" si="233"/>
        <v>0</v>
      </c>
    </row>
    <row r="1865" spans="1:20">
      <c r="A1865">
        <v>4</v>
      </c>
      <c r="B1865">
        <v>2026</v>
      </c>
      <c r="C1865" s="2">
        <v>46113</v>
      </c>
      <c r="D1865" s="2">
        <v>46203</v>
      </c>
      <c r="J1865">
        <f>VLOOKUP(D1865,'FY-Quarter lookup'!$D$2:$I$25,6,FALSE)</f>
        <v>0</v>
      </c>
      <c r="K1865">
        <f t="shared" si="235"/>
        <v>387</v>
      </c>
      <c r="L1865" s="75" t="str">
        <f t="shared" ca="1" si="236"/>
        <v>2111: Salaries</v>
      </c>
      <c r="M1865" s="75">
        <f t="shared" ca="1" si="231"/>
        <v>0</v>
      </c>
      <c r="N1865" s="75" t="str">
        <f t="shared" ca="1" si="232"/>
        <v xml:space="preserve"> - </v>
      </c>
      <c r="O1865" s="75" t="str">
        <f t="shared" ca="1" si="237"/>
        <v>2111: Salaries0 - PY0</v>
      </c>
      <c r="P1865" s="75">
        <f>VLOOKUP(D1865,'FY-Quarter lookup'!$D$2:$J$25,7,FALSE)</f>
        <v>0</v>
      </c>
      <c r="Q1865" s="75">
        <f ca="1">IFERROR(INDEX('Budget by FY'!$I$2:$I$506,MATCH('Budget by qtr'!O1865,'Budget by FY'!$F$2:$F$506,0)),0)</f>
        <v>0</v>
      </c>
      <c r="R1865" s="75">
        <f>VLOOKUP(D1865,'FY-Quarter lookup'!$D$2:$K$25,8,FALSE)</f>
        <v>0</v>
      </c>
      <c r="S1865" s="75">
        <f>VLOOKUP(D1865,'FY-Quarter lookup'!$D$2:$G$25,4,FALSE)</f>
        <v>0</v>
      </c>
      <c r="T1865" s="75">
        <f t="shared" ca="1" si="233"/>
        <v>0</v>
      </c>
    </row>
    <row r="1866" spans="1:20">
      <c r="A1866">
        <v>1</v>
      </c>
      <c r="B1866">
        <v>2027</v>
      </c>
      <c r="C1866" s="2">
        <v>46204</v>
      </c>
      <c r="D1866" s="2">
        <v>46295</v>
      </c>
      <c r="J1866">
        <f>VLOOKUP(D1866,'FY-Quarter lookup'!$D$2:$I$25,6,FALSE)</f>
        <v>0</v>
      </c>
      <c r="K1866">
        <f t="shared" si="235"/>
        <v>387</v>
      </c>
      <c r="L1866" s="75" t="str">
        <f t="shared" ca="1" si="236"/>
        <v>2111: Salaries</v>
      </c>
      <c r="M1866" s="75">
        <f t="shared" ca="1" si="231"/>
        <v>0</v>
      </c>
      <c r="N1866" s="75" t="str">
        <f t="shared" ca="1" si="232"/>
        <v xml:space="preserve"> - </v>
      </c>
      <c r="O1866" s="75" t="str">
        <f t="shared" ca="1" si="237"/>
        <v>2111: Salaries0 - PY0</v>
      </c>
      <c r="P1866" s="75">
        <f>VLOOKUP(D1866,'FY-Quarter lookup'!$D$2:$J$25,7,FALSE)</f>
        <v>0</v>
      </c>
      <c r="Q1866" s="75">
        <f ca="1">IFERROR(INDEX('Budget by FY'!$I$2:$I$506,MATCH('Budget by qtr'!O1866,'Budget by FY'!$F$2:$F$506,0)),0)</f>
        <v>0</v>
      </c>
      <c r="R1866" s="75">
        <f>VLOOKUP(D1866,'FY-Quarter lookup'!$D$2:$K$25,8,FALSE)</f>
        <v>0</v>
      </c>
      <c r="S1866" s="75">
        <f>VLOOKUP(D1866,'FY-Quarter lookup'!$D$2:$G$25,4,FALSE)</f>
        <v>0</v>
      </c>
      <c r="T1866" s="75">
        <f t="shared" ca="1" si="233"/>
        <v>0</v>
      </c>
    </row>
    <row r="1867" spans="1:20">
      <c r="A1867">
        <v>2</v>
      </c>
      <c r="B1867">
        <v>2027</v>
      </c>
      <c r="C1867" s="2">
        <v>46296</v>
      </c>
      <c r="D1867" s="2">
        <v>46387</v>
      </c>
      <c r="J1867">
        <f>VLOOKUP(D1867,'FY-Quarter lookup'!$D$2:$I$25,6,FALSE)</f>
        <v>0</v>
      </c>
      <c r="K1867">
        <f t="shared" si="235"/>
        <v>387</v>
      </c>
      <c r="L1867" s="75" t="str">
        <f t="shared" ca="1" si="236"/>
        <v>2111: Salaries</v>
      </c>
      <c r="M1867" s="75">
        <f t="shared" ca="1" si="231"/>
        <v>0</v>
      </c>
      <c r="N1867" s="75" t="str">
        <f t="shared" ca="1" si="232"/>
        <v xml:space="preserve"> - </v>
      </c>
      <c r="O1867" s="75" t="str">
        <f t="shared" ca="1" si="237"/>
        <v>2111: Salaries0 - PY0</v>
      </c>
      <c r="P1867" s="75">
        <f>VLOOKUP(D1867,'FY-Quarter lookup'!$D$2:$J$25,7,FALSE)</f>
        <v>0</v>
      </c>
      <c r="Q1867" s="75">
        <f ca="1">IFERROR(INDEX('Budget by FY'!$I$2:$I$506,MATCH('Budget by qtr'!O1867,'Budget by FY'!$F$2:$F$506,0)),0)</f>
        <v>0</v>
      </c>
      <c r="R1867" s="75">
        <f>VLOOKUP(D1867,'FY-Quarter lookup'!$D$2:$K$25,8,FALSE)</f>
        <v>0</v>
      </c>
      <c r="S1867" s="75">
        <f>VLOOKUP(D1867,'FY-Quarter lookup'!$D$2:$G$25,4,FALSE)</f>
        <v>0</v>
      </c>
      <c r="T1867" s="75">
        <f t="shared" ca="1" si="233"/>
        <v>0</v>
      </c>
    </row>
    <row r="1868" spans="1:20">
      <c r="A1868">
        <v>3</v>
      </c>
      <c r="B1868">
        <v>2027</v>
      </c>
      <c r="C1868" s="2">
        <v>46388</v>
      </c>
      <c r="D1868" s="2">
        <v>46477</v>
      </c>
      <c r="J1868">
        <f>VLOOKUP(D1868,'FY-Quarter lookup'!$D$2:$I$25,6,FALSE)</f>
        <v>0</v>
      </c>
      <c r="K1868">
        <f t="shared" si="235"/>
        <v>387</v>
      </c>
      <c r="L1868" s="75" t="str">
        <f t="shared" ca="1" si="236"/>
        <v>2111: Salaries</v>
      </c>
      <c r="M1868" s="75">
        <f t="shared" ca="1" si="231"/>
        <v>0</v>
      </c>
      <c r="N1868" s="75" t="str">
        <f t="shared" ca="1" si="232"/>
        <v xml:space="preserve"> - </v>
      </c>
      <c r="O1868" s="75" t="str">
        <f t="shared" ca="1" si="237"/>
        <v>2111: Salaries0 - PY0</v>
      </c>
      <c r="P1868" s="75">
        <f>VLOOKUP(D1868,'FY-Quarter lookup'!$D$2:$J$25,7,FALSE)</f>
        <v>0</v>
      </c>
      <c r="Q1868" s="75">
        <f ca="1">IFERROR(INDEX('Budget by FY'!$I$2:$I$506,MATCH('Budget by qtr'!O1868,'Budget by FY'!$F$2:$F$506,0)),0)</f>
        <v>0</v>
      </c>
      <c r="R1868" s="75">
        <f>VLOOKUP(D1868,'FY-Quarter lookup'!$D$2:$K$25,8,FALSE)</f>
        <v>0</v>
      </c>
      <c r="S1868" s="75">
        <f>VLOOKUP(D1868,'FY-Quarter lookup'!$D$2:$G$25,4,FALSE)</f>
        <v>0</v>
      </c>
      <c r="T1868" s="75">
        <f t="shared" ca="1" si="233"/>
        <v>0</v>
      </c>
    </row>
    <row r="1869" spans="1:20">
      <c r="A1869">
        <v>4</v>
      </c>
      <c r="B1869">
        <v>2027</v>
      </c>
      <c r="C1869" s="2">
        <v>46478</v>
      </c>
      <c r="D1869" s="2">
        <v>46568</v>
      </c>
      <c r="J1869">
        <f>VLOOKUP(D1869,'FY-Quarter lookup'!$D$2:$I$25,6,FALSE)</f>
        <v>0</v>
      </c>
      <c r="K1869">
        <f t="shared" si="235"/>
        <v>387</v>
      </c>
      <c r="L1869" s="75" t="str">
        <f t="shared" ca="1" si="236"/>
        <v>2111: Salaries</v>
      </c>
      <c r="M1869" s="75">
        <f t="shared" ca="1" si="231"/>
        <v>0</v>
      </c>
      <c r="N1869" s="75" t="str">
        <f t="shared" ca="1" si="232"/>
        <v xml:space="preserve"> - </v>
      </c>
      <c r="O1869" s="75" t="str">
        <f t="shared" ca="1" si="237"/>
        <v>2111: Salaries0 - PY0</v>
      </c>
      <c r="P1869" s="75">
        <f>VLOOKUP(D1869,'FY-Quarter lookup'!$D$2:$J$25,7,FALSE)</f>
        <v>0</v>
      </c>
      <c r="Q1869" s="75">
        <f ca="1">IFERROR(INDEX('Budget by FY'!$I$2:$I$506,MATCH('Budget by qtr'!O1869,'Budget by FY'!$F$2:$F$506,0)),0)</f>
        <v>0</v>
      </c>
      <c r="R1869" s="75">
        <f>VLOOKUP(D1869,'FY-Quarter lookup'!$D$2:$K$25,8,FALSE)</f>
        <v>0</v>
      </c>
      <c r="S1869" s="75">
        <f>VLOOKUP(D1869,'FY-Quarter lookup'!$D$2:$G$25,4,FALSE)</f>
        <v>0</v>
      </c>
      <c r="T1869" s="75">
        <f t="shared" ca="1" si="233"/>
        <v>0</v>
      </c>
    </row>
    <row r="1870" spans="1:20">
      <c r="A1870">
        <v>1</v>
      </c>
      <c r="B1870">
        <v>2028</v>
      </c>
      <c r="C1870" s="2">
        <v>46569</v>
      </c>
      <c r="D1870" s="2">
        <v>46660</v>
      </c>
      <c r="J1870">
        <f>VLOOKUP(D1870,'FY-Quarter lookup'!$D$2:$I$25,6,FALSE)</f>
        <v>0</v>
      </c>
      <c r="K1870">
        <f t="shared" si="235"/>
        <v>387</v>
      </c>
      <c r="L1870" s="75" t="str">
        <f t="shared" ca="1" si="236"/>
        <v>2111: Salaries</v>
      </c>
      <c r="M1870" s="75">
        <f t="shared" ca="1" si="231"/>
        <v>0</v>
      </c>
      <c r="N1870" s="75" t="str">
        <f t="shared" ca="1" si="232"/>
        <v xml:space="preserve"> - </v>
      </c>
      <c r="O1870" s="75" t="str">
        <f t="shared" ca="1" si="237"/>
        <v>2111: Salaries0 - PY0</v>
      </c>
      <c r="P1870" s="75">
        <f>VLOOKUP(D1870,'FY-Quarter lookup'!$D$2:$J$25,7,FALSE)</f>
        <v>0</v>
      </c>
      <c r="Q1870" s="75">
        <f ca="1">IFERROR(INDEX('Budget by FY'!$I$2:$I$506,MATCH('Budget by qtr'!O1870,'Budget by FY'!$F$2:$F$506,0)),0)</f>
        <v>0</v>
      </c>
      <c r="R1870" s="75">
        <f>VLOOKUP(D1870,'FY-Quarter lookup'!$D$2:$K$25,8,FALSE)</f>
        <v>0</v>
      </c>
      <c r="S1870" s="75">
        <f>VLOOKUP(D1870,'FY-Quarter lookup'!$D$2:$G$25,4,FALSE)</f>
        <v>0</v>
      </c>
      <c r="T1870" s="75">
        <f t="shared" ca="1" si="233"/>
        <v>0</v>
      </c>
    </row>
    <row r="1871" spans="1:20">
      <c r="A1871">
        <v>2</v>
      </c>
      <c r="B1871">
        <v>2028</v>
      </c>
      <c r="C1871" s="2">
        <v>46661</v>
      </c>
      <c r="D1871" s="2">
        <v>46752</v>
      </c>
      <c r="J1871">
        <f>VLOOKUP(D1871,'FY-Quarter lookup'!$D$2:$I$25,6,FALSE)</f>
        <v>0</v>
      </c>
      <c r="K1871">
        <f t="shared" si="235"/>
        <v>387</v>
      </c>
      <c r="L1871" s="75" t="str">
        <f t="shared" ca="1" si="236"/>
        <v>2111: Salaries</v>
      </c>
      <c r="M1871" s="75">
        <f t="shared" ca="1" si="231"/>
        <v>0</v>
      </c>
      <c r="N1871" s="75" t="str">
        <f t="shared" ca="1" si="232"/>
        <v xml:space="preserve"> - </v>
      </c>
      <c r="O1871" s="75" t="str">
        <f t="shared" ca="1" si="237"/>
        <v>2111: Salaries0 - PY0</v>
      </c>
      <c r="P1871" s="75">
        <f>VLOOKUP(D1871,'FY-Quarter lookup'!$D$2:$J$25,7,FALSE)</f>
        <v>0</v>
      </c>
      <c r="Q1871" s="75">
        <f ca="1">IFERROR(INDEX('Budget by FY'!$I$2:$I$506,MATCH('Budget by qtr'!O1871,'Budget by FY'!$F$2:$F$506,0)),0)</f>
        <v>0</v>
      </c>
      <c r="R1871" s="75">
        <f>VLOOKUP(D1871,'FY-Quarter lookup'!$D$2:$K$25,8,FALSE)</f>
        <v>0</v>
      </c>
      <c r="S1871" s="75">
        <f>VLOOKUP(D1871,'FY-Quarter lookup'!$D$2:$G$25,4,FALSE)</f>
        <v>0</v>
      </c>
      <c r="T1871" s="75">
        <f t="shared" ca="1" si="233"/>
        <v>0</v>
      </c>
    </row>
    <row r="1872" spans="1:20">
      <c r="A1872">
        <v>3</v>
      </c>
      <c r="B1872">
        <v>2028</v>
      </c>
      <c r="C1872" s="2">
        <v>46753</v>
      </c>
      <c r="D1872" s="2">
        <v>46843</v>
      </c>
      <c r="J1872">
        <f>VLOOKUP(D1872,'FY-Quarter lookup'!$D$2:$I$25,6,FALSE)</f>
        <v>0</v>
      </c>
      <c r="K1872">
        <f t="shared" si="235"/>
        <v>387</v>
      </c>
      <c r="L1872" s="75" t="str">
        <f t="shared" ca="1" si="236"/>
        <v>2111: Salaries</v>
      </c>
      <c r="M1872" s="75">
        <f t="shared" ca="1" si="231"/>
        <v>0</v>
      </c>
      <c r="N1872" s="75" t="str">
        <f t="shared" ca="1" si="232"/>
        <v xml:space="preserve"> - </v>
      </c>
      <c r="O1872" s="75" t="str">
        <f t="shared" ca="1" si="237"/>
        <v>2111: Salaries0 - PY0</v>
      </c>
      <c r="P1872" s="75">
        <f>VLOOKUP(D1872,'FY-Quarter lookup'!$D$2:$J$25,7,FALSE)</f>
        <v>0</v>
      </c>
      <c r="Q1872" s="75">
        <f ca="1">IFERROR(INDEX('Budget by FY'!$I$2:$I$506,MATCH('Budget by qtr'!O1872,'Budget by FY'!$F$2:$F$506,0)),0)</f>
        <v>0</v>
      </c>
      <c r="R1872" s="75">
        <f>VLOOKUP(D1872,'FY-Quarter lookup'!$D$2:$K$25,8,FALSE)</f>
        <v>0</v>
      </c>
      <c r="S1872" s="75">
        <f>VLOOKUP(D1872,'FY-Quarter lookup'!$D$2:$G$25,4,FALSE)</f>
        <v>0</v>
      </c>
      <c r="T1872" s="75">
        <f t="shared" ca="1" si="233"/>
        <v>0</v>
      </c>
    </row>
    <row r="1873" spans="1:20">
      <c r="A1873">
        <v>4</v>
      </c>
      <c r="B1873">
        <v>2028</v>
      </c>
      <c r="C1873" s="2">
        <v>46844</v>
      </c>
      <c r="D1873" s="2">
        <v>46934</v>
      </c>
      <c r="J1873">
        <f>VLOOKUP(D1873,'FY-Quarter lookup'!$D$2:$I$25,6,FALSE)</f>
        <v>0</v>
      </c>
      <c r="K1873">
        <f t="shared" si="235"/>
        <v>387</v>
      </c>
      <c r="L1873" s="75" t="str">
        <f t="shared" ca="1" si="236"/>
        <v>2111: Salaries</v>
      </c>
      <c r="M1873" s="75">
        <f t="shared" ca="1" si="231"/>
        <v>0</v>
      </c>
      <c r="N1873" s="75" t="str">
        <f t="shared" ca="1" si="232"/>
        <v xml:space="preserve"> - </v>
      </c>
      <c r="O1873" s="75" t="str">
        <f t="shared" ca="1" si="237"/>
        <v>2111: Salaries0 - PY0</v>
      </c>
      <c r="P1873" s="75">
        <f>VLOOKUP(D1873,'FY-Quarter lookup'!$D$2:$J$25,7,FALSE)</f>
        <v>0</v>
      </c>
      <c r="Q1873" s="75">
        <f ca="1">IFERROR(INDEX('Budget by FY'!$I$2:$I$506,MATCH('Budget by qtr'!O1873,'Budget by FY'!$F$2:$F$506,0)),0)</f>
        <v>0</v>
      </c>
      <c r="R1873" s="75">
        <f>VLOOKUP(D1873,'FY-Quarter lookup'!$D$2:$K$25,8,FALSE)</f>
        <v>0</v>
      </c>
      <c r="S1873" s="75">
        <f>VLOOKUP(D1873,'FY-Quarter lookup'!$D$2:$G$25,4,FALSE)</f>
        <v>0</v>
      </c>
      <c r="T1873" s="75">
        <f t="shared" ca="1" si="233"/>
        <v>0</v>
      </c>
    </row>
    <row r="1874" spans="1:20">
      <c r="A1874">
        <v>1</v>
      </c>
      <c r="B1874">
        <v>2023</v>
      </c>
      <c r="C1874" s="2">
        <v>44743</v>
      </c>
      <c r="D1874" s="2">
        <v>44834</v>
      </c>
      <c r="J1874">
        <f>VLOOKUP(D1874,'FY-Quarter lookup'!$D$2:$I$25,6,FALSE)</f>
        <v>0</v>
      </c>
      <c r="K1874">
        <f>K1873+5</f>
        <v>392</v>
      </c>
      <c r="L1874" s="75" t="str">
        <f t="shared" ca="1" si="236"/>
        <v>2111: Salaries</v>
      </c>
      <c r="M1874" s="75">
        <f t="shared" ca="1" si="231"/>
        <v>0</v>
      </c>
      <c r="N1874" s="75" t="str">
        <f t="shared" ca="1" si="232"/>
        <v xml:space="preserve"> - </v>
      </c>
      <c r="O1874" s="75" t="str">
        <f t="shared" ca="1" si="237"/>
        <v>2111: Salaries0 - PY0</v>
      </c>
      <c r="P1874" s="75">
        <f>VLOOKUP(D1874,'FY-Quarter lookup'!$D$2:$J$25,7,FALSE)</f>
        <v>0</v>
      </c>
      <c r="Q1874" s="75">
        <f ca="1">IFERROR(INDEX('Budget by FY'!$I$2:$I$506,MATCH('Budget by qtr'!O1874,'Budget by FY'!$F$2:$F$506,0)),0)</f>
        <v>0</v>
      </c>
      <c r="R1874" s="75">
        <f>VLOOKUP(D1874,'FY-Quarter lookup'!$D$2:$K$25,8,FALSE)</f>
        <v>0</v>
      </c>
      <c r="S1874" s="75">
        <f>VLOOKUP(D1874,'FY-Quarter lookup'!$D$2:$G$25,4,FALSE)</f>
        <v>0</v>
      </c>
      <c r="T1874" s="75">
        <f t="shared" ca="1" si="233"/>
        <v>0</v>
      </c>
    </row>
    <row r="1875" spans="1:20">
      <c r="A1875">
        <v>2</v>
      </c>
      <c r="B1875">
        <v>2023</v>
      </c>
      <c r="C1875" s="2">
        <v>44835</v>
      </c>
      <c r="D1875" s="2">
        <v>44926</v>
      </c>
      <c r="J1875">
        <f>VLOOKUP(D1875,'FY-Quarter lookup'!$D$2:$I$25,6,FALSE)</f>
        <v>0</v>
      </c>
      <c r="K1875">
        <f>K1874</f>
        <v>392</v>
      </c>
      <c r="L1875" s="75" t="str">
        <f t="shared" ca="1" si="236"/>
        <v>2111: Salaries</v>
      </c>
      <c r="M1875" s="75">
        <f t="shared" ca="1" si="231"/>
        <v>0</v>
      </c>
      <c r="N1875" s="75" t="str">
        <f t="shared" ca="1" si="232"/>
        <v xml:space="preserve"> - </v>
      </c>
      <c r="O1875" s="75" t="str">
        <f t="shared" ca="1" si="237"/>
        <v>2111: Salaries0 - PY0</v>
      </c>
      <c r="P1875" s="75">
        <f>VLOOKUP(D1875,'FY-Quarter lookup'!$D$2:$J$25,7,FALSE)</f>
        <v>0</v>
      </c>
      <c r="Q1875" s="75">
        <f ca="1">IFERROR(INDEX('Budget by FY'!$I$2:$I$506,MATCH('Budget by qtr'!O1875,'Budget by FY'!$F$2:$F$506,0)),0)</f>
        <v>0</v>
      </c>
      <c r="R1875" s="75">
        <f>VLOOKUP(D1875,'FY-Quarter lookup'!$D$2:$K$25,8,FALSE)</f>
        <v>0</v>
      </c>
      <c r="S1875" s="75">
        <f>VLOOKUP(D1875,'FY-Quarter lookup'!$D$2:$G$25,4,FALSE)</f>
        <v>0</v>
      </c>
      <c r="T1875" s="75">
        <f t="shared" ca="1" si="233"/>
        <v>0</v>
      </c>
    </row>
    <row r="1876" spans="1:20">
      <c r="A1876">
        <v>3</v>
      </c>
      <c r="B1876">
        <v>2023</v>
      </c>
      <c r="C1876" s="2">
        <v>44927</v>
      </c>
      <c r="D1876" s="2">
        <v>45016</v>
      </c>
      <c r="J1876">
        <f>VLOOKUP(D1876,'FY-Quarter lookup'!$D$2:$I$25,6,FALSE)</f>
        <v>0</v>
      </c>
      <c r="K1876">
        <f t="shared" ref="K1876:K1897" si="238">K1875</f>
        <v>392</v>
      </c>
      <c r="L1876" s="75" t="str">
        <f t="shared" ca="1" si="236"/>
        <v>2111: Salaries</v>
      </c>
      <c r="M1876" s="75">
        <f t="shared" ca="1" si="231"/>
        <v>0</v>
      </c>
      <c r="N1876" s="75" t="str">
        <f t="shared" ca="1" si="232"/>
        <v xml:space="preserve"> - </v>
      </c>
      <c r="O1876" s="75" t="str">
        <f t="shared" ca="1" si="237"/>
        <v>2111: Salaries0 - PY0</v>
      </c>
      <c r="P1876" s="75">
        <f>VLOOKUP(D1876,'FY-Quarter lookup'!$D$2:$J$25,7,FALSE)</f>
        <v>0</v>
      </c>
      <c r="Q1876" s="75">
        <f ca="1">IFERROR(INDEX('Budget by FY'!$I$2:$I$506,MATCH('Budget by qtr'!O1876,'Budget by FY'!$F$2:$F$506,0)),0)</f>
        <v>0</v>
      </c>
      <c r="R1876" s="75">
        <f>VLOOKUP(D1876,'FY-Quarter lookup'!$D$2:$K$25,8,FALSE)</f>
        <v>0</v>
      </c>
      <c r="S1876" s="75">
        <f>VLOOKUP(D1876,'FY-Quarter lookup'!$D$2:$G$25,4,FALSE)</f>
        <v>0</v>
      </c>
      <c r="T1876" s="75">
        <f t="shared" ca="1" si="233"/>
        <v>0</v>
      </c>
    </row>
    <row r="1877" spans="1:20">
      <c r="A1877">
        <v>4</v>
      </c>
      <c r="B1877">
        <v>2023</v>
      </c>
      <c r="C1877" s="2">
        <v>45017</v>
      </c>
      <c r="D1877" s="2">
        <v>45107</v>
      </c>
      <c r="J1877">
        <f>VLOOKUP(D1877,'FY-Quarter lookup'!$D$2:$I$25,6,FALSE)</f>
        <v>0</v>
      </c>
      <c r="K1877">
        <f t="shared" si="238"/>
        <v>392</v>
      </c>
      <c r="L1877" s="75" t="str">
        <f t="shared" ca="1" si="236"/>
        <v>2111: Salaries</v>
      </c>
      <c r="M1877" s="75">
        <f t="shared" ca="1" si="231"/>
        <v>0</v>
      </c>
      <c r="N1877" s="75" t="str">
        <f t="shared" ca="1" si="232"/>
        <v xml:space="preserve"> - </v>
      </c>
      <c r="O1877" s="75" t="str">
        <f t="shared" ca="1" si="237"/>
        <v>2111: Salaries0 - PY0</v>
      </c>
      <c r="P1877" s="75">
        <f>VLOOKUP(D1877,'FY-Quarter lookup'!$D$2:$J$25,7,FALSE)</f>
        <v>0</v>
      </c>
      <c r="Q1877" s="75">
        <f ca="1">IFERROR(INDEX('Budget by FY'!$I$2:$I$506,MATCH('Budget by qtr'!O1877,'Budget by FY'!$F$2:$F$506,0)),0)</f>
        <v>0</v>
      </c>
      <c r="R1877" s="75">
        <f>VLOOKUP(D1877,'FY-Quarter lookup'!$D$2:$K$25,8,FALSE)</f>
        <v>0</v>
      </c>
      <c r="S1877" s="75">
        <f>VLOOKUP(D1877,'FY-Quarter lookup'!$D$2:$G$25,4,FALSE)</f>
        <v>0</v>
      </c>
      <c r="T1877" s="75">
        <f t="shared" ca="1" si="233"/>
        <v>0</v>
      </c>
    </row>
    <row r="1878" spans="1:20">
      <c r="A1878">
        <v>1</v>
      </c>
      <c r="B1878">
        <v>2024</v>
      </c>
      <c r="C1878" s="2">
        <v>45108</v>
      </c>
      <c r="D1878" s="2">
        <v>45199</v>
      </c>
      <c r="J1878">
        <f>VLOOKUP(D1878,'FY-Quarter lookup'!$D$2:$I$25,6,FALSE)</f>
        <v>0</v>
      </c>
      <c r="K1878">
        <f t="shared" si="238"/>
        <v>392</v>
      </c>
      <c r="L1878" s="75" t="str">
        <f t="shared" ca="1" si="236"/>
        <v>2111: Salaries</v>
      </c>
      <c r="M1878" s="75">
        <f t="shared" ca="1" si="231"/>
        <v>0</v>
      </c>
      <c r="N1878" s="75" t="str">
        <f t="shared" ca="1" si="232"/>
        <v xml:space="preserve"> - </v>
      </c>
      <c r="O1878" s="75" t="str">
        <f t="shared" ca="1" si="237"/>
        <v>2111: Salaries0 - PY0</v>
      </c>
      <c r="P1878" s="75">
        <f>VLOOKUP(D1878,'FY-Quarter lookup'!$D$2:$J$25,7,FALSE)</f>
        <v>0</v>
      </c>
      <c r="Q1878" s="75">
        <f ca="1">IFERROR(INDEX('Budget by FY'!$I$2:$I$506,MATCH('Budget by qtr'!O1878,'Budget by FY'!$F$2:$F$506,0)),0)</f>
        <v>0</v>
      </c>
      <c r="R1878" s="75">
        <f>VLOOKUP(D1878,'FY-Quarter lookup'!$D$2:$K$25,8,FALSE)</f>
        <v>0</v>
      </c>
      <c r="S1878" s="75">
        <f>VLOOKUP(D1878,'FY-Quarter lookup'!$D$2:$G$25,4,FALSE)</f>
        <v>0</v>
      </c>
      <c r="T1878" s="75">
        <f t="shared" ca="1" si="233"/>
        <v>0</v>
      </c>
    </row>
    <row r="1879" spans="1:20">
      <c r="A1879">
        <v>2</v>
      </c>
      <c r="B1879">
        <v>2024</v>
      </c>
      <c r="C1879" s="2">
        <v>45200</v>
      </c>
      <c r="D1879" s="2">
        <v>45291</v>
      </c>
      <c r="J1879">
        <f>VLOOKUP(D1879,'FY-Quarter lookup'!$D$2:$I$25,6,FALSE)</f>
        <v>0</v>
      </c>
      <c r="K1879">
        <f t="shared" si="238"/>
        <v>392</v>
      </c>
      <c r="L1879" s="75" t="str">
        <f t="shared" ca="1" si="236"/>
        <v>2111: Salaries</v>
      </c>
      <c r="M1879" s="75">
        <f t="shared" ca="1" si="231"/>
        <v>0</v>
      </c>
      <c r="N1879" s="75" t="str">
        <f t="shared" ca="1" si="232"/>
        <v xml:space="preserve"> - </v>
      </c>
      <c r="O1879" s="75" t="str">
        <f t="shared" ca="1" si="237"/>
        <v>2111: Salaries0 - PY0</v>
      </c>
      <c r="P1879" s="75">
        <f>VLOOKUP(D1879,'FY-Quarter lookup'!$D$2:$J$25,7,FALSE)</f>
        <v>0</v>
      </c>
      <c r="Q1879" s="75">
        <f ca="1">IFERROR(INDEX('Budget by FY'!$I$2:$I$506,MATCH('Budget by qtr'!O1879,'Budget by FY'!$F$2:$F$506,0)),0)</f>
        <v>0</v>
      </c>
      <c r="R1879" s="75">
        <f>VLOOKUP(D1879,'FY-Quarter lookup'!$D$2:$K$25,8,FALSE)</f>
        <v>0</v>
      </c>
      <c r="S1879" s="75">
        <f>VLOOKUP(D1879,'FY-Quarter lookup'!$D$2:$G$25,4,FALSE)</f>
        <v>0</v>
      </c>
      <c r="T1879" s="75">
        <f t="shared" ca="1" si="233"/>
        <v>0</v>
      </c>
    </row>
    <row r="1880" spans="1:20">
      <c r="A1880">
        <v>3</v>
      </c>
      <c r="B1880">
        <v>2024</v>
      </c>
      <c r="C1880" s="2">
        <v>45292</v>
      </c>
      <c r="D1880" s="2">
        <v>45382</v>
      </c>
      <c r="J1880">
        <f>VLOOKUP(D1880,'FY-Quarter lookup'!$D$2:$I$25,6,FALSE)</f>
        <v>0</v>
      </c>
      <c r="K1880">
        <f t="shared" si="238"/>
        <v>392</v>
      </c>
      <c r="L1880" s="75" t="str">
        <f t="shared" ca="1" si="236"/>
        <v>2111: Salaries</v>
      </c>
      <c r="M1880" s="75">
        <f t="shared" ca="1" si="231"/>
        <v>0</v>
      </c>
      <c r="N1880" s="75" t="str">
        <f t="shared" ca="1" si="232"/>
        <v xml:space="preserve"> - </v>
      </c>
      <c r="O1880" s="75" t="str">
        <f t="shared" ca="1" si="237"/>
        <v>2111: Salaries0 - PY0</v>
      </c>
      <c r="P1880" s="75">
        <f>VLOOKUP(D1880,'FY-Quarter lookup'!$D$2:$J$25,7,FALSE)</f>
        <v>0</v>
      </c>
      <c r="Q1880" s="75">
        <f ca="1">IFERROR(INDEX('Budget by FY'!$I$2:$I$506,MATCH('Budget by qtr'!O1880,'Budget by FY'!$F$2:$F$506,0)),0)</f>
        <v>0</v>
      </c>
      <c r="R1880" s="75">
        <f>VLOOKUP(D1880,'FY-Quarter lookup'!$D$2:$K$25,8,FALSE)</f>
        <v>0</v>
      </c>
      <c r="S1880" s="75">
        <f>VLOOKUP(D1880,'FY-Quarter lookup'!$D$2:$G$25,4,FALSE)</f>
        <v>0</v>
      </c>
      <c r="T1880" s="75">
        <f t="shared" ca="1" si="233"/>
        <v>0</v>
      </c>
    </row>
    <row r="1881" spans="1:20">
      <c r="A1881">
        <v>4</v>
      </c>
      <c r="B1881">
        <v>2024</v>
      </c>
      <c r="C1881" s="2">
        <v>45383</v>
      </c>
      <c r="D1881" s="2">
        <v>45473</v>
      </c>
      <c r="J1881">
        <f>VLOOKUP(D1881,'FY-Quarter lookup'!$D$2:$I$25,6,FALSE)</f>
        <v>0</v>
      </c>
      <c r="K1881">
        <f t="shared" si="238"/>
        <v>392</v>
      </c>
      <c r="L1881" s="75" t="str">
        <f t="shared" ca="1" si="236"/>
        <v>2111: Salaries</v>
      </c>
      <c r="M1881" s="75">
        <f t="shared" ca="1" si="231"/>
        <v>0</v>
      </c>
      <c r="N1881" s="75" t="str">
        <f t="shared" ca="1" si="232"/>
        <v xml:space="preserve"> - </v>
      </c>
      <c r="O1881" s="75" t="str">
        <f t="shared" ca="1" si="237"/>
        <v>2111: Salaries0 - PY0</v>
      </c>
      <c r="P1881" s="75">
        <f>VLOOKUP(D1881,'FY-Quarter lookup'!$D$2:$J$25,7,FALSE)</f>
        <v>0</v>
      </c>
      <c r="Q1881" s="75">
        <f ca="1">IFERROR(INDEX('Budget by FY'!$I$2:$I$506,MATCH('Budget by qtr'!O1881,'Budget by FY'!$F$2:$F$506,0)),0)</f>
        <v>0</v>
      </c>
      <c r="R1881" s="75">
        <f>VLOOKUP(D1881,'FY-Quarter lookup'!$D$2:$K$25,8,FALSE)</f>
        <v>0</v>
      </c>
      <c r="S1881" s="75">
        <f>VLOOKUP(D1881,'FY-Quarter lookup'!$D$2:$G$25,4,FALSE)</f>
        <v>0</v>
      </c>
      <c r="T1881" s="75">
        <f t="shared" ca="1" si="233"/>
        <v>0</v>
      </c>
    </row>
    <row r="1882" spans="1:20">
      <c r="A1882">
        <v>1</v>
      </c>
      <c r="B1882">
        <v>2025</v>
      </c>
      <c r="C1882" s="2">
        <v>45474</v>
      </c>
      <c r="D1882" s="2">
        <v>45565</v>
      </c>
      <c r="J1882">
        <f>VLOOKUP(D1882,'FY-Quarter lookup'!$D$2:$I$25,6,FALSE)</f>
        <v>0</v>
      </c>
      <c r="K1882">
        <f t="shared" si="238"/>
        <v>392</v>
      </c>
      <c r="L1882" s="75" t="str">
        <f t="shared" ca="1" si="236"/>
        <v>2111: Salaries</v>
      </c>
      <c r="M1882" s="75">
        <f t="shared" ref="M1882:M1945" ca="1" si="239">INDIRECT(_xlfn.CONCAT("'Budget by FY'!D",K1882))</f>
        <v>0</v>
      </c>
      <c r="N1882" s="75" t="str">
        <f t="shared" ref="N1882:N1945" ca="1" si="240">INDIRECT(_xlfn.CONCAT("'Budget by FY'!E",K1882))</f>
        <v xml:space="preserve"> - </v>
      </c>
      <c r="O1882" s="75" t="str">
        <f t="shared" ca="1" si="237"/>
        <v>2111: Salaries0 - PY0</v>
      </c>
      <c r="P1882" s="75">
        <f>VLOOKUP(D1882,'FY-Quarter lookup'!$D$2:$J$25,7,FALSE)</f>
        <v>0</v>
      </c>
      <c r="Q1882" s="75">
        <f ca="1">IFERROR(INDEX('Budget by FY'!$I$2:$I$506,MATCH('Budget by qtr'!O1882,'Budget by FY'!$F$2:$F$506,0)),0)</f>
        <v>0</v>
      </c>
      <c r="R1882" s="75">
        <f>VLOOKUP(D1882,'FY-Quarter lookup'!$D$2:$K$25,8,FALSE)</f>
        <v>0</v>
      </c>
      <c r="S1882" s="75">
        <f>VLOOKUP(D1882,'FY-Quarter lookup'!$D$2:$G$25,4,FALSE)</f>
        <v>0</v>
      </c>
      <c r="T1882" s="75">
        <f t="shared" ref="T1882:T1945" ca="1" si="241">IFERROR((Q1882/R1882)*S1882,0)</f>
        <v>0</v>
      </c>
    </row>
    <row r="1883" spans="1:20">
      <c r="A1883">
        <v>2</v>
      </c>
      <c r="B1883">
        <v>2025</v>
      </c>
      <c r="C1883" s="2">
        <v>45566</v>
      </c>
      <c r="D1883" s="2">
        <v>45657</v>
      </c>
      <c r="J1883">
        <f>VLOOKUP(D1883,'FY-Quarter lookup'!$D$2:$I$25,6,FALSE)</f>
        <v>0</v>
      </c>
      <c r="K1883">
        <f t="shared" si="238"/>
        <v>392</v>
      </c>
      <c r="L1883" s="75" t="str">
        <f t="shared" ca="1" si="236"/>
        <v>2111: Salaries</v>
      </c>
      <c r="M1883" s="75">
        <f t="shared" ca="1" si="239"/>
        <v>0</v>
      </c>
      <c r="N1883" s="75" t="str">
        <f t="shared" ca="1" si="240"/>
        <v xml:space="preserve"> - </v>
      </c>
      <c r="O1883" s="75" t="str">
        <f t="shared" ca="1" si="237"/>
        <v>2111: Salaries0 - PY0</v>
      </c>
      <c r="P1883" s="75">
        <f>VLOOKUP(D1883,'FY-Quarter lookup'!$D$2:$J$25,7,FALSE)</f>
        <v>0</v>
      </c>
      <c r="Q1883" s="75">
        <f ca="1">IFERROR(INDEX('Budget by FY'!$I$2:$I$506,MATCH('Budget by qtr'!O1883,'Budget by FY'!$F$2:$F$506,0)),0)</f>
        <v>0</v>
      </c>
      <c r="R1883" s="75">
        <f>VLOOKUP(D1883,'FY-Quarter lookup'!$D$2:$K$25,8,FALSE)</f>
        <v>0</v>
      </c>
      <c r="S1883" s="75">
        <f>VLOOKUP(D1883,'FY-Quarter lookup'!$D$2:$G$25,4,FALSE)</f>
        <v>0</v>
      </c>
      <c r="T1883" s="75">
        <f t="shared" ca="1" si="241"/>
        <v>0</v>
      </c>
    </row>
    <row r="1884" spans="1:20">
      <c r="A1884">
        <v>3</v>
      </c>
      <c r="B1884">
        <v>2025</v>
      </c>
      <c r="C1884" s="2">
        <v>45658</v>
      </c>
      <c r="D1884" s="2">
        <v>45747</v>
      </c>
      <c r="J1884">
        <f>VLOOKUP(D1884,'FY-Quarter lookup'!$D$2:$I$25,6,FALSE)</f>
        <v>0</v>
      </c>
      <c r="K1884">
        <f t="shared" si="238"/>
        <v>392</v>
      </c>
      <c r="L1884" s="75" t="str">
        <f t="shared" ca="1" si="236"/>
        <v>2111: Salaries</v>
      </c>
      <c r="M1884" s="75">
        <f t="shared" ca="1" si="239"/>
        <v>0</v>
      </c>
      <c r="N1884" s="75" t="str">
        <f t="shared" ca="1" si="240"/>
        <v xml:space="preserve"> - </v>
      </c>
      <c r="O1884" s="75" t="str">
        <f t="shared" ca="1" si="237"/>
        <v>2111: Salaries0 - PY0</v>
      </c>
      <c r="P1884" s="75">
        <f>VLOOKUP(D1884,'FY-Quarter lookup'!$D$2:$J$25,7,FALSE)</f>
        <v>0</v>
      </c>
      <c r="Q1884" s="75">
        <f ca="1">IFERROR(INDEX('Budget by FY'!$I$2:$I$506,MATCH('Budget by qtr'!O1884,'Budget by FY'!$F$2:$F$506,0)),0)</f>
        <v>0</v>
      </c>
      <c r="R1884" s="75">
        <f>VLOOKUP(D1884,'FY-Quarter lookup'!$D$2:$K$25,8,FALSE)</f>
        <v>0</v>
      </c>
      <c r="S1884" s="75">
        <f>VLOOKUP(D1884,'FY-Quarter lookup'!$D$2:$G$25,4,FALSE)</f>
        <v>0</v>
      </c>
      <c r="T1884" s="75">
        <f t="shared" ca="1" si="241"/>
        <v>0</v>
      </c>
    </row>
    <row r="1885" spans="1:20">
      <c r="A1885">
        <v>4</v>
      </c>
      <c r="B1885">
        <v>2025</v>
      </c>
      <c r="C1885" s="2">
        <v>45748</v>
      </c>
      <c r="D1885" s="2">
        <v>45838</v>
      </c>
      <c r="J1885">
        <f>VLOOKUP(D1885,'FY-Quarter lookup'!$D$2:$I$25,6,FALSE)</f>
        <v>0</v>
      </c>
      <c r="K1885">
        <f t="shared" si="238"/>
        <v>392</v>
      </c>
      <c r="L1885" s="75" t="str">
        <f t="shared" ca="1" si="236"/>
        <v>2111: Salaries</v>
      </c>
      <c r="M1885" s="75">
        <f t="shared" ca="1" si="239"/>
        <v>0</v>
      </c>
      <c r="N1885" s="75" t="str">
        <f t="shared" ca="1" si="240"/>
        <v xml:space="preserve"> - </v>
      </c>
      <c r="O1885" s="75" t="str">
        <f t="shared" ca="1" si="237"/>
        <v>2111: Salaries0 - PY0</v>
      </c>
      <c r="P1885" s="75">
        <f>VLOOKUP(D1885,'FY-Quarter lookup'!$D$2:$J$25,7,FALSE)</f>
        <v>0</v>
      </c>
      <c r="Q1885" s="75">
        <f ca="1">IFERROR(INDEX('Budget by FY'!$I$2:$I$506,MATCH('Budget by qtr'!O1885,'Budget by FY'!$F$2:$F$506,0)),0)</f>
        <v>0</v>
      </c>
      <c r="R1885" s="75">
        <f>VLOOKUP(D1885,'FY-Quarter lookup'!$D$2:$K$25,8,FALSE)</f>
        <v>0</v>
      </c>
      <c r="S1885" s="75">
        <f>VLOOKUP(D1885,'FY-Quarter lookup'!$D$2:$G$25,4,FALSE)</f>
        <v>0</v>
      </c>
      <c r="T1885" s="75">
        <f t="shared" ca="1" si="241"/>
        <v>0</v>
      </c>
    </row>
    <row r="1886" spans="1:20">
      <c r="A1886">
        <v>1</v>
      </c>
      <c r="B1886">
        <v>2026</v>
      </c>
      <c r="C1886" s="2">
        <v>45839</v>
      </c>
      <c r="D1886" s="2">
        <v>45930</v>
      </c>
      <c r="J1886">
        <f>VLOOKUP(D1886,'FY-Quarter lookup'!$D$2:$I$25,6,FALSE)</f>
        <v>0</v>
      </c>
      <c r="K1886">
        <f t="shared" si="238"/>
        <v>392</v>
      </c>
      <c r="L1886" s="75" t="str">
        <f t="shared" ca="1" si="236"/>
        <v>2111: Salaries</v>
      </c>
      <c r="M1886" s="75">
        <f t="shared" ca="1" si="239"/>
        <v>0</v>
      </c>
      <c r="N1886" s="75" t="str">
        <f t="shared" ca="1" si="240"/>
        <v xml:space="preserve"> - </v>
      </c>
      <c r="O1886" s="75" t="str">
        <f t="shared" ca="1" si="237"/>
        <v>2111: Salaries0 - PY0</v>
      </c>
      <c r="P1886" s="75">
        <f>VLOOKUP(D1886,'FY-Quarter lookup'!$D$2:$J$25,7,FALSE)</f>
        <v>0</v>
      </c>
      <c r="Q1886" s="75">
        <f ca="1">IFERROR(INDEX('Budget by FY'!$I$2:$I$506,MATCH('Budget by qtr'!O1886,'Budget by FY'!$F$2:$F$506,0)),0)</f>
        <v>0</v>
      </c>
      <c r="R1886" s="75">
        <f>VLOOKUP(D1886,'FY-Quarter lookup'!$D$2:$K$25,8,FALSE)</f>
        <v>0</v>
      </c>
      <c r="S1886" s="75">
        <f>VLOOKUP(D1886,'FY-Quarter lookup'!$D$2:$G$25,4,FALSE)</f>
        <v>0</v>
      </c>
      <c r="T1886" s="75">
        <f t="shared" ca="1" si="241"/>
        <v>0</v>
      </c>
    </row>
    <row r="1887" spans="1:20">
      <c r="A1887">
        <v>2</v>
      </c>
      <c r="B1887">
        <v>2026</v>
      </c>
      <c r="C1887" s="2">
        <v>45931</v>
      </c>
      <c r="D1887" s="2">
        <v>46022</v>
      </c>
      <c r="J1887">
        <f>VLOOKUP(D1887,'FY-Quarter lookup'!$D$2:$I$25,6,FALSE)</f>
        <v>0</v>
      </c>
      <c r="K1887">
        <f t="shared" si="238"/>
        <v>392</v>
      </c>
      <c r="L1887" s="75" t="str">
        <f t="shared" ca="1" si="236"/>
        <v>2111: Salaries</v>
      </c>
      <c r="M1887" s="75">
        <f t="shared" ca="1" si="239"/>
        <v>0</v>
      </c>
      <c r="N1887" s="75" t="str">
        <f t="shared" ca="1" si="240"/>
        <v xml:space="preserve"> - </v>
      </c>
      <c r="O1887" s="75" t="str">
        <f t="shared" ca="1" si="237"/>
        <v>2111: Salaries0 - PY0</v>
      </c>
      <c r="P1887" s="75">
        <f>VLOOKUP(D1887,'FY-Quarter lookup'!$D$2:$J$25,7,FALSE)</f>
        <v>0</v>
      </c>
      <c r="Q1887" s="75">
        <f ca="1">IFERROR(INDEX('Budget by FY'!$I$2:$I$506,MATCH('Budget by qtr'!O1887,'Budget by FY'!$F$2:$F$506,0)),0)</f>
        <v>0</v>
      </c>
      <c r="R1887" s="75">
        <f>VLOOKUP(D1887,'FY-Quarter lookup'!$D$2:$K$25,8,FALSE)</f>
        <v>0</v>
      </c>
      <c r="S1887" s="75">
        <f>VLOOKUP(D1887,'FY-Quarter lookup'!$D$2:$G$25,4,FALSE)</f>
        <v>0</v>
      </c>
      <c r="T1887" s="75">
        <f t="shared" ca="1" si="241"/>
        <v>0</v>
      </c>
    </row>
    <row r="1888" spans="1:20">
      <c r="A1888">
        <v>3</v>
      </c>
      <c r="B1888">
        <v>2026</v>
      </c>
      <c r="C1888" s="2">
        <v>46023</v>
      </c>
      <c r="D1888" s="2">
        <v>46112</v>
      </c>
      <c r="J1888">
        <f>VLOOKUP(D1888,'FY-Quarter lookup'!$D$2:$I$25,6,FALSE)</f>
        <v>0</v>
      </c>
      <c r="K1888">
        <f t="shared" si="238"/>
        <v>392</v>
      </c>
      <c r="L1888" s="75" t="str">
        <f t="shared" ca="1" si="236"/>
        <v>2111: Salaries</v>
      </c>
      <c r="M1888" s="75">
        <f t="shared" ca="1" si="239"/>
        <v>0</v>
      </c>
      <c r="N1888" s="75" t="str">
        <f t="shared" ca="1" si="240"/>
        <v xml:space="preserve"> - </v>
      </c>
      <c r="O1888" s="75" t="str">
        <f t="shared" ca="1" si="237"/>
        <v>2111: Salaries0 - PY0</v>
      </c>
      <c r="P1888" s="75">
        <f>VLOOKUP(D1888,'FY-Quarter lookup'!$D$2:$J$25,7,FALSE)</f>
        <v>0</v>
      </c>
      <c r="Q1888" s="75">
        <f ca="1">IFERROR(INDEX('Budget by FY'!$I$2:$I$506,MATCH('Budget by qtr'!O1888,'Budget by FY'!$F$2:$F$506,0)),0)</f>
        <v>0</v>
      </c>
      <c r="R1888" s="75">
        <f>VLOOKUP(D1888,'FY-Quarter lookup'!$D$2:$K$25,8,FALSE)</f>
        <v>0</v>
      </c>
      <c r="S1888" s="75">
        <f>VLOOKUP(D1888,'FY-Quarter lookup'!$D$2:$G$25,4,FALSE)</f>
        <v>0</v>
      </c>
      <c r="T1888" s="75">
        <f t="shared" ca="1" si="241"/>
        <v>0</v>
      </c>
    </row>
    <row r="1889" spans="1:20">
      <c r="A1889">
        <v>4</v>
      </c>
      <c r="B1889">
        <v>2026</v>
      </c>
      <c r="C1889" s="2">
        <v>46113</v>
      </c>
      <c r="D1889" s="2">
        <v>46203</v>
      </c>
      <c r="J1889">
        <f>VLOOKUP(D1889,'FY-Quarter lookup'!$D$2:$I$25,6,FALSE)</f>
        <v>0</v>
      </c>
      <c r="K1889">
        <f t="shared" si="238"/>
        <v>392</v>
      </c>
      <c r="L1889" s="75" t="str">
        <f t="shared" ca="1" si="236"/>
        <v>2111: Salaries</v>
      </c>
      <c r="M1889" s="75">
        <f t="shared" ca="1" si="239"/>
        <v>0</v>
      </c>
      <c r="N1889" s="75" t="str">
        <f t="shared" ca="1" si="240"/>
        <v xml:space="preserve"> - </v>
      </c>
      <c r="O1889" s="75" t="str">
        <f t="shared" ca="1" si="237"/>
        <v>2111: Salaries0 - PY0</v>
      </c>
      <c r="P1889" s="75">
        <f>VLOOKUP(D1889,'FY-Quarter lookup'!$D$2:$J$25,7,FALSE)</f>
        <v>0</v>
      </c>
      <c r="Q1889" s="75">
        <f ca="1">IFERROR(INDEX('Budget by FY'!$I$2:$I$506,MATCH('Budget by qtr'!O1889,'Budget by FY'!$F$2:$F$506,0)),0)</f>
        <v>0</v>
      </c>
      <c r="R1889" s="75">
        <f>VLOOKUP(D1889,'FY-Quarter lookup'!$D$2:$K$25,8,FALSE)</f>
        <v>0</v>
      </c>
      <c r="S1889" s="75">
        <f>VLOOKUP(D1889,'FY-Quarter lookup'!$D$2:$G$25,4,FALSE)</f>
        <v>0</v>
      </c>
      <c r="T1889" s="75">
        <f t="shared" ca="1" si="241"/>
        <v>0</v>
      </c>
    </row>
    <row r="1890" spans="1:20">
      <c r="A1890">
        <v>1</v>
      </c>
      <c r="B1890">
        <v>2027</v>
      </c>
      <c r="C1890" s="2">
        <v>46204</v>
      </c>
      <c r="D1890" s="2">
        <v>46295</v>
      </c>
      <c r="J1890">
        <f>VLOOKUP(D1890,'FY-Quarter lookup'!$D$2:$I$25,6,FALSE)</f>
        <v>0</v>
      </c>
      <c r="K1890">
        <f t="shared" si="238"/>
        <v>392</v>
      </c>
      <c r="L1890" s="75" t="str">
        <f t="shared" ca="1" si="236"/>
        <v>2111: Salaries</v>
      </c>
      <c r="M1890" s="75">
        <f t="shared" ca="1" si="239"/>
        <v>0</v>
      </c>
      <c r="N1890" s="75" t="str">
        <f t="shared" ca="1" si="240"/>
        <v xml:space="preserve"> - </v>
      </c>
      <c r="O1890" s="75" t="str">
        <f t="shared" ca="1" si="237"/>
        <v>2111: Salaries0 - PY0</v>
      </c>
      <c r="P1890" s="75">
        <f>VLOOKUP(D1890,'FY-Quarter lookup'!$D$2:$J$25,7,FALSE)</f>
        <v>0</v>
      </c>
      <c r="Q1890" s="75">
        <f ca="1">IFERROR(INDEX('Budget by FY'!$I$2:$I$506,MATCH('Budget by qtr'!O1890,'Budget by FY'!$F$2:$F$506,0)),0)</f>
        <v>0</v>
      </c>
      <c r="R1890" s="75">
        <f>VLOOKUP(D1890,'FY-Quarter lookup'!$D$2:$K$25,8,FALSE)</f>
        <v>0</v>
      </c>
      <c r="S1890" s="75">
        <f>VLOOKUP(D1890,'FY-Quarter lookup'!$D$2:$G$25,4,FALSE)</f>
        <v>0</v>
      </c>
      <c r="T1890" s="75">
        <f t="shared" ca="1" si="241"/>
        <v>0</v>
      </c>
    </row>
    <row r="1891" spans="1:20">
      <c r="A1891">
        <v>2</v>
      </c>
      <c r="B1891">
        <v>2027</v>
      </c>
      <c r="C1891" s="2">
        <v>46296</v>
      </c>
      <c r="D1891" s="2">
        <v>46387</v>
      </c>
      <c r="J1891">
        <f>VLOOKUP(D1891,'FY-Quarter lookup'!$D$2:$I$25,6,FALSE)</f>
        <v>0</v>
      </c>
      <c r="K1891">
        <f t="shared" si="238"/>
        <v>392</v>
      </c>
      <c r="L1891" s="75" t="str">
        <f t="shared" ca="1" si="236"/>
        <v>2111: Salaries</v>
      </c>
      <c r="M1891" s="75">
        <f t="shared" ca="1" si="239"/>
        <v>0</v>
      </c>
      <c r="N1891" s="75" t="str">
        <f t="shared" ca="1" si="240"/>
        <v xml:space="preserve"> - </v>
      </c>
      <c r="O1891" s="75" t="str">
        <f t="shared" ca="1" si="237"/>
        <v>2111: Salaries0 - PY0</v>
      </c>
      <c r="P1891" s="75">
        <f>VLOOKUP(D1891,'FY-Quarter lookup'!$D$2:$J$25,7,FALSE)</f>
        <v>0</v>
      </c>
      <c r="Q1891" s="75">
        <f ca="1">IFERROR(INDEX('Budget by FY'!$I$2:$I$506,MATCH('Budget by qtr'!O1891,'Budget by FY'!$F$2:$F$506,0)),0)</f>
        <v>0</v>
      </c>
      <c r="R1891" s="75">
        <f>VLOOKUP(D1891,'FY-Quarter lookup'!$D$2:$K$25,8,FALSE)</f>
        <v>0</v>
      </c>
      <c r="S1891" s="75">
        <f>VLOOKUP(D1891,'FY-Quarter lookup'!$D$2:$G$25,4,FALSE)</f>
        <v>0</v>
      </c>
      <c r="T1891" s="75">
        <f t="shared" ca="1" si="241"/>
        <v>0</v>
      </c>
    </row>
    <row r="1892" spans="1:20">
      <c r="A1892">
        <v>3</v>
      </c>
      <c r="B1892">
        <v>2027</v>
      </c>
      <c r="C1892" s="2">
        <v>46388</v>
      </c>
      <c r="D1892" s="2">
        <v>46477</v>
      </c>
      <c r="J1892">
        <f>VLOOKUP(D1892,'FY-Quarter lookup'!$D$2:$I$25,6,FALSE)</f>
        <v>0</v>
      </c>
      <c r="K1892">
        <f t="shared" si="238"/>
        <v>392</v>
      </c>
      <c r="L1892" s="75" t="str">
        <f t="shared" ca="1" si="236"/>
        <v>2111: Salaries</v>
      </c>
      <c r="M1892" s="75">
        <f t="shared" ca="1" si="239"/>
        <v>0</v>
      </c>
      <c r="N1892" s="75" t="str">
        <f t="shared" ca="1" si="240"/>
        <v xml:space="preserve"> - </v>
      </c>
      <c r="O1892" s="75" t="str">
        <f t="shared" ca="1" si="237"/>
        <v>2111: Salaries0 - PY0</v>
      </c>
      <c r="P1892" s="75">
        <f>VLOOKUP(D1892,'FY-Quarter lookup'!$D$2:$J$25,7,FALSE)</f>
        <v>0</v>
      </c>
      <c r="Q1892" s="75">
        <f ca="1">IFERROR(INDEX('Budget by FY'!$I$2:$I$506,MATCH('Budget by qtr'!O1892,'Budget by FY'!$F$2:$F$506,0)),0)</f>
        <v>0</v>
      </c>
      <c r="R1892" s="75">
        <f>VLOOKUP(D1892,'FY-Quarter lookup'!$D$2:$K$25,8,FALSE)</f>
        <v>0</v>
      </c>
      <c r="S1892" s="75">
        <f>VLOOKUP(D1892,'FY-Quarter lookup'!$D$2:$G$25,4,FALSE)</f>
        <v>0</v>
      </c>
      <c r="T1892" s="75">
        <f t="shared" ca="1" si="241"/>
        <v>0</v>
      </c>
    </row>
    <row r="1893" spans="1:20">
      <c r="A1893">
        <v>4</v>
      </c>
      <c r="B1893">
        <v>2027</v>
      </c>
      <c r="C1893" s="2">
        <v>46478</v>
      </c>
      <c r="D1893" s="2">
        <v>46568</v>
      </c>
      <c r="J1893">
        <f>VLOOKUP(D1893,'FY-Quarter lookup'!$D$2:$I$25,6,FALSE)</f>
        <v>0</v>
      </c>
      <c r="K1893">
        <f t="shared" si="238"/>
        <v>392</v>
      </c>
      <c r="L1893" s="75" t="str">
        <f t="shared" ca="1" si="236"/>
        <v>2111: Salaries</v>
      </c>
      <c r="M1893" s="75">
        <f t="shared" ca="1" si="239"/>
        <v>0</v>
      </c>
      <c r="N1893" s="75" t="str">
        <f t="shared" ca="1" si="240"/>
        <v xml:space="preserve"> - </v>
      </c>
      <c r="O1893" s="75" t="str">
        <f t="shared" ca="1" si="237"/>
        <v>2111: Salaries0 - PY0</v>
      </c>
      <c r="P1893" s="75">
        <f>VLOOKUP(D1893,'FY-Quarter lookup'!$D$2:$J$25,7,FALSE)</f>
        <v>0</v>
      </c>
      <c r="Q1893" s="75">
        <f ca="1">IFERROR(INDEX('Budget by FY'!$I$2:$I$506,MATCH('Budget by qtr'!O1893,'Budget by FY'!$F$2:$F$506,0)),0)</f>
        <v>0</v>
      </c>
      <c r="R1893" s="75">
        <f>VLOOKUP(D1893,'FY-Quarter lookup'!$D$2:$K$25,8,FALSE)</f>
        <v>0</v>
      </c>
      <c r="S1893" s="75">
        <f>VLOOKUP(D1893,'FY-Quarter lookup'!$D$2:$G$25,4,FALSE)</f>
        <v>0</v>
      </c>
      <c r="T1893" s="75">
        <f t="shared" ca="1" si="241"/>
        <v>0</v>
      </c>
    </row>
    <row r="1894" spans="1:20">
      <c r="A1894">
        <v>1</v>
      </c>
      <c r="B1894">
        <v>2028</v>
      </c>
      <c r="C1894" s="2">
        <v>46569</v>
      </c>
      <c r="D1894" s="2">
        <v>46660</v>
      </c>
      <c r="J1894">
        <f>VLOOKUP(D1894,'FY-Quarter lookup'!$D$2:$I$25,6,FALSE)</f>
        <v>0</v>
      </c>
      <c r="K1894">
        <f t="shared" si="238"/>
        <v>392</v>
      </c>
      <c r="L1894" s="75" t="str">
        <f t="shared" ca="1" si="236"/>
        <v>2111: Salaries</v>
      </c>
      <c r="M1894" s="75">
        <f t="shared" ca="1" si="239"/>
        <v>0</v>
      </c>
      <c r="N1894" s="75" t="str">
        <f t="shared" ca="1" si="240"/>
        <v xml:space="preserve"> - </v>
      </c>
      <c r="O1894" s="75" t="str">
        <f t="shared" ca="1" si="237"/>
        <v>2111: Salaries0 - PY0</v>
      </c>
      <c r="P1894" s="75">
        <f>VLOOKUP(D1894,'FY-Quarter lookup'!$D$2:$J$25,7,FALSE)</f>
        <v>0</v>
      </c>
      <c r="Q1894" s="75">
        <f ca="1">IFERROR(INDEX('Budget by FY'!$I$2:$I$506,MATCH('Budget by qtr'!O1894,'Budget by FY'!$F$2:$F$506,0)),0)</f>
        <v>0</v>
      </c>
      <c r="R1894" s="75">
        <f>VLOOKUP(D1894,'FY-Quarter lookup'!$D$2:$K$25,8,FALSE)</f>
        <v>0</v>
      </c>
      <c r="S1894" s="75">
        <f>VLOOKUP(D1894,'FY-Quarter lookup'!$D$2:$G$25,4,FALSE)</f>
        <v>0</v>
      </c>
      <c r="T1894" s="75">
        <f t="shared" ca="1" si="241"/>
        <v>0</v>
      </c>
    </row>
    <row r="1895" spans="1:20">
      <c r="A1895">
        <v>2</v>
      </c>
      <c r="B1895">
        <v>2028</v>
      </c>
      <c r="C1895" s="2">
        <v>46661</v>
      </c>
      <c r="D1895" s="2">
        <v>46752</v>
      </c>
      <c r="J1895">
        <f>VLOOKUP(D1895,'FY-Quarter lookup'!$D$2:$I$25,6,FALSE)</f>
        <v>0</v>
      </c>
      <c r="K1895">
        <f t="shared" si="238"/>
        <v>392</v>
      </c>
      <c r="L1895" s="75" t="str">
        <f t="shared" ca="1" si="236"/>
        <v>2111: Salaries</v>
      </c>
      <c r="M1895" s="75">
        <f t="shared" ca="1" si="239"/>
        <v>0</v>
      </c>
      <c r="N1895" s="75" t="str">
        <f t="shared" ca="1" si="240"/>
        <v xml:space="preserve"> - </v>
      </c>
      <c r="O1895" s="75" t="str">
        <f t="shared" ca="1" si="237"/>
        <v>2111: Salaries0 - PY0</v>
      </c>
      <c r="P1895" s="75">
        <f>VLOOKUP(D1895,'FY-Quarter lookup'!$D$2:$J$25,7,FALSE)</f>
        <v>0</v>
      </c>
      <c r="Q1895" s="75">
        <f ca="1">IFERROR(INDEX('Budget by FY'!$I$2:$I$506,MATCH('Budget by qtr'!O1895,'Budget by FY'!$F$2:$F$506,0)),0)</f>
        <v>0</v>
      </c>
      <c r="R1895" s="75">
        <f>VLOOKUP(D1895,'FY-Quarter lookup'!$D$2:$K$25,8,FALSE)</f>
        <v>0</v>
      </c>
      <c r="S1895" s="75">
        <f>VLOOKUP(D1895,'FY-Quarter lookup'!$D$2:$G$25,4,FALSE)</f>
        <v>0</v>
      </c>
      <c r="T1895" s="75">
        <f t="shared" ca="1" si="241"/>
        <v>0</v>
      </c>
    </row>
    <row r="1896" spans="1:20">
      <c r="A1896">
        <v>3</v>
      </c>
      <c r="B1896">
        <v>2028</v>
      </c>
      <c r="C1896" s="2">
        <v>46753</v>
      </c>
      <c r="D1896" s="2">
        <v>46843</v>
      </c>
      <c r="J1896">
        <f>VLOOKUP(D1896,'FY-Quarter lookup'!$D$2:$I$25,6,FALSE)</f>
        <v>0</v>
      </c>
      <c r="K1896">
        <f t="shared" si="238"/>
        <v>392</v>
      </c>
      <c r="L1896" s="75" t="str">
        <f t="shared" ca="1" si="236"/>
        <v>2111: Salaries</v>
      </c>
      <c r="M1896" s="75">
        <f t="shared" ca="1" si="239"/>
        <v>0</v>
      </c>
      <c r="N1896" s="75" t="str">
        <f t="shared" ca="1" si="240"/>
        <v xml:space="preserve"> - </v>
      </c>
      <c r="O1896" s="75" t="str">
        <f t="shared" ca="1" si="237"/>
        <v>2111: Salaries0 - PY0</v>
      </c>
      <c r="P1896" s="75">
        <f>VLOOKUP(D1896,'FY-Quarter lookup'!$D$2:$J$25,7,FALSE)</f>
        <v>0</v>
      </c>
      <c r="Q1896" s="75">
        <f ca="1">IFERROR(INDEX('Budget by FY'!$I$2:$I$506,MATCH('Budget by qtr'!O1896,'Budget by FY'!$F$2:$F$506,0)),0)</f>
        <v>0</v>
      </c>
      <c r="R1896" s="75">
        <f>VLOOKUP(D1896,'FY-Quarter lookup'!$D$2:$K$25,8,FALSE)</f>
        <v>0</v>
      </c>
      <c r="S1896" s="75">
        <f>VLOOKUP(D1896,'FY-Quarter lookup'!$D$2:$G$25,4,FALSE)</f>
        <v>0</v>
      </c>
      <c r="T1896" s="75">
        <f t="shared" ca="1" si="241"/>
        <v>0</v>
      </c>
    </row>
    <row r="1897" spans="1:20">
      <c r="A1897">
        <v>4</v>
      </c>
      <c r="B1897">
        <v>2028</v>
      </c>
      <c r="C1897" s="2">
        <v>46844</v>
      </c>
      <c r="D1897" s="2">
        <v>46934</v>
      </c>
      <c r="J1897">
        <f>VLOOKUP(D1897,'FY-Quarter lookup'!$D$2:$I$25,6,FALSE)</f>
        <v>0</v>
      </c>
      <c r="K1897">
        <f t="shared" si="238"/>
        <v>392</v>
      </c>
      <c r="L1897" s="75" t="str">
        <f t="shared" ca="1" si="236"/>
        <v>2111: Salaries</v>
      </c>
      <c r="M1897" s="75">
        <f t="shared" ca="1" si="239"/>
        <v>0</v>
      </c>
      <c r="N1897" s="75" t="str">
        <f t="shared" ca="1" si="240"/>
        <v xml:space="preserve"> - </v>
      </c>
      <c r="O1897" s="75" t="str">
        <f t="shared" ca="1" si="237"/>
        <v>2111: Salaries0 - PY0</v>
      </c>
      <c r="P1897" s="75">
        <f>VLOOKUP(D1897,'FY-Quarter lookup'!$D$2:$J$25,7,FALSE)</f>
        <v>0</v>
      </c>
      <c r="Q1897" s="75">
        <f ca="1">IFERROR(INDEX('Budget by FY'!$I$2:$I$506,MATCH('Budget by qtr'!O1897,'Budget by FY'!$F$2:$F$506,0)),0)</f>
        <v>0</v>
      </c>
      <c r="R1897" s="75">
        <f>VLOOKUP(D1897,'FY-Quarter lookup'!$D$2:$K$25,8,FALSE)</f>
        <v>0</v>
      </c>
      <c r="S1897" s="75">
        <f>VLOOKUP(D1897,'FY-Quarter lookup'!$D$2:$G$25,4,FALSE)</f>
        <v>0</v>
      </c>
      <c r="T1897" s="75">
        <f t="shared" ca="1" si="241"/>
        <v>0</v>
      </c>
    </row>
    <row r="1898" spans="1:20">
      <c r="A1898">
        <v>1</v>
      </c>
      <c r="B1898">
        <v>2023</v>
      </c>
      <c r="C1898" s="2">
        <v>44743</v>
      </c>
      <c r="D1898" s="2">
        <v>44834</v>
      </c>
      <c r="J1898">
        <f>VLOOKUP(D1898,'FY-Quarter lookup'!$D$2:$I$25,6,FALSE)</f>
        <v>0</v>
      </c>
      <c r="K1898">
        <f>K1897+5</f>
        <v>397</v>
      </c>
      <c r="L1898" s="75" t="str">
        <f t="shared" ca="1" si="236"/>
        <v>2111: Salaries</v>
      </c>
      <c r="M1898" s="75">
        <f t="shared" ca="1" si="239"/>
        <v>0</v>
      </c>
      <c r="N1898" s="75" t="str">
        <f t="shared" ca="1" si="240"/>
        <v xml:space="preserve"> - </v>
      </c>
      <c r="O1898" s="75" t="str">
        <f t="shared" ca="1" si="237"/>
        <v>2111: Salaries0 - PY0</v>
      </c>
      <c r="P1898" s="75">
        <f>VLOOKUP(D1898,'FY-Quarter lookup'!$D$2:$J$25,7,FALSE)</f>
        <v>0</v>
      </c>
      <c r="Q1898" s="75">
        <f ca="1">IFERROR(INDEX('Budget by FY'!$I$2:$I$506,MATCH('Budget by qtr'!O1898,'Budget by FY'!$F$2:$F$506,0)),0)</f>
        <v>0</v>
      </c>
      <c r="R1898" s="75">
        <f>VLOOKUP(D1898,'FY-Quarter lookup'!$D$2:$K$25,8,FALSE)</f>
        <v>0</v>
      </c>
      <c r="S1898" s="75">
        <f>VLOOKUP(D1898,'FY-Quarter lookup'!$D$2:$G$25,4,FALSE)</f>
        <v>0</v>
      </c>
      <c r="T1898" s="75">
        <f t="shared" ca="1" si="241"/>
        <v>0</v>
      </c>
    </row>
    <row r="1899" spans="1:20">
      <c r="A1899">
        <v>2</v>
      </c>
      <c r="B1899">
        <v>2023</v>
      </c>
      <c r="C1899" s="2">
        <v>44835</v>
      </c>
      <c r="D1899" s="2">
        <v>44926</v>
      </c>
      <c r="J1899">
        <f>VLOOKUP(D1899,'FY-Quarter lookup'!$D$2:$I$25,6,FALSE)</f>
        <v>0</v>
      </c>
      <c r="K1899">
        <f>K1898</f>
        <v>397</v>
      </c>
      <c r="L1899" s="75" t="str">
        <f t="shared" ca="1" si="236"/>
        <v>2111: Salaries</v>
      </c>
      <c r="M1899" s="75">
        <f t="shared" ca="1" si="239"/>
        <v>0</v>
      </c>
      <c r="N1899" s="75" t="str">
        <f t="shared" ca="1" si="240"/>
        <v xml:space="preserve"> - </v>
      </c>
      <c r="O1899" s="75" t="str">
        <f t="shared" ca="1" si="237"/>
        <v>2111: Salaries0 - PY0</v>
      </c>
      <c r="P1899" s="75">
        <f>VLOOKUP(D1899,'FY-Quarter lookup'!$D$2:$J$25,7,FALSE)</f>
        <v>0</v>
      </c>
      <c r="Q1899" s="75">
        <f ca="1">IFERROR(INDEX('Budget by FY'!$I$2:$I$506,MATCH('Budget by qtr'!O1899,'Budget by FY'!$F$2:$F$506,0)),0)</f>
        <v>0</v>
      </c>
      <c r="R1899" s="75">
        <f>VLOOKUP(D1899,'FY-Quarter lookup'!$D$2:$K$25,8,FALSE)</f>
        <v>0</v>
      </c>
      <c r="S1899" s="75">
        <f>VLOOKUP(D1899,'FY-Quarter lookup'!$D$2:$G$25,4,FALSE)</f>
        <v>0</v>
      </c>
      <c r="T1899" s="75">
        <f t="shared" ca="1" si="241"/>
        <v>0</v>
      </c>
    </row>
    <row r="1900" spans="1:20">
      <c r="A1900">
        <v>3</v>
      </c>
      <c r="B1900">
        <v>2023</v>
      </c>
      <c r="C1900" s="2">
        <v>44927</v>
      </c>
      <c r="D1900" s="2">
        <v>45016</v>
      </c>
      <c r="J1900">
        <f>VLOOKUP(D1900,'FY-Quarter lookup'!$D$2:$I$25,6,FALSE)</f>
        <v>0</v>
      </c>
      <c r="K1900">
        <f t="shared" ref="K1900:K1921" si="242">K1899</f>
        <v>397</v>
      </c>
      <c r="L1900" s="75" t="str">
        <f t="shared" ca="1" si="236"/>
        <v>2111: Salaries</v>
      </c>
      <c r="M1900" s="75">
        <f t="shared" ca="1" si="239"/>
        <v>0</v>
      </c>
      <c r="N1900" s="75" t="str">
        <f t="shared" ca="1" si="240"/>
        <v xml:space="preserve"> - </v>
      </c>
      <c r="O1900" s="75" t="str">
        <f t="shared" ca="1" si="237"/>
        <v>2111: Salaries0 - PY0</v>
      </c>
      <c r="P1900" s="75">
        <f>VLOOKUP(D1900,'FY-Quarter lookup'!$D$2:$J$25,7,FALSE)</f>
        <v>0</v>
      </c>
      <c r="Q1900" s="75">
        <f ca="1">IFERROR(INDEX('Budget by FY'!$I$2:$I$506,MATCH('Budget by qtr'!O1900,'Budget by FY'!$F$2:$F$506,0)),0)</f>
        <v>0</v>
      </c>
      <c r="R1900" s="75">
        <f>VLOOKUP(D1900,'FY-Quarter lookup'!$D$2:$K$25,8,FALSE)</f>
        <v>0</v>
      </c>
      <c r="S1900" s="75">
        <f>VLOOKUP(D1900,'FY-Quarter lookup'!$D$2:$G$25,4,FALSE)</f>
        <v>0</v>
      </c>
      <c r="T1900" s="75">
        <f t="shared" ca="1" si="241"/>
        <v>0</v>
      </c>
    </row>
    <row r="1901" spans="1:20">
      <c r="A1901">
        <v>4</v>
      </c>
      <c r="B1901">
        <v>2023</v>
      </c>
      <c r="C1901" s="2">
        <v>45017</v>
      </c>
      <c r="D1901" s="2">
        <v>45107</v>
      </c>
      <c r="J1901">
        <f>VLOOKUP(D1901,'FY-Quarter lookup'!$D$2:$I$25,6,FALSE)</f>
        <v>0</v>
      </c>
      <c r="K1901">
        <f t="shared" si="242"/>
        <v>397</v>
      </c>
      <c r="L1901" s="75" t="str">
        <f t="shared" ca="1" si="236"/>
        <v>2111: Salaries</v>
      </c>
      <c r="M1901" s="75">
        <f t="shared" ca="1" si="239"/>
        <v>0</v>
      </c>
      <c r="N1901" s="75" t="str">
        <f t="shared" ca="1" si="240"/>
        <v xml:space="preserve"> - </v>
      </c>
      <c r="O1901" s="75" t="str">
        <f t="shared" ca="1" si="237"/>
        <v>2111: Salaries0 - PY0</v>
      </c>
      <c r="P1901" s="75">
        <f>VLOOKUP(D1901,'FY-Quarter lookup'!$D$2:$J$25,7,FALSE)</f>
        <v>0</v>
      </c>
      <c r="Q1901" s="75">
        <f ca="1">IFERROR(INDEX('Budget by FY'!$I$2:$I$506,MATCH('Budget by qtr'!O1901,'Budget by FY'!$F$2:$F$506,0)),0)</f>
        <v>0</v>
      </c>
      <c r="R1901" s="75">
        <f>VLOOKUP(D1901,'FY-Quarter lookup'!$D$2:$K$25,8,FALSE)</f>
        <v>0</v>
      </c>
      <c r="S1901" s="75">
        <f>VLOOKUP(D1901,'FY-Quarter lookup'!$D$2:$G$25,4,FALSE)</f>
        <v>0</v>
      </c>
      <c r="T1901" s="75">
        <f t="shared" ca="1" si="241"/>
        <v>0</v>
      </c>
    </row>
    <row r="1902" spans="1:20">
      <c r="A1902">
        <v>1</v>
      </c>
      <c r="B1902">
        <v>2024</v>
      </c>
      <c r="C1902" s="2">
        <v>45108</v>
      </c>
      <c r="D1902" s="2">
        <v>45199</v>
      </c>
      <c r="J1902">
        <f>VLOOKUP(D1902,'FY-Quarter lookup'!$D$2:$I$25,6,FALSE)</f>
        <v>0</v>
      </c>
      <c r="K1902">
        <f t="shared" si="242"/>
        <v>397</v>
      </c>
      <c r="L1902" s="75" t="str">
        <f t="shared" ca="1" si="236"/>
        <v>2111: Salaries</v>
      </c>
      <c r="M1902" s="75">
        <f t="shared" ca="1" si="239"/>
        <v>0</v>
      </c>
      <c r="N1902" s="75" t="str">
        <f t="shared" ca="1" si="240"/>
        <v xml:space="preserve"> - </v>
      </c>
      <c r="O1902" s="75" t="str">
        <f t="shared" ca="1" si="237"/>
        <v>2111: Salaries0 - PY0</v>
      </c>
      <c r="P1902" s="75">
        <f>VLOOKUP(D1902,'FY-Quarter lookup'!$D$2:$J$25,7,FALSE)</f>
        <v>0</v>
      </c>
      <c r="Q1902" s="75">
        <f ca="1">IFERROR(INDEX('Budget by FY'!$I$2:$I$506,MATCH('Budget by qtr'!O1902,'Budget by FY'!$F$2:$F$506,0)),0)</f>
        <v>0</v>
      </c>
      <c r="R1902" s="75">
        <f>VLOOKUP(D1902,'FY-Quarter lookup'!$D$2:$K$25,8,FALSE)</f>
        <v>0</v>
      </c>
      <c r="S1902" s="75">
        <f>VLOOKUP(D1902,'FY-Quarter lookup'!$D$2:$G$25,4,FALSE)</f>
        <v>0</v>
      </c>
      <c r="T1902" s="75">
        <f t="shared" ca="1" si="241"/>
        <v>0</v>
      </c>
    </row>
    <row r="1903" spans="1:20">
      <c r="A1903">
        <v>2</v>
      </c>
      <c r="B1903">
        <v>2024</v>
      </c>
      <c r="C1903" s="2">
        <v>45200</v>
      </c>
      <c r="D1903" s="2">
        <v>45291</v>
      </c>
      <c r="J1903">
        <f>VLOOKUP(D1903,'FY-Quarter lookup'!$D$2:$I$25,6,FALSE)</f>
        <v>0</v>
      </c>
      <c r="K1903">
        <f t="shared" si="242"/>
        <v>397</v>
      </c>
      <c r="L1903" s="75" t="str">
        <f t="shared" ca="1" si="236"/>
        <v>2111: Salaries</v>
      </c>
      <c r="M1903" s="75">
        <f t="shared" ca="1" si="239"/>
        <v>0</v>
      </c>
      <c r="N1903" s="75" t="str">
        <f t="shared" ca="1" si="240"/>
        <v xml:space="preserve"> - </v>
      </c>
      <c r="O1903" s="75" t="str">
        <f t="shared" ca="1" si="237"/>
        <v>2111: Salaries0 - PY0</v>
      </c>
      <c r="P1903" s="75">
        <f>VLOOKUP(D1903,'FY-Quarter lookup'!$D$2:$J$25,7,FALSE)</f>
        <v>0</v>
      </c>
      <c r="Q1903" s="75">
        <f ca="1">IFERROR(INDEX('Budget by FY'!$I$2:$I$506,MATCH('Budget by qtr'!O1903,'Budget by FY'!$F$2:$F$506,0)),0)</f>
        <v>0</v>
      </c>
      <c r="R1903" s="75">
        <f>VLOOKUP(D1903,'FY-Quarter lookup'!$D$2:$K$25,8,FALSE)</f>
        <v>0</v>
      </c>
      <c r="S1903" s="75">
        <f>VLOOKUP(D1903,'FY-Quarter lookup'!$D$2:$G$25,4,FALSE)</f>
        <v>0</v>
      </c>
      <c r="T1903" s="75">
        <f t="shared" ca="1" si="241"/>
        <v>0</v>
      </c>
    </row>
    <row r="1904" spans="1:20">
      <c r="A1904">
        <v>3</v>
      </c>
      <c r="B1904">
        <v>2024</v>
      </c>
      <c r="C1904" s="2">
        <v>45292</v>
      </c>
      <c r="D1904" s="2">
        <v>45382</v>
      </c>
      <c r="J1904">
        <f>VLOOKUP(D1904,'FY-Quarter lookup'!$D$2:$I$25,6,FALSE)</f>
        <v>0</v>
      </c>
      <c r="K1904">
        <f t="shared" si="242"/>
        <v>397</v>
      </c>
      <c r="L1904" s="75" t="str">
        <f t="shared" ca="1" si="236"/>
        <v>2111: Salaries</v>
      </c>
      <c r="M1904" s="75">
        <f t="shared" ca="1" si="239"/>
        <v>0</v>
      </c>
      <c r="N1904" s="75" t="str">
        <f t="shared" ca="1" si="240"/>
        <v xml:space="preserve"> - </v>
      </c>
      <c r="O1904" s="75" t="str">
        <f t="shared" ca="1" si="237"/>
        <v>2111: Salaries0 - PY0</v>
      </c>
      <c r="P1904" s="75">
        <f>VLOOKUP(D1904,'FY-Quarter lookup'!$D$2:$J$25,7,FALSE)</f>
        <v>0</v>
      </c>
      <c r="Q1904" s="75">
        <f ca="1">IFERROR(INDEX('Budget by FY'!$I$2:$I$506,MATCH('Budget by qtr'!O1904,'Budget by FY'!$F$2:$F$506,0)),0)</f>
        <v>0</v>
      </c>
      <c r="R1904" s="75">
        <f>VLOOKUP(D1904,'FY-Quarter lookup'!$D$2:$K$25,8,FALSE)</f>
        <v>0</v>
      </c>
      <c r="S1904" s="75">
        <f>VLOOKUP(D1904,'FY-Quarter lookup'!$D$2:$G$25,4,FALSE)</f>
        <v>0</v>
      </c>
      <c r="T1904" s="75">
        <f t="shared" ca="1" si="241"/>
        <v>0</v>
      </c>
    </row>
    <row r="1905" spans="1:20">
      <c r="A1905">
        <v>4</v>
      </c>
      <c r="B1905">
        <v>2024</v>
      </c>
      <c r="C1905" s="2">
        <v>45383</v>
      </c>
      <c r="D1905" s="2">
        <v>45473</v>
      </c>
      <c r="J1905">
        <f>VLOOKUP(D1905,'FY-Quarter lookup'!$D$2:$I$25,6,FALSE)</f>
        <v>0</v>
      </c>
      <c r="K1905">
        <f t="shared" si="242"/>
        <v>397</v>
      </c>
      <c r="L1905" s="75" t="str">
        <f t="shared" ca="1" si="236"/>
        <v>2111: Salaries</v>
      </c>
      <c r="M1905" s="75">
        <f t="shared" ca="1" si="239"/>
        <v>0</v>
      </c>
      <c r="N1905" s="75" t="str">
        <f t="shared" ca="1" si="240"/>
        <v xml:space="preserve"> - </v>
      </c>
      <c r="O1905" s="75" t="str">
        <f t="shared" ca="1" si="237"/>
        <v>2111: Salaries0 - PY0</v>
      </c>
      <c r="P1905" s="75">
        <f>VLOOKUP(D1905,'FY-Quarter lookup'!$D$2:$J$25,7,FALSE)</f>
        <v>0</v>
      </c>
      <c r="Q1905" s="75">
        <f ca="1">IFERROR(INDEX('Budget by FY'!$I$2:$I$506,MATCH('Budget by qtr'!O1905,'Budget by FY'!$F$2:$F$506,0)),0)</f>
        <v>0</v>
      </c>
      <c r="R1905" s="75">
        <f>VLOOKUP(D1905,'FY-Quarter lookup'!$D$2:$K$25,8,FALSE)</f>
        <v>0</v>
      </c>
      <c r="S1905" s="75">
        <f>VLOOKUP(D1905,'FY-Quarter lookup'!$D$2:$G$25,4,FALSE)</f>
        <v>0</v>
      </c>
      <c r="T1905" s="75">
        <f t="shared" ca="1" si="241"/>
        <v>0</v>
      </c>
    </row>
    <row r="1906" spans="1:20">
      <c r="A1906">
        <v>1</v>
      </c>
      <c r="B1906">
        <v>2025</v>
      </c>
      <c r="C1906" s="2">
        <v>45474</v>
      </c>
      <c r="D1906" s="2">
        <v>45565</v>
      </c>
      <c r="J1906">
        <f>VLOOKUP(D1906,'FY-Quarter lookup'!$D$2:$I$25,6,FALSE)</f>
        <v>0</v>
      </c>
      <c r="K1906">
        <f t="shared" si="242"/>
        <v>397</v>
      </c>
      <c r="L1906" s="75" t="str">
        <f t="shared" ca="1" si="236"/>
        <v>2111: Salaries</v>
      </c>
      <c r="M1906" s="75">
        <f t="shared" ca="1" si="239"/>
        <v>0</v>
      </c>
      <c r="N1906" s="75" t="str">
        <f t="shared" ca="1" si="240"/>
        <v xml:space="preserve"> - </v>
      </c>
      <c r="O1906" s="75" t="str">
        <f t="shared" ca="1" si="237"/>
        <v>2111: Salaries0 - PY0</v>
      </c>
      <c r="P1906" s="75">
        <f>VLOOKUP(D1906,'FY-Quarter lookup'!$D$2:$J$25,7,FALSE)</f>
        <v>0</v>
      </c>
      <c r="Q1906" s="75">
        <f ca="1">IFERROR(INDEX('Budget by FY'!$I$2:$I$506,MATCH('Budget by qtr'!O1906,'Budget by FY'!$F$2:$F$506,0)),0)</f>
        <v>0</v>
      </c>
      <c r="R1906" s="75">
        <f>VLOOKUP(D1906,'FY-Quarter lookup'!$D$2:$K$25,8,FALSE)</f>
        <v>0</v>
      </c>
      <c r="S1906" s="75">
        <f>VLOOKUP(D1906,'FY-Quarter lookup'!$D$2:$G$25,4,FALSE)</f>
        <v>0</v>
      </c>
      <c r="T1906" s="75">
        <f t="shared" ca="1" si="241"/>
        <v>0</v>
      </c>
    </row>
    <row r="1907" spans="1:20">
      <c r="A1907">
        <v>2</v>
      </c>
      <c r="B1907">
        <v>2025</v>
      </c>
      <c r="C1907" s="2">
        <v>45566</v>
      </c>
      <c r="D1907" s="2">
        <v>45657</v>
      </c>
      <c r="J1907">
        <f>VLOOKUP(D1907,'FY-Quarter lookup'!$D$2:$I$25,6,FALSE)</f>
        <v>0</v>
      </c>
      <c r="K1907">
        <f t="shared" si="242"/>
        <v>397</v>
      </c>
      <c r="L1907" s="75" t="str">
        <f t="shared" ca="1" si="236"/>
        <v>2111: Salaries</v>
      </c>
      <c r="M1907" s="75">
        <f t="shared" ca="1" si="239"/>
        <v>0</v>
      </c>
      <c r="N1907" s="75" t="str">
        <f t="shared" ca="1" si="240"/>
        <v xml:space="preserve"> - </v>
      </c>
      <c r="O1907" s="75" t="str">
        <f t="shared" ca="1" si="237"/>
        <v>2111: Salaries0 - PY0</v>
      </c>
      <c r="P1907" s="75">
        <f>VLOOKUP(D1907,'FY-Quarter lookup'!$D$2:$J$25,7,FALSE)</f>
        <v>0</v>
      </c>
      <c r="Q1907" s="75">
        <f ca="1">IFERROR(INDEX('Budget by FY'!$I$2:$I$506,MATCH('Budget by qtr'!O1907,'Budget by FY'!$F$2:$F$506,0)),0)</f>
        <v>0</v>
      </c>
      <c r="R1907" s="75">
        <f>VLOOKUP(D1907,'FY-Quarter lookup'!$D$2:$K$25,8,FALSE)</f>
        <v>0</v>
      </c>
      <c r="S1907" s="75">
        <f>VLOOKUP(D1907,'FY-Quarter lookup'!$D$2:$G$25,4,FALSE)</f>
        <v>0</v>
      </c>
      <c r="T1907" s="75">
        <f t="shared" ca="1" si="241"/>
        <v>0</v>
      </c>
    </row>
    <row r="1908" spans="1:20">
      <c r="A1908">
        <v>3</v>
      </c>
      <c r="B1908">
        <v>2025</v>
      </c>
      <c r="C1908" s="2">
        <v>45658</v>
      </c>
      <c r="D1908" s="2">
        <v>45747</v>
      </c>
      <c r="J1908">
        <f>VLOOKUP(D1908,'FY-Quarter lookup'!$D$2:$I$25,6,FALSE)</f>
        <v>0</v>
      </c>
      <c r="K1908">
        <f t="shared" si="242"/>
        <v>397</v>
      </c>
      <c r="L1908" s="75" t="str">
        <f t="shared" ca="1" si="236"/>
        <v>2111: Salaries</v>
      </c>
      <c r="M1908" s="75">
        <f t="shared" ca="1" si="239"/>
        <v>0</v>
      </c>
      <c r="N1908" s="75" t="str">
        <f t="shared" ca="1" si="240"/>
        <v xml:space="preserve"> - </v>
      </c>
      <c r="O1908" s="75" t="str">
        <f t="shared" ca="1" si="237"/>
        <v>2111: Salaries0 - PY0</v>
      </c>
      <c r="P1908" s="75">
        <f>VLOOKUP(D1908,'FY-Quarter lookup'!$D$2:$J$25,7,FALSE)</f>
        <v>0</v>
      </c>
      <c r="Q1908" s="75">
        <f ca="1">IFERROR(INDEX('Budget by FY'!$I$2:$I$506,MATCH('Budget by qtr'!O1908,'Budget by FY'!$F$2:$F$506,0)),0)</f>
        <v>0</v>
      </c>
      <c r="R1908" s="75">
        <f>VLOOKUP(D1908,'FY-Quarter lookup'!$D$2:$K$25,8,FALSE)</f>
        <v>0</v>
      </c>
      <c r="S1908" s="75">
        <f>VLOOKUP(D1908,'FY-Quarter lookup'!$D$2:$G$25,4,FALSE)</f>
        <v>0</v>
      </c>
      <c r="T1908" s="75">
        <f t="shared" ca="1" si="241"/>
        <v>0</v>
      </c>
    </row>
    <row r="1909" spans="1:20">
      <c r="A1909">
        <v>4</v>
      </c>
      <c r="B1909">
        <v>2025</v>
      </c>
      <c r="C1909" s="2">
        <v>45748</v>
      </c>
      <c r="D1909" s="2">
        <v>45838</v>
      </c>
      <c r="J1909">
        <f>VLOOKUP(D1909,'FY-Quarter lookup'!$D$2:$I$25,6,FALSE)</f>
        <v>0</v>
      </c>
      <c r="K1909">
        <f t="shared" si="242"/>
        <v>397</v>
      </c>
      <c r="L1909" s="75" t="str">
        <f t="shared" ca="1" si="236"/>
        <v>2111: Salaries</v>
      </c>
      <c r="M1909" s="75">
        <f t="shared" ca="1" si="239"/>
        <v>0</v>
      </c>
      <c r="N1909" s="75" t="str">
        <f t="shared" ca="1" si="240"/>
        <v xml:space="preserve"> - </v>
      </c>
      <c r="O1909" s="75" t="str">
        <f t="shared" ca="1" si="237"/>
        <v>2111: Salaries0 - PY0</v>
      </c>
      <c r="P1909" s="75">
        <f>VLOOKUP(D1909,'FY-Quarter lookup'!$D$2:$J$25,7,FALSE)</f>
        <v>0</v>
      </c>
      <c r="Q1909" s="75">
        <f ca="1">IFERROR(INDEX('Budget by FY'!$I$2:$I$506,MATCH('Budget by qtr'!O1909,'Budget by FY'!$F$2:$F$506,0)),0)</f>
        <v>0</v>
      </c>
      <c r="R1909" s="75">
        <f>VLOOKUP(D1909,'FY-Quarter lookup'!$D$2:$K$25,8,FALSE)</f>
        <v>0</v>
      </c>
      <c r="S1909" s="75">
        <f>VLOOKUP(D1909,'FY-Quarter lookup'!$D$2:$G$25,4,FALSE)</f>
        <v>0</v>
      </c>
      <c r="T1909" s="75">
        <f t="shared" ca="1" si="241"/>
        <v>0</v>
      </c>
    </row>
    <row r="1910" spans="1:20">
      <c r="A1910">
        <v>1</v>
      </c>
      <c r="B1910">
        <v>2026</v>
      </c>
      <c r="C1910" s="2">
        <v>45839</v>
      </c>
      <c r="D1910" s="2">
        <v>45930</v>
      </c>
      <c r="J1910">
        <f>VLOOKUP(D1910,'FY-Quarter lookup'!$D$2:$I$25,6,FALSE)</f>
        <v>0</v>
      </c>
      <c r="K1910">
        <f t="shared" si="242"/>
        <v>397</v>
      </c>
      <c r="L1910" s="75" t="str">
        <f t="shared" ca="1" si="236"/>
        <v>2111: Salaries</v>
      </c>
      <c r="M1910" s="75">
        <f t="shared" ca="1" si="239"/>
        <v>0</v>
      </c>
      <c r="N1910" s="75" t="str">
        <f t="shared" ca="1" si="240"/>
        <v xml:space="preserve"> - </v>
      </c>
      <c r="O1910" s="75" t="str">
        <f t="shared" ca="1" si="237"/>
        <v>2111: Salaries0 - PY0</v>
      </c>
      <c r="P1910" s="75">
        <f>VLOOKUP(D1910,'FY-Quarter lookup'!$D$2:$J$25,7,FALSE)</f>
        <v>0</v>
      </c>
      <c r="Q1910" s="75">
        <f ca="1">IFERROR(INDEX('Budget by FY'!$I$2:$I$506,MATCH('Budget by qtr'!O1910,'Budget by FY'!$F$2:$F$506,0)),0)</f>
        <v>0</v>
      </c>
      <c r="R1910" s="75">
        <f>VLOOKUP(D1910,'FY-Quarter lookup'!$D$2:$K$25,8,FALSE)</f>
        <v>0</v>
      </c>
      <c r="S1910" s="75">
        <f>VLOOKUP(D1910,'FY-Quarter lookup'!$D$2:$G$25,4,FALSE)</f>
        <v>0</v>
      </c>
      <c r="T1910" s="75">
        <f t="shared" ca="1" si="241"/>
        <v>0</v>
      </c>
    </row>
    <row r="1911" spans="1:20">
      <c r="A1911">
        <v>2</v>
      </c>
      <c r="B1911">
        <v>2026</v>
      </c>
      <c r="C1911" s="2">
        <v>45931</v>
      </c>
      <c r="D1911" s="2">
        <v>46022</v>
      </c>
      <c r="J1911">
        <f>VLOOKUP(D1911,'FY-Quarter lookup'!$D$2:$I$25,6,FALSE)</f>
        <v>0</v>
      </c>
      <c r="K1911">
        <f t="shared" si="242"/>
        <v>397</v>
      </c>
      <c r="L1911" s="75" t="str">
        <f t="shared" ca="1" si="236"/>
        <v>2111: Salaries</v>
      </c>
      <c r="M1911" s="75">
        <f t="shared" ca="1" si="239"/>
        <v>0</v>
      </c>
      <c r="N1911" s="75" t="str">
        <f t="shared" ca="1" si="240"/>
        <v xml:space="preserve"> - </v>
      </c>
      <c r="O1911" s="75" t="str">
        <f t="shared" ca="1" si="237"/>
        <v>2111: Salaries0 - PY0</v>
      </c>
      <c r="P1911" s="75">
        <f>VLOOKUP(D1911,'FY-Quarter lookup'!$D$2:$J$25,7,FALSE)</f>
        <v>0</v>
      </c>
      <c r="Q1911" s="75">
        <f ca="1">IFERROR(INDEX('Budget by FY'!$I$2:$I$506,MATCH('Budget by qtr'!O1911,'Budget by FY'!$F$2:$F$506,0)),0)</f>
        <v>0</v>
      </c>
      <c r="R1911" s="75">
        <f>VLOOKUP(D1911,'FY-Quarter lookup'!$D$2:$K$25,8,FALSE)</f>
        <v>0</v>
      </c>
      <c r="S1911" s="75">
        <f>VLOOKUP(D1911,'FY-Quarter lookup'!$D$2:$G$25,4,FALSE)</f>
        <v>0</v>
      </c>
      <c r="T1911" s="75">
        <f t="shared" ca="1" si="241"/>
        <v>0</v>
      </c>
    </row>
    <row r="1912" spans="1:20">
      <c r="A1912">
        <v>3</v>
      </c>
      <c r="B1912">
        <v>2026</v>
      </c>
      <c r="C1912" s="2">
        <v>46023</v>
      </c>
      <c r="D1912" s="2">
        <v>46112</v>
      </c>
      <c r="J1912">
        <f>VLOOKUP(D1912,'FY-Quarter lookup'!$D$2:$I$25,6,FALSE)</f>
        <v>0</v>
      </c>
      <c r="K1912">
        <f t="shared" si="242"/>
        <v>397</v>
      </c>
      <c r="L1912" s="75" t="str">
        <f t="shared" ca="1" si="236"/>
        <v>2111: Salaries</v>
      </c>
      <c r="M1912" s="75">
        <f t="shared" ca="1" si="239"/>
        <v>0</v>
      </c>
      <c r="N1912" s="75" t="str">
        <f t="shared" ca="1" si="240"/>
        <v xml:space="preserve"> - </v>
      </c>
      <c r="O1912" s="75" t="str">
        <f t="shared" ca="1" si="237"/>
        <v>2111: Salaries0 - PY0</v>
      </c>
      <c r="P1912" s="75">
        <f>VLOOKUP(D1912,'FY-Quarter lookup'!$D$2:$J$25,7,FALSE)</f>
        <v>0</v>
      </c>
      <c r="Q1912" s="75">
        <f ca="1">IFERROR(INDEX('Budget by FY'!$I$2:$I$506,MATCH('Budget by qtr'!O1912,'Budget by FY'!$F$2:$F$506,0)),0)</f>
        <v>0</v>
      </c>
      <c r="R1912" s="75">
        <f>VLOOKUP(D1912,'FY-Quarter lookup'!$D$2:$K$25,8,FALSE)</f>
        <v>0</v>
      </c>
      <c r="S1912" s="75">
        <f>VLOOKUP(D1912,'FY-Quarter lookup'!$D$2:$G$25,4,FALSE)</f>
        <v>0</v>
      </c>
      <c r="T1912" s="75">
        <f t="shared" ca="1" si="241"/>
        <v>0</v>
      </c>
    </row>
    <row r="1913" spans="1:20">
      <c r="A1913">
        <v>4</v>
      </c>
      <c r="B1913">
        <v>2026</v>
      </c>
      <c r="C1913" s="2">
        <v>46113</v>
      </c>
      <c r="D1913" s="2">
        <v>46203</v>
      </c>
      <c r="J1913">
        <f>VLOOKUP(D1913,'FY-Quarter lookup'!$D$2:$I$25,6,FALSE)</f>
        <v>0</v>
      </c>
      <c r="K1913">
        <f t="shared" si="242"/>
        <v>397</v>
      </c>
      <c r="L1913" s="75" t="str">
        <f t="shared" ca="1" si="236"/>
        <v>2111: Salaries</v>
      </c>
      <c r="M1913" s="75">
        <f t="shared" ca="1" si="239"/>
        <v>0</v>
      </c>
      <c r="N1913" s="75" t="str">
        <f t="shared" ca="1" si="240"/>
        <v xml:space="preserve"> - </v>
      </c>
      <c r="O1913" s="75" t="str">
        <f t="shared" ca="1" si="237"/>
        <v>2111: Salaries0 - PY0</v>
      </c>
      <c r="P1913" s="75">
        <f>VLOOKUP(D1913,'FY-Quarter lookup'!$D$2:$J$25,7,FALSE)</f>
        <v>0</v>
      </c>
      <c r="Q1913" s="75">
        <f ca="1">IFERROR(INDEX('Budget by FY'!$I$2:$I$506,MATCH('Budget by qtr'!O1913,'Budget by FY'!$F$2:$F$506,0)),0)</f>
        <v>0</v>
      </c>
      <c r="R1913" s="75">
        <f>VLOOKUP(D1913,'FY-Quarter lookup'!$D$2:$K$25,8,FALSE)</f>
        <v>0</v>
      </c>
      <c r="S1913" s="75">
        <f>VLOOKUP(D1913,'FY-Quarter lookup'!$D$2:$G$25,4,FALSE)</f>
        <v>0</v>
      </c>
      <c r="T1913" s="75">
        <f t="shared" ca="1" si="241"/>
        <v>0</v>
      </c>
    </row>
    <row r="1914" spans="1:20">
      <c r="A1914">
        <v>1</v>
      </c>
      <c r="B1914">
        <v>2027</v>
      </c>
      <c r="C1914" s="2">
        <v>46204</v>
      </c>
      <c r="D1914" s="2">
        <v>46295</v>
      </c>
      <c r="J1914">
        <f>VLOOKUP(D1914,'FY-Quarter lookup'!$D$2:$I$25,6,FALSE)</f>
        <v>0</v>
      </c>
      <c r="K1914">
        <f t="shared" si="242"/>
        <v>397</v>
      </c>
      <c r="L1914" s="75" t="str">
        <f t="shared" ca="1" si="236"/>
        <v>2111: Salaries</v>
      </c>
      <c r="M1914" s="75">
        <f t="shared" ca="1" si="239"/>
        <v>0</v>
      </c>
      <c r="N1914" s="75" t="str">
        <f t="shared" ca="1" si="240"/>
        <v xml:space="preserve"> - </v>
      </c>
      <c r="O1914" s="75" t="str">
        <f t="shared" ca="1" si="237"/>
        <v>2111: Salaries0 - PY0</v>
      </c>
      <c r="P1914" s="75">
        <f>VLOOKUP(D1914,'FY-Quarter lookup'!$D$2:$J$25,7,FALSE)</f>
        <v>0</v>
      </c>
      <c r="Q1914" s="75">
        <f ca="1">IFERROR(INDEX('Budget by FY'!$I$2:$I$506,MATCH('Budget by qtr'!O1914,'Budget by FY'!$F$2:$F$506,0)),0)</f>
        <v>0</v>
      </c>
      <c r="R1914" s="75">
        <f>VLOOKUP(D1914,'FY-Quarter lookup'!$D$2:$K$25,8,FALSE)</f>
        <v>0</v>
      </c>
      <c r="S1914" s="75">
        <f>VLOOKUP(D1914,'FY-Quarter lookup'!$D$2:$G$25,4,FALSE)</f>
        <v>0</v>
      </c>
      <c r="T1914" s="75">
        <f t="shared" ca="1" si="241"/>
        <v>0</v>
      </c>
    </row>
    <row r="1915" spans="1:20">
      <c r="A1915">
        <v>2</v>
      </c>
      <c r="B1915">
        <v>2027</v>
      </c>
      <c r="C1915" s="2">
        <v>46296</v>
      </c>
      <c r="D1915" s="2">
        <v>46387</v>
      </c>
      <c r="J1915">
        <f>VLOOKUP(D1915,'FY-Quarter lookup'!$D$2:$I$25,6,FALSE)</f>
        <v>0</v>
      </c>
      <c r="K1915">
        <f t="shared" si="242"/>
        <v>397</v>
      </c>
      <c r="L1915" s="75" t="str">
        <f t="shared" ca="1" si="236"/>
        <v>2111: Salaries</v>
      </c>
      <c r="M1915" s="75">
        <f t="shared" ca="1" si="239"/>
        <v>0</v>
      </c>
      <c r="N1915" s="75" t="str">
        <f t="shared" ca="1" si="240"/>
        <v xml:space="preserve"> - </v>
      </c>
      <c r="O1915" s="75" t="str">
        <f t="shared" ca="1" si="237"/>
        <v>2111: Salaries0 - PY0</v>
      </c>
      <c r="P1915" s="75">
        <f>VLOOKUP(D1915,'FY-Quarter lookup'!$D$2:$J$25,7,FALSE)</f>
        <v>0</v>
      </c>
      <c r="Q1915" s="75">
        <f ca="1">IFERROR(INDEX('Budget by FY'!$I$2:$I$506,MATCH('Budget by qtr'!O1915,'Budget by FY'!$F$2:$F$506,0)),0)</f>
        <v>0</v>
      </c>
      <c r="R1915" s="75">
        <f>VLOOKUP(D1915,'FY-Quarter lookup'!$D$2:$K$25,8,FALSE)</f>
        <v>0</v>
      </c>
      <c r="S1915" s="75">
        <f>VLOOKUP(D1915,'FY-Quarter lookup'!$D$2:$G$25,4,FALSE)</f>
        <v>0</v>
      </c>
      <c r="T1915" s="75">
        <f t="shared" ca="1" si="241"/>
        <v>0</v>
      </c>
    </row>
    <row r="1916" spans="1:20">
      <c r="A1916">
        <v>3</v>
      </c>
      <c r="B1916">
        <v>2027</v>
      </c>
      <c r="C1916" s="2">
        <v>46388</v>
      </c>
      <c r="D1916" s="2">
        <v>46477</v>
      </c>
      <c r="J1916">
        <f>VLOOKUP(D1916,'FY-Quarter lookup'!$D$2:$I$25,6,FALSE)</f>
        <v>0</v>
      </c>
      <c r="K1916">
        <f t="shared" si="242"/>
        <v>397</v>
      </c>
      <c r="L1916" s="75" t="str">
        <f t="shared" ca="1" si="236"/>
        <v>2111: Salaries</v>
      </c>
      <c r="M1916" s="75">
        <f t="shared" ca="1" si="239"/>
        <v>0</v>
      </c>
      <c r="N1916" s="75" t="str">
        <f t="shared" ca="1" si="240"/>
        <v xml:space="preserve"> - </v>
      </c>
      <c r="O1916" s="75" t="str">
        <f t="shared" ca="1" si="237"/>
        <v>2111: Salaries0 - PY0</v>
      </c>
      <c r="P1916" s="75">
        <f>VLOOKUP(D1916,'FY-Quarter lookup'!$D$2:$J$25,7,FALSE)</f>
        <v>0</v>
      </c>
      <c r="Q1916" s="75">
        <f ca="1">IFERROR(INDEX('Budget by FY'!$I$2:$I$506,MATCH('Budget by qtr'!O1916,'Budget by FY'!$F$2:$F$506,0)),0)</f>
        <v>0</v>
      </c>
      <c r="R1916" s="75">
        <f>VLOOKUP(D1916,'FY-Quarter lookup'!$D$2:$K$25,8,FALSE)</f>
        <v>0</v>
      </c>
      <c r="S1916" s="75">
        <f>VLOOKUP(D1916,'FY-Quarter lookup'!$D$2:$G$25,4,FALSE)</f>
        <v>0</v>
      </c>
      <c r="T1916" s="75">
        <f t="shared" ca="1" si="241"/>
        <v>0</v>
      </c>
    </row>
    <row r="1917" spans="1:20">
      <c r="A1917">
        <v>4</v>
      </c>
      <c r="B1917">
        <v>2027</v>
      </c>
      <c r="C1917" s="2">
        <v>46478</v>
      </c>
      <c r="D1917" s="2">
        <v>46568</v>
      </c>
      <c r="J1917">
        <f>VLOOKUP(D1917,'FY-Quarter lookup'!$D$2:$I$25,6,FALSE)</f>
        <v>0</v>
      </c>
      <c r="K1917">
        <f t="shared" si="242"/>
        <v>397</v>
      </c>
      <c r="L1917" s="75" t="str">
        <f t="shared" ca="1" si="236"/>
        <v>2111: Salaries</v>
      </c>
      <c r="M1917" s="75">
        <f t="shared" ca="1" si="239"/>
        <v>0</v>
      </c>
      <c r="N1917" s="75" t="str">
        <f t="shared" ca="1" si="240"/>
        <v xml:space="preserve"> - </v>
      </c>
      <c r="O1917" s="75" t="str">
        <f t="shared" ca="1" si="237"/>
        <v>2111: Salaries0 - PY0</v>
      </c>
      <c r="P1917" s="75">
        <f>VLOOKUP(D1917,'FY-Quarter lookup'!$D$2:$J$25,7,FALSE)</f>
        <v>0</v>
      </c>
      <c r="Q1917" s="75">
        <f ca="1">IFERROR(INDEX('Budget by FY'!$I$2:$I$506,MATCH('Budget by qtr'!O1917,'Budget by FY'!$F$2:$F$506,0)),0)</f>
        <v>0</v>
      </c>
      <c r="R1917" s="75">
        <f>VLOOKUP(D1917,'FY-Quarter lookup'!$D$2:$K$25,8,FALSE)</f>
        <v>0</v>
      </c>
      <c r="S1917" s="75">
        <f>VLOOKUP(D1917,'FY-Quarter lookup'!$D$2:$G$25,4,FALSE)</f>
        <v>0</v>
      </c>
      <c r="T1917" s="75">
        <f t="shared" ca="1" si="241"/>
        <v>0</v>
      </c>
    </row>
    <row r="1918" spans="1:20">
      <c r="A1918">
        <v>1</v>
      </c>
      <c r="B1918">
        <v>2028</v>
      </c>
      <c r="C1918" s="2">
        <v>46569</v>
      </c>
      <c r="D1918" s="2">
        <v>46660</v>
      </c>
      <c r="J1918">
        <f>VLOOKUP(D1918,'FY-Quarter lookup'!$D$2:$I$25,6,FALSE)</f>
        <v>0</v>
      </c>
      <c r="K1918">
        <f t="shared" si="242"/>
        <v>397</v>
      </c>
      <c r="L1918" s="75" t="str">
        <f t="shared" ca="1" si="236"/>
        <v>2111: Salaries</v>
      </c>
      <c r="M1918" s="75">
        <f t="shared" ca="1" si="239"/>
        <v>0</v>
      </c>
      <c r="N1918" s="75" t="str">
        <f t="shared" ca="1" si="240"/>
        <v xml:space="preserve"> - </v>
      </c>
      <c r="O1918" s="75" t="str">
        <f t="shared" ca="1" si="237"/>
        <v>2111: Salaries0 - PY0</v>
      </c>
      <c r="P1918" s="75">
        <f>VLOOKUP(D1918,'FY-Quarter lookup'!$D$2:$J$25,7,FALSE)</f>
        <v>0</v>
      </c>
      <c r="Q1918" s="75">
        <f ca="1">IFERROR(INDEX('Budget by FY'!$I$2:$I$506,MATCH('Budget by qtr'!O1918,'Budget by FY'!$F$2:$F$506,0)),0)</f>
        <v>0</v>
      </c>
      <c r="R1918" s="75">
        <f>VLOOKUP(D1918,'FY-Quarter lookup'!$D$2:$K$25,8,FALSE)</f>
        <v>0</v>
      </c>
      <c r="S1918" s="75">
        <f>VLOOKUP(D1918,'FY-Quarter lookup'!$D$2:$G$25,4,FALSE)</f>
        <v>0</v>
      </c>
      <c r="T1918" s="75">
        <f t="shared" ca="1" si="241"/>
        <v>0</v>
      </c>
    </row>
    <row r="1919" spans="1:20">
      <c r="A1919">
        <v>2</v>
      </c>
      <c r="B1919">
        <v>2028</v>
      </c>
      <c r="C1919" s="2">
        <v>46661</v>
      </c>
      <c r="D1919" s="2">
        <v>46752</v>
      </c>
      <c r="J1919">
        <f>VLOOKUP(D1919,'FY-Quarter lookup'!$D$2:$I$25,6,FALSE)</f>
        <v>0</v>
      </c>
      <c r="K1919">
        <f t="shared" si="242"/>
        <v>397</v>
      </c>
      <c r="L1919" s="75" t="str">
        <f t="shared" ca="1" si="236"/>
        <v>2111: Salaries</v>
      </c>
      <c r="M1919" s="75">
        <f t="shared" ca="1" si="239"/>
        <v>0</v>
      </c>
      <c r="N1919" s="75" t="str">
        <f t="shared" ca="1" si="240"/>
        <v xml:space="preserve"> - </v>
      </c>
      <c r="O1919" s="75" t="str">
        <f t="shared" ca="1" si="237"/>
        <v>2111: Salaries0 - PY0</v>
      </c>
      <c r="P1919" s="75">
        <f>VLOOKUP(D1919,'FY-Quarter lookup'!$D$2:$J$25,7,FALSE)</f>
        <v>0</v>
      </c>
      <c r="Q1919" s="75">
        <f ca="1">IFERROR(INDEX('Budget by FY'!$I$2:$I$506,MATCH('Budget by qtr'!O1919,'Budget by FY'!$F$2:$F$506,0)),0)</f>
        <v>0</v>
      </c>
      <c r="R1919" s="75">
        <f>VLOOKUP(D1919,'FY-Quarter lookup'!$D$2:$K$25,8,FALSE)</f>
        <v>0</v>
      </c>
      <c r="S1919" s="75">
        <f>VLOOKUP(D1919,'FY-Quarter lookup'!$D$2:$G$25,4,FALSE)</f>
        <v>0</v>
      </c>
      <c r="T1919" s="75">
        <f t="shared" ca="1" si="241"/>
        <v>0</v>
      </c>
    </row>
    <row r="1920" spans="1:20">
      <c r="A1920">
        <v>3</v>
      </c>
      <c r="B1920">
        <v>2028</v>
      </c>
      <c r="C1920" s="2">
        <v>46753</v>
      </c>
      <c r="D1920" s="2">
        <v>46843</v>
      </c>
      <c r="J1920">
        <f>VLOOKUP(D1920,'FY-Quarter lookup'!$D$2:$I$25,6,FALSE)</f>
        <v>0</v>
      </c>
      <c r="K1920">
        <f t="shared" si="242"/>
        <v>397</v>
      </c>
      <c r="L1920" s="75" t="str">
        <f t="shared" ca="1" si="236"/>
        <v>2111: Salaries</v>
      </c>
      <c r="M1920" s="75">
        <f t="shared" ca="1" si="239"/>
        <v>0</v>
      </c>
      <c r="N1920" s="75" t="str">
        <f t="shared" ca="1" si="240"/>
        <v xml:space="preserve"> - </v>
      </c>
      <c r="O1920" s="75" t="str">
        <f t="shared" ca="1" si="237"/>
        <v>2111: Salaries0 - PY0</v>
      </c>
      <c r="P1920" s="75">
        <f>VLOOKUP(D1920,'FY-Quarter lookup'!$D$2:$J$25,7,FALSE)</f>
        <v>0</v>
      </c>
      <c r="Q1920" s="75">
        <f ca="1">IFERROR(INDEX('Budget by FY'!$I$2:$I$506,MATCH('Budget by qtr'!O1920,'Budget by FY'!$F$2:$F$506,0)),0)</f>
        <v>0</v>
      </c>
      <c r="R1920" s="75">
        <f>VLOOKUP(D1920,'FY-Quarter lookup'!$D$2:$K$25,8,FALSE)</f>
        <v>0</v>
      </c>
      <c r="S1920" s="75">
        <f>VLOOKUP(D1920,'FY-Quarter lookup'!$D$2:$G$25,4,FALSE)</f>
        <v>0</v>
      </c>
      <c r="T1920" s="75">
        <f t="shared" ca="1" si="241"/>
        <v>0</v>
      </c>
    </row>
    <row r="1921" spans="1:20">
      <c r="A1921">
        <v>4</v>
      </c>
      <c r="B1921">
        <v>2028</v>
      </c>
      <c r="C1921" s="2">
        <v>46844</v>
      </c>
      <c r="D1921" s="2">
        <v>46934</v>
      </c>
      <c r="J1921">
        <f>VLOOKUP(D1921,'FY-Quarter lookup'!$D$2:$I$25,6,FALSE)</f>
        <v>0</v>
      </c>
      <c r="K1921">
        <f t="shared" si="242"/>
        <v>397</v>
      </c>
      <c r="L1921" s="75" t="str">
        <f t="shared" ca="1" si="236"/>
        <v>2111: Salaries</v>
      </c>
      <c r="M1921" s="75">
        <f t="shared" ca="1" si="239"/>
        <v>0</v>
      </c>
      <c r="N1921" s="75" t="str">
        <f t="shared" ca="1" si="240"/>
        <v xml:space="preserve"> - </v>
      </c>
      <c r="O1921" s="75" t="str">
        <f t="shared" ca="1" si="237"/>
        <v>2111: Salaries0 - PY0</v>
      </c>
      <c r="P1921" s="75">
        <f>VLOOKUP(D1921,'FY-Quarter lookup'!$D$2:$J$25,7,FALSE)</f>
        <v>0</v>
      </c>
      <c r="Q1921" s="75">
        <f ca="1">IFERROR(INDEX('Budget by FY'!$I$2:$I$506,MATCH('Budget by qtr'!O1921,'Budget by FY'!$F$2:$F$506,0)),0)</f>
        <v>0</v>
      </c>
      <c r="R1921" s="75">
        <f>VLOOKUP(D1921,'FY-Quarter lookup'!$D$2:$K$25,8,FALSE)</f>
        <v>0</v>
      </c>
      <c r="S1921" s="75">
        <f>VLOOKUP(D1921,'FY-Quarter lookup'!$D$2:$G$25,4,FALSE)</f>
        <v>0</v>
      </c>
      <c r="T1921" s="75">
        <f t="shared" ca="1" si="241"/>
        <v>0</v>
      </c>
    </row>
    <row r="1922" spans="1:20">
      <c r="A1922">
        <v>1</v>
      </c>
      <c r="B1922">
        <v>2023</v>
      </c>
      <c r="C1922" s="2">
        <v>44743</v>
      </c>
      <c r="D1922" s="2">
        <v>44834</v>
      </c>
      <c r="J1922">
        <f>VLOOKUP(D1922,'FY-Quarter lookup'!$D$2:$I$25,6,FALSE)</f>
        <v>0</v>
      </c>
      <c r="K1922">
        <f>K1921+5</f>
        <v>402</v>
      </c>
      <c r="L1922" s="75" t="str">
        <f t="shared" ca="1" si="236"/>
        <v>2111: Salaries</v>
      </c>
      <c r="M1922" s="75">
        <f t="shared" ca="1" si="239"/>
        <v>0</v>
      </c>
      <c r="N1922" s="75" t="str">
        <f t="shared" ca="1" si="240"/>
        <v xml:space="preserve"> - </v>
      </c>
      <c r="O1922" s="75" t="str">
        <f t="shared" ca="1" si="237"/>
        <v>2111: Salaries0 - PY0</v>
      </c>
      <c r="P1922" s="75">
        <f>VLOOKUP(D1922,'FY-Quarter lookup'!$D$2:$J$25,7,FALSE)</f>
        <v>0</v>
      </c>
      <c r="Q1922" s="75">
        <f ca="1">IFERROR(INDEX('Budget by FY'!$I$2:$I$506,MATCH('Budget by qtr'!O1922,'Budget by FY'!$F$2:$F$506,0)),0)</f>
        <v>0</v>
      </c>
      <c r="R1922" s="75">
        <f>VLOOKUP(D1922,'FY-Quarter lookup'!$D$2:$K$25,8,FALSE)</f>
        <v>0</v>
      </c>
      <c r="S1922" s="75">
        <f>VLOOKUP(D1922,'FY-Quarter lookup'!$D$2:$G$25,4,FALSE)</f>
        <v>0</v>
      </c>
      <c r="T1922" s="75">
        <f t="shared" ca="1" si="241"/>
        <v>0</v>
      </c>
    </row>
    <row r="1923" spans="1:20">
      <c r="A1923">
        <v>2</v>
      </c>
      <c r="B1923">
        <v>2023</v>
      </c>
      <c r="C1923" s="2">
        <v>44835</v>
      </c>
      <c r="D1923" s="2">
        <v>44926</v>
      </c>
      <c r="J1923">
        <f>VLOOKUP(D1923,'FY-Quarter lookup'!$D$2:$I$25,6,FALSE)</f>
        <v>0</v>
      </c>
      <c r="K1923">
        <f>K1922</f>
        <v>402</v>
      </c>
      <c r="L1923" s="75" t="str">
        <f t="shared" ref="L1923:L1986" ca="1" si="243">INDIRECT(_xlfn.CONCAT("'Budget by FY'!C",K1923))</f>
        <v>2111: Salaries</v>
      </c>
      <c r="M1923" s="75">
        <f t="shared" ca="1" si="239"/>
        <v>0</v>
      </c>
      <c r="N1923" s="75" t="str">
        <f t="shared" ca="1" si="240"/>
        <v xml:space="preserve"> - </v>
      </c>
      <c r="O1923" s="75" t="str">
        <f t="shared" ref="O1923:O1986" ca="1" si="244">_xlfn.CONCAT(L1923,M1923,N1923,"PY",P1923)</f>
        <v>2111: Salaries0 - PY0</v>
      </c>
      <c r="P1923" s="75">
        <f>VLOOKUP(D1923,'FY-Quarter lookup'!$D$2:$J$25,7,FALSE)</f>
        <v>0</v>
      </c>
      <c r="Q1923" s="75">
        <f ca="1">IFERROR(INDEX('Budget by FY'!$I$2:$I$506,MATCH('Budget by qtr'!O1923,'Budget by FY'!$F$2:$F$506,0)),0)</f>
        <v>0</v>
      </c>
      <c r="R1923" s="75">
        <f>VLOOKUP(D1923,'FY-Quarter lookup'!$D$2:$K$25,8,FALSE)</f>
        <v>0</v>
      </c>
      <c r="S1923" s="75">
        <f>VLOOKUP(D1923,'FY-Quarter lookup'!$D$2:$G$25,4,FALSE)</f>
        <v>0</v>
      </c>
      <c r="T1923" s="75">
        <f t="shared" ca="1" si="241"/>
        <v>0</v>
      </c>
    </row>
    <row r="1924" spans="1:20">
      <c r="A1924">
        <v>3</v>
      </c>
      <c r="B1924">
        <v>2023</v>
      </c>
      <c r="C1924" s="2">
        <v>44927</v>
      </c>
      <c r="D1924" s="2">
        <v>45016</v>
      </c>
      <c r="J1924">
        <f>VLOOKUP(D1924,'FY-Quarter lookup'!$D$2:$I$25,6,FALSE)</f>
        <v>0</v>
      </c>
      <c r="K1924">
        <f t="shared" ref="K1924:K1945" si="245">K1923</f>
        <v>402</v>
      </c>
      <c r="L1924" s="75" t="str">
        <f t="shared" ca="1" si="243"/>
        <v>2111: Salaries</v>
      </c>
      <c r="M1924" s="75">
        <f t="shared" ca="1" si="239"/>
        <v>0</v>
      </c>
      <c r="N1924" s="75" t="str">
        <f t="shared" ca="1" si="240"/>
        <v xml:space="preserve"> - </v>
      </c>
      <c r="O1924" s="75" t="str">
        <f t="shared" ca="1" si="244"/>
        <v>2111: Salaries0 - PY0</v>
      </c>
      <c r="P1924" s="75">
        <f>VLOOKUP(D1924,'FY-Quarter lookup'!$D$2:$J$25,7,FALSE)</f>
        <v>0</v>
      </c>
      <c r="Q1924" s="75">
        <f ca="1">IFERROR(INDEX('Budget by FY'!$I$2:$I$506,MATCH('Budget by qtr'!O1924,'Budget by FY'!$F$2:$F$506,0)),0)</f>
        <v>0</v>
      </c>
      <c r="R1924" s="75">
        <f>VLOOKUP(D1924,'FY-Quarter lookup'!$D$2:$K$25,8,FALSE)</f>
        <v>0</v>
      </c>
      <c r="S1924" s="75">
        <f>VLOOKUP(D1924,'FY-Quarter lookup'!$D$2:$G$25,4,FALSE)</f>
        <v>0</v>
      </c>
      <c r="T1924" s="75">
        <f t="shared" ca="1" si="241"/>
        <v>0</v>
      </c>
    </row>
    <row r="1925" spans="1:20">
      <c r="A1925">
        <v>4</v>
      </c>
      <c r="B1925">
        <v>2023</v>
      </c>
      <c r="C1925" s="2">
        <v>45017</v>
      </c>
      <c r="D1925" s="2">
        <v>45107</v>
      </c>
      <c r="J1925">
        <f>VLOOKUP(D1925,'FY-Quarter lookup'!$D$2:$I$25,6,FALSE)</f>
        <v>0</v>
      </c>
      <c r="K1925">
        <f t="shared" si="245"/>
        <v>402</v>
      </c>
      <c r="L1925" s="75" t="str">
        <f t="shared" ca="1" si="243"/>
        <v>2111: Salaries</v>
      </c>
      <c r="M1925" s="75">
        <f t="shared" ca="1" si="239"/>
        <v>0</v>
      </c>
      <c r="N1925" s="75" t="str">
        <f t="shared" ca="1" si="240"/>
        <v xml:space="preserve"> - </v>
      </c>
      <c r="O1925" s="75" t="str">
        <f t="shared" ca="1" si="244"/>
        <v>2111: Salaries0 - PY0</v>
      </c>
      <c r="P1925" s="75">
        <f>VLOOKUP(D1925,'FY-Quarter lookup'!$D$2:$J$25,7,FALSE)</f>
        <v>0</v>
      </c>
      <c r="Q1925" s="75">
        <f ca="1">IFERROR(INDEX('Budget by FY'!$I$2:$I$506,MATCH('Budget by qtr'!O1925,'Budget by FY'!$F$2:$F$506,0)),0)</f>
        <v>0</v>
      </c>
      <c r="R1925" s="75">
        <f>VLOOKUP(D1925,'FY-Quarter lookup'!$D$2:$K$25,8,FALSE)</f>
        <v>0</v>
      </c>
      <c r="S1925" s="75">
        <f>VLOOKUP(D1925,'FY-Quarter lookup'!$D$2:$G$25,4,FALSE)</f>
        <v>0</v>
      </c>
      <c r="T1925" s="75">
        <f t="shared" ca="1" si="241"/>
        <v>0</v>
      </c>
    </row>
    <row r="1926" spans="1:20">
      <c r="A1926">
        <v>1</v>
      </c>
      <c r="B1926">
        <v>2024</v>
      </c>
      <c r="C1926" s="2">
        <v>45108</v>
      </c>
      <c r="D1926" s="2">
        <v>45199</v>
      </c>
      <c r="J1926">
        <f>VLOOKUP(D1926,'FY-Quarter lookup'!$D$2:$I$25,6,FALSE)</f>
        <v>0</v>
      </c>
      <c r="K1926">
        <f t="shared" si="245"/>
        <v>402</v>
      </c>
      <c r="L1926" s="75" t="str">
        <f t="shared" ca="1" si="243"/>
        <v>2111: Salaries</v>
      </c>
      <c r="M1926" s="75">
        <f t="shared" ca="1" si="239"/>
        <v>0</v>
      </c>
      <c r="N1926" s="75" t="str">
        <f t="shared" ca="1" si="240"/>
        <v xml:space="preserve"> - </v>
      </c>
      <c r="O1926" s="75" t="str">
        <f t="shared" ca="1" si="244"/>
        <v>2111: Salaries0 - PY0</v>
      </c>
      <c r="P1926" s="75">
        <f>VLOOKUP(D1926,'FY-Quarter lookup'!$D$2:$J$25,7,FALSE)</f>
        <v>0</v>
      </c>
      <c r="Q1926" s="75">
        <f ca="1">IFERROR(INDEX('Budget by FY'!$I$2:$I$506,MATCH('Budget by qtr'!O1926,'Budget by FY'!$F$2:$F$506,0)),0)</f>
        <v>0</v>
      </c>
      <c r="R1926" s="75">
        <f>VLOOKUP(D1926,'FY-Quarter lookup'!$D$2:$K$25,8,FALSE)</f>
        <v>0</v>
      </c>
      <c r="S1926" s="75">
        <f>VLOOKUP(D1926,'FY-Quarter lookup'!$D$2:$G$25,4,FALSE)</f>
        <v>0</v>
      </c>
      <c r="T1926" s="75">
        <f t="shared" ca="1" si="241"/>
        <v>0</v>
      </c>
    </row>
    <row r="1927" spans="1:20">
      <c r="A1927">
        <v>2</v>
      </c>
      <c r="B1927">
        <v>2024</v>
      </c>
      <c r="C1927" s="2">
        <v>45200</v>
      </c>
      <c r="D1927" s="2">
        <v>45291</v>
      </c>
      <c r="J1927">
        <f>VLOOKUP(D1927,'FY-Quarter lookup'!$D$2:$I$25,6,FALSE)</f>
        <v>0</v>
      </c>
      <c r="K1927">
        <f t="shared" si="245"/>
        <v>402</v>
      </c>
      <c r="L1927" s="75" t="str">
        <f t="shared" ca="1" si="243"/>
        <v>2111: Salaries</v>
      </c>
      <c r="M1927" s="75">
        <f t="shared" ca="1" si="239"/>
        <v>0</v>
      </c>
      <c r="N1927" s="75" t="str">
        <f t="shared" ca="1" si="240"/>
        <v xml:space="preserve"> - </v>
      </c>
      <c r="O1927" s="75" t="str">
        <f t="shared" ca="1" si="244"/>
        <v>2111: Salaries0 - PY0</v>
      </c>
      <c r="P1927" s="75">
        <f>VLOOKUP(D1927,'FY-Quarter lookup'!$D$2:$J$25,7,FALSE)</f>
        <v>0</v>
      </c>
      <c r="Q1927" s="75">
        <f ca="1">IFERROR(INDEX('Budget by FY'!$I$2:$I$506,MATCH('Budget by qtr'!O1927,'Budget by FY'!$F$2:$F$506,0)),0)</f>
        <v>0</v>
      </c>
      <c r="R1927" s="75">
        <f>VLOOKUP(D1927,'FY-Quarter lookup'!$D$2:$K$25,8,FALSE)</f>
        <v>0</v>
      </c>
      <c r="S1927" s="75">
        <f>VLOOKUP(D1927,'FY-Quarter lookup'!$D$2:$G$25,4,FALSE)</f>
        <v>0</v>
      </c>
      <c r="T1927" s="75">
        <f t="shared" ca="1" si="241"/>
        <v>0</v>
      </c>
    </row>
    <row r="1928" spans="1:20">
      <c r="A1928">
        <v>3</v>
      </c>
      <c r="B1928">
        <v>2024</v>
      </c>
      <c r="C1928" s="2">
        <v>45292</v>
      </c>
      <c r="D1928" s="2">
        <v>45382</v>
      </c>
      <c r="J1928">
        <f>VLOOKUP(D1928,'FY-Quarter lookup'!$D$2:$I$25,6,FALSE)</f>
        <v>0</v>
      </c>
      <c r="K1928">
        <f t="shared" si="245"/>
        <v>402</v>
      </c>
      <c r="L1928" s="75" t="str">
        <f t="shared" ca="1" si="243"/>
        <v>2111: Salaries</v>
      </c>
      <c r="M1928" s="75">
        <f t="shared" ca="1" si="239"/>
        <v>0</v>
      </c>
      <c r="N1928" s="75" t="str">
        <f t="shared" ca="1" si="240"/>
        <v xml:space="preserve"> - </v>
      </c>
      <c r="O1928" s="75" t="str">
        <f t="shared" ca="1" si="244"/>
        <v>2111: Salaries0 - PY0</v>
      </c>
      <c r="P1928" s="75">
        <f>VLOOKUP(D1928,'FY-Quarter lookup'!$D$2:$J$25,7,FALSE)</f>
        <v>0</v>
      </c>
      <c r="Q1928" s="75">
        <f ca="1">IFERROR(INDEX('Budget by FY'!$I$2:$I$506,MATCH('Budget by qtr'!O1928,'Budget by FY'!$F$2:$F$506,0)),0)</f>
        <v>0</v>
      </c>
      <c r="R1928" s="75">
        <f>VLOOKUP(D1928,'FY-Quarter lookup'!$D$2:$K$25,8,FALSE)</f>
        <v>0</v>
      </c>
      <c r="S1928" s="75">
        <f>VLOOKUP(D1928,'FY-Quarter lookup'!$D$2:$G$25,4,FALSE)</f>
        <v>0</v>
      </c>
      <c r="T1928" s="75">
        <f t="shared" ca="1" si="241"/>
        <v>0</v>
      </c>
    </row>
    <row r="1929" spans="1:20">
      <c r="A1929">
        <v>4</v>
      </c>
      <c r="B1929">
        <v>2024</v>
      </c>
      <c r="C1929" s="2">
        <v>45383</v>
      </c>
      <c r="D1929" s="2">
        <v>45473</v>
      </c>
      <c r="J1929">
        <f>VLOOKUP(D1929,'FY-Quarter lookup'!$D$2:$I$25,6,FALSE)</f>
        <v>0</v>
      </c>
      <c r="K1929">
        <f t="shared" si="245"/>
        <v>402</v>
      </c>
      <c r="L1929" s="75" t="str">
        <f t="shared" ca="1" si="243"/>
        <v>2111: Salaries</v>
      </c>
      <c r="M1929" s="75">
        <f t="shared" ca="1" si="239"/>
        <v>0</v>
      </c>
      <c r="N1929" s="75" t="str">
        <f t="shared" ca="1" si="240"/>
        <v xml:space="preserve"> - </v>
      </c>
      <c r="O1929" s="75" t="str">
        <f t="shared" ca="1" si="244"/>
        <v>2111: Salaries0 - PY0</v>
      </c>
      <c r="P1929" s="75">
        <f>VLOOKUP(D1929,'FY-Quarter lookup'!$D$2:$J$25,7,FALSE)</f>
        <v>0</v>
      </c>
      <c r="Q1929" s="75">
        <f ca="1">IFERROR(INDEX('Budget by FY'!$I$2:$I$506,MATCH('Budget by qtr'!O1929,'Budget by FY'!$F$2:$F$506,0)),0)</f>
        <v>0</v>
      </c>
      <c r="R1929" s="75">
        <f>VLOOKUP(D1929,'FY-Quarter lookup'!$D$2:$K$25,8,FALSE)</f>
        <v>0</v>
      </c>
      <c r="S1929" s="75">
        <f>VLOOKUP(D1929,'FY-Quarter lookup'!$D$2:$G$25,4,FALSE)</f>
        <v>0</v>
      </c>
      <c r="T1929" s="75">
        <f t="shared" ca="1" si="241"/>
        <v>0</v>
      </c>
    </row>
    <row r="1930" spans="1:20">
      <c r="A1930">
        <v>1</v>
      </c>
      <c r="B1930">
        <v>2025</v>
      </c>
      <c r="C1930" s="2">
        <v>45474</v>
      </c>
      <c r="D1930" s="2">
        <v>45565</v>
      </c>
      <c r="J1930">
        <f>VLOOKUP(D1930,'FY-Quarter lookup'!$D$2:$I$25,6,FALSE)</f>
        <v>0</v>
      </c>
      <c r="K1930">
        <f t="shared" si="245"/>
        <v>402</v>
      </c>
      <c r="L1930" s="75" t="str">
        <f t="shared" ca="1" si="243"/>
        <v>2111: Salaries</v>
      </c>
      <c r="M1930" s="75">
        <f t="shared" ca="1" si="239"/>
        <v>0</v>
      </c>
      <c r="N1930" s="75" t="str">
        <f t="shared" ca="1" si="240"/>
        <v xml:space="preserve"> - </v>
      </c>
      <c r="O1930" s="75" t="str">
        <f t="shared" ca="1" si="244"/>
        <v>2111: Salaries0 - PY0</v>
      </c>
      <c r="P1930" s="75">
        <f>VLOOKUP(D1930,'FY-Quarter lookup'!$D$2:$J$25,7,FALSE)</f>
        <v>0</v>
      </c>
      <c r="Q1930" s="75">
        <f ca="1">IFERROR(INDEX('Budget by FY'!$I$2:$I$506,MATCH('Budget by qtr'!O1930,'Budget by FY'!$F$2:$F$506,0)),0)</f>
        <v>0</v>
      </c>
      <c r="R1930" s="75">
        <f>VLOOKUP(D1930,'FY-Quarter lookup'!$D$2:$K$25,8,FALSE)</f>
        <v>0</v>
      </c>
      <c r="S1930" s="75">
        <f>VLOOKUP(D1930,'FY-Quarter lookup'!$D$2:$G$25,4,FALSE)</f>
        <v>0</v>
      </c>
      <c r="T1930" s="75">
        <f t="shared" ca="1" si="241"/>
        <v>0</v>
      </c>
    </row>
    <row r="1931" spans="1:20">
      <c r="A1931">
        <v>2</v>
      </c>
      <c r="B1931">
        <v>2025</v>
      </c>
      <c r="C1931" s="2">
        <v>45566</v>
      </c>
      <c r="D1931" s="2">
        <v>45657</v>
      </c>
      <c r="J1931">
        <f>VLOOKUP(D1931,'FY-Quarter lookup'!$D$2:$I$25,6,FALSE)</f>
        <v>0</v>
      </c>
      <c r="K1931">
        <f t="shared" si="245"/>
        <v>402</v>
      </c>
      <c r="L1931" s="75" t="str">
        <f t="shared" ca="1" si="243"/>
        <v>2111: Salaries</v>
      </c>
      <c r="M1931" s="75">
        <f t="shared" ca="1" si="239"/>
        <v>0</v>
      </c>
      <c r="N1931" s="75" t="str">
        <f t="shared" ca="1" si="240"/>
        <v xml:space="preserve"> - </v>
      </c>
      <c r="O1931" s="75" t="str">
        <f t="shared" ca="1" si="244"/>
        <v>2111: Salaries0 - PY0</v>
      </c>
      <c r="P1931" s="75">
        <f>VLOOKUP(D1931,'FY-Quarter lookup'!$D$2:$J$25,7,FALSE)</f>
        <v>0</v>
      </c>
      <c r="Q1931" s="75">
        <f ca="1">IFERROR(INDEX('Budget by FY'!$I$2:$I$506,MATCH('Budget by qtr'!O1931,'Budget by FY'!$F$2:$F$506,0)),0)</f>
        <v>0</v>
      </c>
      <c r="R1931" s="75">
        <f>VLOOKUP(D1931,'FY-Quarter lookup'!$D$2:$K$25,8,FALSE)</f>
        <v>0</v>
      </c>
      <c r="S1931" s="75">
        <f>VLOOKUP(D1931,'FY-Quarter lookup'!$D$2:$G$25,4,FALSE)</f>
        <v>0</v>
      </c>
      <c r="T1931" s="75">
        <f t="shared" ca="1" si="241"/>
        <v>0</v>
      </c>
    </row>
    <row r="1932" spans="1:20">
      <c r="A1932">
        <v>3</v>
      </c>
      <c r="B1932">
        <v>2025</v>
      </c>
      <c r="C1932" s="2">
        <v>45658</v>
      </c>
      <c r="D1932" s="2">
        <v>45747</v>
      </c>
      <c r="J1932">
        <f>VLOOKUP(D1932,'FY-Quarter lookup'!$D$2:$I$25,6,FALSE)</f>
        <v>0</v>
      </c>
      <c r="K1932">
        <f t="shared" si="245"/>
        <v>402</v>
      </c>
      <c r="L1932" s="75" t="str">
        <f t="shared" ca="1" si="243"/>
        <v>2111: Salaries</v>
      </c>
      <c r="M1932" s="75">
        <f t="shared" ca="1" si="239"/>
        <v>0</v>
      </c>
      <c r="N1932" s="75" t="str">
        <f t="shared" ca="1" si="240"/>
        <v xml:space="preserve"> - </v>
      </c>
      <c r="O1932" s="75" t="str">
        <f t="shared" ca="1" si="244"/>
        <v>2111: Salaries0 - PY0</v>
      </c>
      <c r="P1932" s="75">
        <f>VLOOKUP(D1932,'FY-Quarter lookup'!$D$2:$J$25,7,FALSE)</f>
        <v>0</v>
      </c>
      <c r="Q1932" s="75">
        <f ca="1">IFERROR(INDEX('Budget by FY'!$I$2:$I$506,MATCH('Budget by qtr'!O1932,'Budget by FY'!$F$2:$F$506,0)),0)</f>
        <v>0</v>
      </c>
      <c r="R1932" s="75">
        <f>VLOOKUP(D1932,'FY-Quarter lookup'!$D$2:$K$25,8,FALSE)</f>
        <v>0</v>
      </c>
      <c r="S1932" s="75">
        <f>VLOOKUP(D1932,'FY-Quarter lookup'!$D$2:$G$25,4,FALSE)</f>
        <v>0</v>
      </c>
      <c r="T1932" s="75">
        <f t="shared" ca="1" si="241"/>
        <v>0</v>
      </c>
    </row>
    <row r="1933" spans="1:20">
      <c r="A1933">
        <v>4</v>
      </c>
      <c r="B1933">
        <v>2025</v>
      </c>
      <c r="C1933" s="2">
        <v>45748</v>
      </c>
      <c r="D1933" s="2">
        <v>45838</v>
      </c>
      <c r="J1933">
        <f>VLOOKUP(D1933,'FY-Quarter lookup'!$D$2:$I$25,6,FALSE)</f>
        <v>0</v>
      </c>
      <c r="K1933">
        <f t="shared" si="245"/>
        <v>402</v>
      </c>
      <c r="L1933" s="75" t="str">
        <f t="shared" ca="1" si="243"/>
        <v>2111: Salaries</v>
      </c>
      <c r="M1933" s="75">
        <f t="shared" ca="1" si="239"/>
        <v>0</v>
      </c>
      <c r="N1933" s="75" t="str">
        <f t="shared" ca="1" si="240"/>
        <v xml:space="preserve"> - </v>
      </c>
      <c r="O1933" s="75" t="str">
        <f t="shared" ca="1" si="244"/>
        <v>2111: Salaries0 - PY0</v>
      </c>
      <c r="P1933" s="75">
        <f>VLOOKUP(D1933,'FY-Quarter lookup'!$D$2:$J$25,7,FALSE)</f>
        <v>0</v>
      </c>
      <c r="Q1933" s="75">
        <f ca="1">IFERROR(INDEX('Budget by FY'!$I$2:$I$506,MATCH('Budget by qtr'!O1933,'Budget by FY'!$F$2:$F$506,0)),0)</f>
        <v>0</v>
      </c>
      <c r="R1933" s="75">
        <f>VLOOKUP(D1933,'FY-Quarter lookup'!$D$2:$K$25,8,FALSE)</f>
        <v>0</v>
      </c>
      <c r="S1933" s="75">
        <f>VLOOKUP(D1933,'FY-Quarter lookup'!$D$2:$G$25,4,FALSE)</f>
        <v>0</v>
      </c>
      <c r="T1933" s="75">
        <f t="shared" ca="1" si="241"/>
        <v>0</v>
      </c>
    </row>
    <row r="1934" spans="1:20">
      <c r="A1934">
        <v>1</v>
      </c>
      <c r="B1934">
        <v>2026</v>
      </c>
      <c r="C1934" s="2">
        <v>45839</v>
      </c>
      <c r="D1934" s="2">
        <v>45930</v>
      </c>
      <c r="J1934">
        <f>VLOOKUP(D1934,'FY-Quarter lookup'!$D$2:$I$25,6,FALSE)</f>
        <v>0</v>
      </c>
      <c r="K1934">
        <f t="shared" si="245"/>
        <v>402</v>
      </c>
      <c r="L1934" s="75" t="str">
        <f t="shared" ca="1" si="243"/>
        <v>2111: Salaries</v>
      </c>
      <c r="M1934" s="75">
        <f t="shared" ca="1" si="239"/>
        <v>0</v>
      </c>
      <c r="N1934" s="75" t="str">
        <f t="shared" ca="1" si="240"/>
        <v xml:space="preserve"> - </v>
      </c>
      <c r="O1934" s="75" t="str">
        <f t="shared" ca="1" si="244"/>
        <v>2111: Salaries0 - PY0</v>
      </c>
      <c r="P1934" s="75">
        <f>VLOOKUP(D1934,'FY-Quarter lookup'!$D$2:$J$25,7,FALSE)</f>
        <v>0</v>
      </c>
      <c r="Q1934" s="75">
        <f ca="1">IFERROR(INDEX('Budget by FY'!$I$2:$I$506,MATCH('Budget by qtr'!O1934,'Budget by FY'!$F$2:$F$506,0)),0)</f>
        <v>0</v>
      </c>
      <c r="R1934" s="75">
        <f>VLOOKUP(D1934,'FY-Quarter lookup'!$D$2:$K$25,8,FALSE)</f>
        <v>0</v>
      </c>
      <c r="S1934" s="75">
        <f>VLOOKUP(D1934,'FY-Quarter lookup'!$D$2:$G$25,4,FALSE)</f>
        <v>0</v>
      </c>
      <c r="T1934" s="75">
        <f t="shared" ca="1" si="241"/>
        <v>0</v>
      </c>
    </row>
    <row r="1935" spans="1:20">
      <c r="A1935">
        <v>2</v>
      </c>
      <c r="B1935">
        <v>2026</v>
      </c>
      <c r="C1935" s="2">
        <v>45931</v>
      </c>
      <c r="D1935" s="2">
        <v>46022</v>
      </c>
      <c r="J1935">
        <f>VLOOKUP(D1935,'FY-Quarter lookup'!$D$2:$I$25,6,FALSE)</f>
        <v>0</v>
      </c>
      <c r="K1935">
        <f t="shared" si="245"/>
        <v>402</v>
      </c>
      <c r="L1935" s="75" t="str">
        <f t="shared" ca="1" si="243"/>
        <v>2111: Salaries</v>
      </c>
      <c r="M1935" s="75">
        <f t="shared" ca="1" si="239"/>
        <v>0</v>
      </c>
      <c r="N1935" s="75" t="str">
        <f t="shared" ca="1" si="240"/>
        <v xml:space="preserve"> - </v>
      </c>
      <c r="O1935" s="75" t="str">
        <f t="shared" ca="1" si="244"/>
        <v>2111: Salaries0 - PY0</v>
      </c>
      <c r="P1935" s="75">
        <f>VLOOKUP(D1935,'FY-Quarter lookup'!$D$2:$J$25,7,FALSE)</f>
        <v>0</v>
      </c>
      <c r="Q1935" s="75">
        <f ca="1">IFERROR(INDEX('Budget by FY'!$I$2:$I$506,MATCH('Budget by qtr'!O1935,'Budget by FY'!$F$2:$F$506,0)),0)</f>
        <v>0</v>
      </c>
      <c r="R1935" s="75">
        <f>VLOOKUP(D1935,'FY-Quarter lookup'!$D$2:$K$25,8,FALSE)</f>
        <v>0</v>
      </c>
      <c r="S1935" s="75">
        <f>VLOOKUP(D1935,'FY-Quarter lookup'!$D$2:$G$25,4,FALSE)</f>
        <v>0</v>
      </c>
      <c r="T1935" s="75">
        <f t="shared" ca="1" si="241"/>
        <v>0</v>
      </c>
    </row>
    <row r="1936" spans="1:20">
      <c r="A1936">
        <v>3</v>
      </c>
      <c r="B1936">
        <v>2026</v>
      </c>
      <c r="C1936" s="2">
        <v>46023</v>
      </c>
      <c r="D1936" s="2">
        <v>46112</v>
      </c>
      <c r="J1936">
        <f>VLOOKUP(D1936,'FY-Quarter lookup'!$D$2:$I$25,6,FALSE)</f>
        <v>0</v>
      </c>
      <c r="K1936">
        <f t="shared" si="245"/>
        <v>402</v>
      </c>
      <c r="L1936" s="75" t="str">
        <f t="shared" ca="1" si="243"/>
        <v>2111: Salaries</v>
      </c>
      <c r="M1936" s="75">
        <f t="shared" ca="1" si="239"/>
        <v>0</v>
      </c>
      <c r="N1936" s="75" t="str">
        <f t="shared" ca="1" si="240"/>
        <v xml:space="preserve"> - </v>
      </c>
      <c r="O1936" s="75" t="str">
        <f t="shared" ca="1" si="244"/>
        <v>2111: Salaries0 - PY0</v>
      </c>
      <c r="P1936" s="75">
        <f>VLOOKUP(D1936,'FY-Quarter lookup'!$D$2:$J$25,7,FALSE)</f>
        <v>0</v>
      </c>
      <c r="Q1936" s="75">
        <f ca="1">IFERROR(INDEX('Budget by FY'!$I$2:$I$506,MATCH('Budget by qtr'!O1936,'Budget by FY'!$F$2:$F$506,0)),0)</f>
        <v>0</v>
      </c>
      <c r="R1936" s="75">
        <f>VLOOKUP(D1936,'FY-Quarter lookup'!$D$2:$K$25,8,FALSE)</f>
        <v>0</v>
      </c>
      <c r="S1936" s="75">
        <f>VLOOKUP(D1936,'FY-Quarter lookup'!$D$2:$G$25,4,FALSE)</f>
        <v>0</v>
      </c>
      <c r="T1936" s="75">
        <f t="shared" ca="1" si="241"/>
        <v>0</v>
      </c>
    </row>
    <row r="1937" spans="1:20">
      <c r="A1937">
        <v>4</v>
      </c>
      <c r="B1937">
        <v>2026</v>
      </c>
      <c r="C1937" s="2">
        <v>46113</v>
      </c>
      <c r="D1937" s="2">
        <v>46203</v>
      </c>
      <c r="J1937">
        <f>VLOOKUP(D1937,'FY-Quarter lookup'!$D$2:$I$25,6,FALSE)</f>
        <v>0</v>
      </c>
      <c r="K1937">
        <f t="shared" si="245"/>
        <v>402</v>
      </c>
      <c r="L1937" s="75" t="str">
        <f t="shared" ca="1" si="243"/>
        <v>2111: Salaries</v>
      </c>
      <c r="M1937" s="75">
        <f t="shared" ca="1" si="239"/>
        <v>0</v>
      </c>
      <c r="N1937" s="75" t="str">
        <f t="shared" ca="1" si="240"/>
        <v xml:space="preserve"> - </v>
      </c>
      <c r="O1937" s="75" t="str">
        <f t="shared" ca="1" si="244"/>
        <v>2111: Salaries0 - PY0</v>
      </c>
      <c r="P1937" s="75">
        <f>VLOOKUP(D1937,'FY-Quarter lookup'!$D$2:$J$25,7,FALSE)</f>
        <v>0</v>
      </c>
      <c r="Q1937" s="75">
        <f ca="1">IFERROR(INDEX('Budget by FY'!$I$2:$I$506,MATCH('Budget by qtr'!O1937,'Budget by FY'!$F$2:$F$506,0)),0)</f>
        <v>0</v>
      </c>
      <c r="R1937" s="75">
        <f>VLOOKUP(D1937,'FY-Quarter lookup'!$D$2:$K$25,8,FALSE)</f>
        <v>0</v>
      </c>
      <c r="S1937" s="75">
        <f>VLOOKUP(D1937,'FY-Quarter lookup'!$D$2:$G$25,4,FALSE)</f>
        <v>0</v>
      </c>
      <c r="T1937" s="75">
        <f t="shared" ca="1" si="241"/>
        <v>0</v>
      </c>
    </row>
    <row r="1938" spans="1:20">
      <c r="A1938">
        <v>1</v>
      </c>
      <c r="B1938">
        <v>2027</v>
      </c>
      <c r="C1938" s="2">
        <v>46204</v>
      </c>
      <c r="D1938" s="2">
        <v>46295</v>
      </c>
      <c r="J1938">
        <f>VLOOKUP(D1938,'FY-Quarter lookup'!$D$2:$I$25,6,FALSE)</f>
        <v>0</v>
      </c>
      <c r="K1938">
        <f t="shared" si="245"/>
        <v>402</v>
      </c>
      <c r="L1938" s="75" t="str">
        <f t="shared" ca="1" si="243"/>
        <v>2111: Salaries</v>
      </c>
      <c r="M1938" s="75">
        <f t="shared" ca="1" si="239"/>
        <v>0</v>
      </c>
      <c r="N1938" s="75" t="str">
        <f t="shared" ca="1" si="240"/>
        <v xml:space="preserve"> - </v>
      </c>
      <c r="O1938" s="75" t="str">
        <f t="shared" ca="1" si="244"/>
        <v>2111: Salaries0 - PY0</v>
      </c>
      <c r="P1938" s="75">
        <f>VLOOKUP(D1938,'FY-Quarter lookup'!$D$2:$J$25,7,FALSE)</f>
        <v>0</v>
      </c>
      <c r="Q1938" s="75">
        <f ca="1">IFERROR(INDEX('Budget by FY'!$I$2:$I$506,MATCH('Budget by qtr'!O1938,'Budget by FY'!$F$2:$F$506,0)),0)</f>
        <v>0</v>
      </c>
      <c r="R1938" s="75">
        <f>VLOOKUP(D1938,'FY-Quarter lookup'!$D$2:$K$25,8,FALSE)</f>
        <v>0</v>
      </c>
      <c r="S1938" s="75">
        <f>VLOOKUP(D1938,'FY-Quarter lookup'!$D$2:$G$25,4,FALSE)</f>
        <v>0</v>
      </c>
      <c r="T1938" s="75">
        <f t="shared" ca="1" si="241"/>
        <v>0</v>
      </c>
    </row>
    <row r="1939" spans="1:20">
      <c r="A1939">
        <v>2</v>
      </c>
      <c r="B1939">
        <v>2027</v>
      </c>
      <c r="C1939" s="2">
        <v>46296</v>
      </c>
      <c r="D1939" s="2">
        <v>46387</v>
      </c>
      <c r="J1939">
        <f>VLOOKUP(D1939,'FY-Quarter lookup'!$D$2:$I$25,6,FALSE)</f>
        <v>0</v>
      </c>
      <c r="K1939">
        <f t="shared" si="245"/>
        <v>402</v>
      </c>
      <c r="L1939" s="75" t="str">
        <f t="shared" ca="1" si="243"/>
        <v>2111: Salaries</v>
      </c>
      <c r="M1939" s="75">
        <f t="shared" ca="1" si="239"/>
        <v>0</v>
      </c>
      <c r="N1939" s="75" t="str">
        <f t="shared" ca="1" si="240"/>
        <v xml:space="preserve"> - </v>
      </c>
      <c r="O1939" s="75" t="str">
        <f t="shared" ca="1" si="244"/>
        <v>2111: Salaries0 - PY0</v>
      </c>
      <c r="P1939" s="75">
        <f>VLOOKUP(D1939,'FY-Quarter lookup'!$D$2:$J$25,7,FALSE)</f>
        <v>0</v>
      </c>
      <c r="Q1939" s="75">
        <f ca="1">IFERROR(INDEX('Budget by FY'!$I$2:$I$506,MATCH('Budget by qtr'!O1939,'Budget by FY'!$F$2:$F$506,0)),0)</f>
        <v>0</v>
      </c>
      <c r="R1939" s="75">
        <f>VLOOKUP(D1939,'FY-Quarter lookup'!$D$2:$K$25,8,FALSE)</f>
        <v>0</v>
      </c>
      <c r="S1939" s="75">
        <f>VLOOKUP(D1939,'FY-Quarter lookup'!$D$2:$G$25,4,FALSE)</f>
        <v>0</v>
      </c>
      <c r="T1939" s="75">
        <f t="shared" ca="1" si="241"/>
        <v>0</v>
      </c>
    </row>
    <row r="1940" spans="1:20">
      <c r="A1940">
        <v>3</v>
      </c>
      <c r="B1940">
        <v>2027</v>
      </c>
      <c r="C1940" s="2">
        <v>46388</v>
      </c>
      <c r="D1940" s="2">
        <v>46477</v>
      </c>
      <c r="J1940">
        <f>VLOOKUP(D1940,'FY-Quarter lookup'!$D$2:$I$25,6,FALSE)</f>
        <v>0</v>
      </c>
      <c r="K1940">
        <f t="shared" si="245"/>
        <v>402</v>
      </c>
      <c r="L1940" s="75" t="str">
        <f t="shared" ca="1" si="243"/>
        <v>2111: Salaries</v>
      </c>
      <c r="M1940" s="75">
        <f t="shared" ca="1" si="239"/>
        <v>0</v>
      </c>
      <c r="N1940" s="75" t="str">
        <f t="shared" ca="1" si="240"/>
        <v xml:space="preserve"> - </v>
      </c>
      <c r="O1940" s="75" t="str">
        <f t="shared" ca="1" si="244"/>
        <v>2111: Salaries0 - PY0</v>
      </c>
      <c r="P1940" s="75">
        <f>VLOOKUP(D1940,'FY-Quarter lookup'!$D$2:$J$25,7,FALSE)</f>
        <v>0</v>
      </c>
      <c r="Q1940" s="75">
        <f ca="1">IFERROR(INDEX('Budget by FY'!$I$2:$I$506,MATCH('Budget by qtr'!O1940,'Budget by FY'!$F$2:$F$506,0)),0)</f>
        <v>0</v>
      </c>
      <c r="R1940" s="75">
        <f>VLOOKUP(D1940,'FY-Quarter lookup'!$D$2:$K$25,8,FALSE)</f>
        <v>0</v>
      </c>
      <c r="S1940" s="75">
        <f>VLOOKUP(D1940,'FY-Quarter lookup'!$D$2:$G$25,4,FALSE)</f>
        <v>0</v>
      </c>
      <c r="T1940" s="75">
        <f t="shared" ca="1" si="241"/>
        <v>0</v>
      </c>
    </row>
    <row r="1941" spans="1:20">
      <c r="A1941">
        <v>4</v>
      </c>
      <c r="B1941">
        <v>2027</v>
      </c>
      <c r="C1941" s="2">
        <v>46478</v>
      </c>
      <c r="D1941" s="2">
        <v>46568</v>
      </c>
      <c r="J1941">
        <f>VLOOKUP(D1941,'FY-Quarter lookup'!$D$2:$I$25,6,FALSE)</f>
        <v>0</v>
      </c>
      <c r="K1941">
        <f t="shared" si="245"/>
        <v>402</v>
      </c>
      <c r="L1941" s="75" t="str">
        <f t="shared" ca="1" si="243"/>
        <v>2111: Salaries</v>
      </c>
      <c r="M1941" s="75">
        <f t="shared" ca="1" si="239"/>
        <v>0</v>
      </c>
      <c r="N1941" s="75" t="str">
        <f t="shared" ca="1" si="240"/>
        <v xml:space="preserve"> - </v>
      </c>
      <c r="O1941" s="75" t="str">
        <f t="shared" ca="1" si="244"/>
        <v>2111: Salaries0 - PY0</v>
      </c>
      <c r="P1941" s="75">
        <f>VLOOKUP(D1941,'FY-Quarter lookup'!$D$2:$J$25,7,FALSE)</f>
        <v>0</v>
      </c>
      <c r="Q1941" s="75">
        <f ca="1">IFERROR(INDEX('Budget by FY'!$I$2:$I$506,MATCH('Budget by qtr'!O1941,'Budget by FY'!$F$2:$F$506,0)),0)</f>
        <v>0</v>
      </c>
      <c r="R1941" s="75">
        <f>VLOOKUP(D1941,'FY-Quarter lookup'!$D$2:$K$25,8,FALSE)</f>
        <v>0</v>
      </c>
      <c r="S1941" s="75">
        <f>VLOOKUP(D1941,'FY-Quarter lookup'!$D$2:$G$25,4,FALSE)</f>
        <v>0</v>
      </c>
      <c r="T1941" s="75">
        <f t="shared" ca="1" si="241"/>
        <v>0</v>
      </c>
    </row>
    <row r="1942" spans="1:20">
      <c r="A1942">
        <v>1</v>
      </c>
      <c r="B1942">
        <v>2028</v>
      </c>
      <c r="C1942" s="2">
        <v>46569</v>
      </c>
      <c r="D1942" s="2">
        <v>46660</v>
      </c>
      <c r="J1942">
        <f>VLOOKUP(D1942,'FY-Quarter lookup'!$D$2:$I$25,6,FALSE)</f>
        <v>0</v>
      </c>
      <c r="K1942">
        <f t="shared" si="245"/>
        <v>402</v>
      </c>
      <c r="L1942" s="75" t="str">
        <f t="shared" ca="1" si="243"/>
        <v>2111: Salaries</v>
      </c>
      <c r="M1942" s="75">
        <f t="shared" ca="1" si="239"/>
        <v>0</v>
      </c>
      <c r="N1942" s="75" t="str">
        <f t="shared" ca="1" si="240"/>
        <v xml:space="preserve"> - </v>
      </c>
      <c r="O1942" s="75" t="str">
        <f t="shared" ca="1" si="244"/>
        <v>2111: Salaries0 - PY0</v>
      </c>
      <c r="P1942" s="75">
        <f>VLOOKUP(D1942,'FY-Quarter lookup'!$D$2:$J$25,7,FALSE)</f>
        <v>0</v>
      </c>
      <c r="Q1942" s="75">
        <f ca="1">IFERROR(INDEX('Budget by FY'!$I$2:$I$506,MATCH('Budget by qtr'!O1942,'Budget by FY'!$F$2:$F$506,0)),0)</f>
        <v>0</v>
      </c>
      <c r="R1942" s="75">
        <f>VLOOKUP(D1942,'FY-Quarter lookup'!$D$2:$K$25,8,FALSE)</f>
        <v>0</v>
      </c>
      <c r="S1942" s="75">
        <f>VLOOKUP(D1942,'FY-Quarter lookup'!$D$2:$G$25,4,FALSE)</f>
        <v>0</v>
      </c>
      <c r="T1942" s="75">
        <f t="shared" ca="1" si="241"/>
        <v>0</v>
      </c>
    </row>
    <row r="1943" spans="1:20">
      <c r="A1943">
        <v>2</v>
      </c>
      <c r="B1943">
        <v>2028</v>
      </c>
      <c r="C1943" s="2">
        <v>46661</v>
      </c>
      <c r="D1943" s="2">
        <v>46752</v>
      </c>
      <c r="J1943">
        <f>VLOOKUP(D1943,'FY-Quarter lookup'!$D$2:$I$25,6,FALSE)</f>
        <v>0</v>
      </c>
      <c r="K1943">
        <f t="shared" si="245"/>
        <v>402</v>
      </c>
      <c r="L1943" s="75" t="str">
        <f t="shared" ca="1" si="243"/>
        <v>2111: Salaries</v>
      </c>
      <c r="M1943" s="75">
        <f t="shared" ca="1" si="239"/>
        <v>0</v>
      </c>
      <c r="N1943" s="75" t="str">
        <f t="shared" ca="1" si="240"/>
        <v xml:space="preserve"> - </v>
      </c>
      <c r="O1943" s="75" t="str">
        <f t="shared" ca="1" si="244"/>
        <v>2111: Salaries0 - PY0</v>
      </c>
      <c r="P1943" s="75">
        <f>VLOOKUP(D1943,'FY-Quarter lookup'!$D$2:$J$25,7,FALSE)</f>
        <v>0</v>
      </c>
      <c r="Q1943" s="75">
        <f ca="1">IFERROR(INDEX('Budget by FY'!$I$2:$I$506,MATCH('Budget by qtr'!O1943,'Budget by FY'!$F$2:$F$506,0)),0)</f>
        <v>0</v>
      </c>
      <c r="R1943" s="75">
        <f>VLOOKUP(D1943,'FY-Quarter lookup'!$D$2:$K$25,8,FALSE)</f>
        <v>0</v>
      </c>
      <c r="S1943" s="75">
        <f>VLOOKUP(D1943,'FY-Quarter lookup'!$D$2:$G$25,4,FALSE)</f>
        <v>0</v>
      </c>
      <c r="T1943" s="75">
        <f t="shared" ca="1" si="241"/>
        <v>0</v>
      </c>
    </row>
    <row r="1944" spans="1:20">
      <c r="A1944">
        <v>3</v>
      </c>
      <c r="B1944">
        <v>2028</v>
      </c>
      <c r="C1944" s="2">
        <v>46753</v>
      </c>
      <c r="D1944" s="2">
        <v>46843</v>
      </c>
      <c r="J1944">
        <f>VLOOKUP(D1944,'FY-Quarter lookup'!$D$2:$I$25,6,FALSE)</f>
        <v>0</v>
      </c>
      <c r="K1944">
        <f t="shared" si="245"/>
        <v>402</v>
      </c>
      <c r="L1944" s="75" t="str">
        <f t="shared" ca="1" si="243"/>
        <v>2111: Salaries</v>
      </c>
      <c r="M1944" s="75">
        <f t="shared" ca="1" si="239"/>
        <v>0</v>
      </c>
      <c r="N1944" s="75" t="str">
        <f t="shared" ca="1" si="240"/>
        <v xml:space="preserve"> - </v>
      </c>
      <c r="O1944" s="75" t="str">
        <f t="shared" ca="1" si="244"/>
        <v>2111: Salaries0 - PY0</v>
      </c>
      <c r="P1944" s="75">
        <f>VLOOKUP(D1944,'FY-Quarter lookup'!$D$2:$J$25,7,FALSE)</f>
        <v>0</v>
      </c>
      <c r="Q1944" s="75">
        <f ca="1">IFERROR(INDEX('Budget by FY'!$I$2:$I$506,MATCH('Budget by qtr'!O1944,'Budget by FY'!$F$2:$F$506,0)),0)</f>
        <v>0</v>
      </c>
      <c r="R1944" s="75">
        <f>VLOOKUP(D1944,'FY-Quarter lookup'!$D$2:$K$25,8,FALSE)</f>
        <v>0</v>
      </c>
      <c r="S1944" s="75">
        <f>VLOOKUP(D1944,'FY-Quarter lookup'!$D$2:$G$25,4,FALSE)</f>
        <v>0</v>
      </c>
      <c r="T1944" s="75">
        <f t="shared" ca="1" si="241"/>
        <v>0</v>
      </c>
    </row>
    <row r="1945" spans="1:20">
      <c r="A1945">
        <v>4</v>
      </c>
      <c r="B1945">
        <v>2028</v>
      </c>
      <c r="C1945" s="2">
        <v>46844</v>
      </c>
      <c r="D1945" s="2">
        <v>46934</v>
      </c>
      <c r="J1945">
        <f>VLOOKUP(D1945,'FY-Quarter lookup'!$D$2:$I$25,6,FALSE)</f>
        <v>0</v>
      </c>
      <c r="K1945">
        <f t="shared" si="245"/>
        <v>402</v>
      </c>
      <c r="L1945" s="75" t="str">
        <f t="shared" ca="1" si="243"/>
        <v>2111: Salaries</v>
      </c>
      <c r="M1945" s="75">
        <f t="shared" ca="1" si="239"/>
        <v>0</v>
      </c>
      <c r="N1945" s="75" t="str">
        <f t="shared" ca="1" si="240"/>
        <v xml:space="preserve"> - </v>
      </c>
      <c r="O1945" s="75" t="str">
        <f t="shared" ca="1" si="244"/>
        <v>2111: Salaries0 - PY0</v>
      </c>
      <c r="P1945" s="75">
        <f>VLOOKUP(D1945,'FY-Quarter lookup'!$D$2:$J$25,7,FALSE)</f>
        <v>0</v>
      </c>
      <c r="Q1945" s="75">
        <f ca="1">IFERROR(INDEX('Budget by FY'!$I$2:$I$506,MATCH('Budget by qtr'!O1945,'Budget by FY'!$F$2:$F$506,0)),0)</f>
        <v>0</v>
      </c>
      <c r="R1945" s="75">
        <f>VLOOKUP(D1945,'FY-Quarter lookup'!$D$2:$K$25,8,FALSE)</f>
        <v>0</v>
      </c>
      <c r="S1945" s="75">
        <f>VLOOKUP(D1945,'FY-Quarter lookup'!$D$2:$G$25,4,FALSE)</f>
        <v>0</v>
      </c>
      <c r="T1945" s="75">
        <f t="shared" ca="1" si="241"/>
        <v>0</v>
      </c>
    </row>
    <row r="1946" spans="1:20">
      <c r="A1946">
        <v>1</v>
      </c>
      <c r="B1946">
        <v>2023</v>
      </c>
      <c r="C1946" s="2">
        <v>44743</v>
      </c>
      <c r="D1946" s="2">
        <v>44834</v>
      </c>
      <c r="J1946">
        <f>VLOOKUP(D1946,'FY-Quarter lookup'!$D$2:$I$25,6,FALSE)</f>
        <v>0</v>
      </c>
      <c r="K1946">
        <f>K1945+5</f>
        <v>407</v>
      </c>
      <c r="L1946" s="75" t="str">
        <f t="shared" ca="1" si="243"/>
        <v>2112: Operating</v>
      </c>
      <c r="M1946" s="75">
        <f t="shared" ref="M1946:M2009" ca="1" si="246">INDIRECT(_xlfn.CONCAT("'Budget by FY'!D",K1946))</f>
        <v>0</v>
      </c>
      <c r="N1946" s="75">
        <f t="shared" ref="N1946:N2009" ca="1" si="247">INDIRECT(_xlfn.CONCAT("'Budget by FY'!E",K1946))</f>
        <v>0</v>
      </c>
      <c r="O1946" s="75" t="str">
        <f t="shared" ca="1" si="244"/>
        <v>2112: Operating00PY0</v>
      </c>
      <c r="P1946" s="75">
        <f>VLOOKUP(D1946,'FY-Quarter lookup'!$D$2:$J$25,7,FALSE)</f>
        <v>0</v>
      </c>
      <c r="Q1946" s="75">
        <f ca="1">IFERROR(INDEX('Budget by FY'!$I$2:$I$506,MATCH('Budget by qtr'!O1946,'Budget by FY'!$F$2:$F$506,0)),0)</f>
        <v>0</v>
      </c>
      <c r="R1946" s="75">
        <f>VLOOKUP(D1946,'FY-Quarter lookup'!$D$2:$K$25,8,FALSE)</f>
        <v>0</v>
      </c>
      <c r="S1946" s="75">
        <f>VLOOKUP(D1946,'FY-Quarter lookup'!$D$2:$G$25,4,FALSE)</f>
        <v>0</v>
      </c>
      <c r="T1946" s="75">
        <f t="shared" ref="T1946:T2009" ca="1" si="248">IFERROR((Q1946/R1946)*S1946,0)</f>
        <v>0</v>
      </c>
    </row>
    <row r="1947" spans="1:20">
      <c r="A1947">
        <v>2</v>
      </c>
      <c r="B1947">
        <v>2023</v>
      </c>
      <c r="C1947" s="2">
        <v>44835</v>
      </c>
      <c r="D1947" s="2">
        <v>44926</v>
      </c>
      <c r="J1947">
        <f>VLOOKUP(D1947,'FY-Quarter lookup'!$D$2:$I$25,6,FALSE)</f>
        <v>0</v>
      </c>
      <c r="K1947">
        <f>K1946</f>
        <v>407</v>
      </c>
      <c r="L1947" s="75" t="str">
        <f t="shared" ca="1" si="243"/>
        <v>2112: Operating</v>
      </c>
      <c r="M1947" s="75">
        <f t="shared" ca="1" si="246"/>
        <v>0</v>
      </c>
      <c r="N1947" s="75">
        <f t="shared" ca="1" si="247"/>
        <v>0</v>
      </c>
      <c r="O1947" s="75" t="str">
        <f t="shared" ca="1" si="244"/>
        <v>2112: Operating00PY0</v>
      </c>
      <c r="P1947" s="75">
        <f>VLOOKUP(D1947,'FY-Quarter lookup'!$D$2:$J$25,7,FALSE)</f>
        <v>0</v>
      </c>
      <c r="Q1947" s="75">
        <f ca="1">IFERROR(INDEX('Budget by FY'!$I$2:$I$506,MATCH('Budget by qtr'!O1947,'Budget by FY'!$F$2:$F$506,0)),0)</f>
        <v>0</v>
      </c>
      <c r="R1947" s="75">
        <f>VLOOKUP(D1947,'FY-Quarter lookup'!$D$2:$K$25,8,FALSE)</f>
        <v>0</v>
      </c>
      <c r="S1947" s="75">
        <f>VLOOKUP(D1947,'FY-Quarter lookup'!$D$2:$G$25,4,FALSE)</f>
        <v>0</v>
      </c>
      <c r="T1947" s="75">
        <f t="shared" ca="1" si="248"/>
        <v>0</v>
      </c>
    </row>
    <row r="1948" spans="1:20">
      <c r="A1948">
        <v>3</v>
      </c>
      <c r="B1948">
        <v>2023</v>
      </c>
      <c r="C1948" s="2">
        <v>44927</v>
      </c>
      <c r="D1948" s="2">
        <v>45016</v>
      </c>
      <c r="J1948">
        <f>VLOOKUP(D1948,'FY-Quarter lookup'!$D$2:$I$25,6,FALSE)</f>
        <v>0</v>
      </c>
      <c r="K1948">
        <f t="shared" ref="K1948:K1969" si="249">K1947</f>
        <v>407</v>
      </c>
      <c r="L1948" s="75" t="str">
        <f t="shared" ca="1" si="243"/>
        <v>2112: Operating</v>
      </c>
      <c r="M1948" s="75">
        <f t="shared" ca="1" si="246"/>
        <v>0</v>
      </c>
      <c r="N1948" s="75">
        <f t="shared" ca="1" si="247"/>
        <v>0</v>
      </c>
      <c r="O1948" s="75" t="str">
        <f t="shared" ca="1" si="244"/>
        <v>2112: Operating00PY0</v>
      </c>
      <c r="P1948" s="75">
        <f>VLOOKUP(D1948,'FY-Quarter lookup'!$D$2:$J$25,7,FALSE)</f>
        <v>0</v>
      </c>
      <c r="Q1948" s="75">
        <f ca="1">IFERROR(INDEX('Budget by FY'!$I$2:$I$506,MATCH('Budget by qtr'!O1948,'Budget by FY'!$F$2:$F$506,0)),0)</f>
        <v>0</v>
      </c>
      <c r="R1948" s="75">
        <f>VLOOKUP(D1948,'FY-Quarter lookup'!$D$2:$K$25,8,FALSE)</f>
        <v>0</v>
      </c>
      <c r="S1948" s="75">
        <f>VLOOKUP(D1948,'FY-Quarter lookup'!$D$2:$G$25,4,FALSE)</f>
        <v>0</v>
      </c>
      <c r="T1948" s="75">
        <f t="shared" ca="1" si="248"/>
        <v>0</v>
      </c>
    </row>
    <row r="1949" spans="1:20">
      <c r="A1949">
        <v>4</v>
      </c>
      <c r="B1949">
        <v>2023</v>
      </c>
      <c r="C1949" s="2">
        <v>45017</v>
      </c>
      <c r="D1949" s="2">
        <v>45107</v>
      </c>
      <c r="J1949">
        <f>VLOOKUP(D1949,'FY-Quarter lookup'!$D$2:$I$25,6,FALSE)</f>
        <v>0</v>
      </c>
      <c r="K1949">
        <f t="shared" si="249"/>
        <v>407</v>
      </c>
      <c r="L1949" s="75" t="str">
        <f t="shared" ca="1" si="243"/>
        <v>2112: Operating</v>
      </c>
      <c r="M1949" s="75">
        <f t="shared" ca="1" si="246"/>
        <v>0</v>
      </c>
      <c r="N1949" s="75">
        <f t="shared" ca="1" si="247"/>
        <v>0</v>
      </c>
      <c r="O1949" s="75" t="str">
        <f t="shared" ca="1" si="244"/>
        <v>2112: Operating00PY0</v>
      </c>
      <c r="P1949" s="75">
        <f>VLOOKUP(D1949,'FY-Quarter lookup'!$D$2:$J$25,7,FALSE)</f>
        <v>0</v>
      </c>
      <c r="Q1949" s="75">
        <f ca="1">IFERROR(INDEX('Budget by FY'!$I$2:$I$506,MATCH('Budget by qtr'!O1949,'Budget by FY'!$F$2:$F$506,0)),0)</f>
        <v>0</v>
      </c>
      <c r="R1949" s="75">
        <f>VLOOKUP(D1949,'FY-Quarter lookup'!$D$2:$K$25,8,FALSE)</f>
        <v>0</v>
      </c>
      <c r="S1949" s="75">
        <f>VLOOKUP(D1949,'FY-Quarter lookup'!$D$2:$G$25,4,FALSE)</f>
        <v>0</v>
      </c>
      <c r="T1949" s="75">
        <f t="shared" ca="1" si="248"/>
        <v>0</v>
      </c>
    </row>
    <row r="1950" spans="1:20">
      <c r="A1950">
        <v>1</v>
      </c>
      <c r="B1950">
        <v>2024</v>
      </c>
      <c r="C1950" s="2">
        <v>45108</v>
      </c>
      <c r="D1950" s="2">
        <v>45199</v>
      </c>
      <c r="J1950">
        <f>VLOOKUP(D1950,'FY-Quarter lookup'!$D$2:$I$25,6,FALSE)</f>
        <v>0</v>
      </c>
      <c r="K1950">
        <f t="shared" si="249"/>
        <v>407</v>
      </c>
      <c r="L1950" s="75" t="str">
        <f t="shared" ca="1" si="243"/>
        <v>2112: Operating</v>
      </c>
      <c r="M1950" s="75">
        <f t="shared" ca="1" si="246"/>
        <v>0</v>
      </c>
      <c r="N1950" s="75">
        <f t="shared" ca="1" si="247"/>
        <v>0</v>
      </c>
      <c r="O1950" s="75" t="str">
        <f t="shared" ca="1" si="244"/>
        <v>2112: Operating00PY0</v>
      </c>
      <c r="P1950" s="75">
        <f>VLOOKUP(D1950,'FY-Quarter lookup'!$D$2:$J$25,7,FALSE)</f>
        <v>0</v>
      </c>
      <c r="Q1950" s="75">
        <f ca="1">IFERROR(INDEX('Budget by FY'!$I$2:$I$506,MATCH('Budget by qtr'!O1950,'Budget by FY'!$F$2:$F$506,0)),0)</f>
        <v>0</v>
      </c>
      <c r="R1950" s="75">
        <f>VLOOKUP(D1950,'FY-Quarter lookup'!$D$2:$K$25,8,FALSE)</f>
        <v>0</v>
      </c>
      <c r="S1950" s="75">
        <f>VLOOKUP(D1950,'FY-Quarter lookup'!$D$2:$G$25,4,FALSE)</f>
        <v>0</v>
      </c>
      <c r="T1950" s="75">
        <f t="shared" ca="1" si="248"/>
        <v>0</v>
      </c>
    </row>
    <row r="1951" spans="1:20">
      <c r="A1951">
        <v>2</v>
      </c>
      <c r="B1951">
        <v>2024</v>
      </c>
      <c r="C1951" s="2">
        <v>45200</v>
      </c>
      <c r="D1951" s="2">
        <v>45291</v>
      </c>
      <c r="J1951">
        <f>VLOOKUP(D1951,'FY-Quarter lookup'!$D$2:$I$25,6,FALSE)</f>
        <v>0</v>
      </c>
      <c r="K1951">
        <f t="shared" si="249"/>
        <v>407</v>
      </c>
      <c r="L1951" s="75" t="str">
        <f t="shared" ca="1" si="243"/>
        <v>2112: Operating</v>
      </c>
      <c r="M1951" s="75">
        <f t="shared" ca="1" si="246"/>
        <v>0</v>
      </c>
      <c r="N1951" s="75">
        <f t="shared" ca="1" si="247"/>
        <v>0</v>
      </c>
      <c r="O1951" s="75" t="str">
        <f t="shared" ca="1" si="244"/>
        <v>2112: Operating00PY0</v>
      </c>
      <c r="P1951" s="75">
        <f>VLOOKUP(D1951,'FY-Quarter lookup'!$D$2:$J$25,7,FALSE)</f>
        <v>0</v>
      </c>
      <c r="Q1951" s="75">
        <f ca="1">IFERROR(INDEX('Budget by FY'!$I$2:$I$506,MATCH('Budget by qtr'!O1951,'Budget by FY'!$F$2:$F$506,0)),0)</f>
        <v>0</v>
      </c>
      <c r="R1951" s="75">
        <f>VLOOKUP(D1951,'FY-Quarter lookup'!$D$2:$K$25,8,FALSE)</f>
        <v>0</v>
      </c>
      <c r="S1951" s="75">
        <f>VLOOKUP(D1951,'FY-Quarter lookup'!$D$2:$G$25,4,FALSE)</f>
        <v>0</v>
      </c>
      <c r="T1951" s="75">
        <f t="shared" ca="1" si="248"/>
        <v>0</v>
      </c>
    </row>
    <row r="1952" spans="1:20">
      <c r="A1952">
        <v>3</v>
      </c>
      <c r="B1952">
        <v>2024</v>
      </c>
      <c r="C1952" s="2">
        <v>45292</v>
      </c>
      <c r="D1952" s="2">
        <v>45382</v>
      </c>
      <c r="J1952">
        <f>VLOOKUP(D1952,'FY-Quarter lookup'!$D$2:$I$25,6,FALSE)</f>
        <v>0</v>
      </c>
      <c r="K1952">
        <f t="shared" si="249"/>
        <v>407</v>
      </c>
      <c r="L1952" s="75" t="str">
        <f t="shared" ca="1" si="243"/>
        <v>2112: Operating</v>
      </c>
      <c r="M1952" s="75">
        <f t="shared" ca="1" si="246"/>
        <v>0</v>
      </c>
      <c r="N1952" s="75">
        <f t="shared" ca="1" si="247"/>
        <v>0</v>
      </c>
      <c r="O1952" s="75" t="str">
        <f t="shared" ca="1" si="244"/>
        <v>2112: Operating00PY0</v>
      </c>
      <c r="P1952" s="75">
        <f>VLOOKUP(D1952,'FY-Quarter lookup'!$D$2:$J$25,7,FALSE)</f>
        <v>0</v>
      </c>
      <c r="Q1952" s="75">
        <f ca="1">IFERROR(INDEX('Budget by FY'!$I$2:$I$506,MATCH('Budget by qtr'!O1952,'Budget by FY'!$F$2:$F$506,0)),0)</f>
        <v>0</v>
      </c>
      <c r="R1952" s="75">
        <f>VLOOKUP(D1952,'FY-Quarter lookup'!$D$2:$K$25,8,FALSE)</f>
        <v>0</v>
      </c>
      <c r="S1952" s="75">
        <f>VLOOKUP(D1952,'FY-Quarter lookup'!$D$2:$G$25,4,FALSE)</f>
        <v>0</v>
      </c>
      <c r="T1952" s="75">
        <f t="shared" ca="1" si="248"/>
        <v>0</v>
      </c>
    </row>
    <row r="1953" spans="1:20">
      <c r="A1953">
        <v>4</v>
      </c>
      <c r="B1953">
        <v>2024</v>
      </c>
      <c r="C1953" s="2">
        <v>45383</v>
      </c>
      <c r="D1953" s="2">
        <v>45473</v>
      </c>
      <c r="J1953">
        <f>VLOOKUP(D1953,'FY-Quarter lookup'!$D$2:$I$25,6,FALSE)</f>
        <v>0</v>
      </c>
      <c r="K1953">
        <f t="shared" si="249"/>
        <v>407</v>
      </c>
      <c r="L1953" s="75" t="str">
        <f t="shared" ca="1" si="243"/>
        <v>2112: Operating</v>
      </c>
      <c r="M1953" s="75">
        <f t="shared" ca="1" si="246"/>
        <v>0</v>
      </c>
      <c r="N1953" s="75">
        <f t="shared" ca="1" si="247"/>
        <v>0</v>
      </c>
      <c r="O1953" s="75" t="str">
        <f t="shared" ca="1" si="244"/>
        <v>2112: Operating00PY0</v>
      </c>
      <c r="P1953" s="75">
        <f>VLOOKUP(D1953,'FY-Quarter lookup'!$D$2:$J$25,7,FALSE)</f>
        <v>0</v>
      </c>
      <c r="Q1953" s="75">
        <f ca="1">IFERROR(INDEX('Budget by FY'!$I$2:$I$506,MATCH('Budget by qtr'!O1953,'Budget by FY'!$F$2:$F$506,0)),0)</f>
        <v>0</v>
      </c>
      <c r="R1953" s="75">
        <f>VLOOKUP(D1953,'FY-Quarter lookup'!$D$2:$K$25,8,FALSE)</f>
        <v>0</v>
      </c>
      <c r="S1953" s="75">
        <f>VLOOKUP(D1953,'FY-Quarter lookup'!$D$2:$G$25,4,FALSE)</f>
        <v>0</v>
      </c>
      <c r="T1953" s="75">
        <f t="shared" ca="1" si="248"/>
        <v>0</v>
      </c>
    </row>
    <row r="1954" spans="1:20">
      <c r="A1954">
        <v>1</v>
      </c>
      <c r="B1954">
        <v>2025</v>
      </c>
      <c r="C1954" s="2">
        <v>45474</v>
      </c>
      <c r="D1954" s="2">
        <v>45565</v>
      </c>
      <c r="J1954">
        <f>VLOOKUP(D1954,'FY-Quarter lookup'!$D$2:$I$25,6,FALSE)</f>
        <v>0</v>
      </c>
      <c r="K1954">
        <f t="shared" si="249"/>
        <v>407</v>
      </c>
      <c r="L1954" s="75" t="str">
        <f t="shared" ca="1" si="243"/>
        <v>2112: Operating</v>
      </c>
      <c r="M1954" s="75">
        <f t="shared" ca="1" si="246"/>
        <v>0</v>
      </c>
      <c r="N1954" s="75">
        <f t="shared" ca="1" si="247"/>
        <v>0</v>
      </c>
      <c r="O1954" s="75" t="str">
        <f t="shared" ca="1" si="244"/>
        <v>2112: Operating00PY0</v>
      </c>
      <c r="P1954" s="75">
        <f>VLOOKUP(D1954,'FY-Quarter lookup'!$D$2:$J$25,7,FALSE)</f>
        <v>0</v>
      </c>
      <c r="Q1954" s="75">
        <f ca="1">IFERROR(INDEX('Budget by FY'!$I$2:$I$506,MATCH('Budget by qtr'!O1954,'Budget by FY'!$F$2:$F$506,0)),0)</f>
        <v>0</v>
      </c>
      <c r="R1954" s="75">
        <f>VLOOKUP(D1954,'FY-Quarter lookup'!$D$2:$K$25,8,FALSE)</f>
        <v>0</v>
      </c>
      <c r="S1954" s="75">
        <f>VLOOKUP(D1954,'FY-Quarter lookup'!$D$2:$G$25,4,FALSE)</f>
        <v>0</v>
      </c>
      <c r="T1954" s="75">
        <f t="shared" ca="1" si="248"/>
        <v>0</v>
      </c>
    </row>
    <row r="1955" spans="1:20">
      <c r="A1955">
        <v>2</v>
      </c>
      <c r="B1955">
        <v>2025</v>
      </c>
      <c r="C1955" s="2">
        <v>45566</v>
      </c>
      <c r="D1955" s="2">
        <v>45657</v>
      </c>
      <c r="J1955">
        <f>VLOOKUP(D1955,'FY-Quarter lookup'!$D$2:$I$25,6,FALSE)</f>
        <v>0</v>
      </c>
      <c r="K1955">
        <f t="shared" si="249"/>
        <v>407</v>
      </c>
      <c r="L1955" s="75" t="str">
        <f t="shared" ca="1" si="243"/>
        <v>2112: Operating</v>
      </c>
      <c r="M1955" s="75">
        <f t="shared" ca="1" si="246"/>
        <v>0</v>
      </c>
      <c r="N1955" s="75">
        <f t="shared" ca="1" si="247"/>
        <v>0</v>
      </c>
      <c r="O1955" s="75" t="str">
        <f t="shared" ca="1" si="244"/>
        <v>2112: Operating00PY0</v>
      </c>
      <c r="P1955" s="75">
        <f>VLOOKUP(D1955,'FY-Quarter lookup'!$D$2:$J$25,7,FALSE)</f>
        <v>0</v>
      </c>
      <c r="Q1955" s="75">
        <f ca="1">IFERROR(INDEX('Budget by FY'!$I$2:$I$506,MATCH('Budget by qtr'!O1955,'Budget by FY'!$F$2:$F$506,0)),0)</f>
        <v>0</v>
      </c>
      <c r="R1955" s="75">
        <f>VLOOKUP(D1955,'FY-Quarter lookup'!$D$2:$K$25,8,FALSE)</f>
        <v>0</v>
      </c>
      <c r="S1955" s="75">
        <f>VLOOKUP(D1955,'FY-Quarter lookup'!$D$2:$G$25,4,FALSE)</f>
        <v>0</v>
      </c>
      <c r="T1955" s="75">
        <f t="shared" ca="1" si="248"/>
        <v>0</v>
      </c>
    </row>
    <row r="1956" spans="1:20">
      <c r="A1956">
        <v>3</v>
      </c>
      <c r="B1956">
        <v>2025</v>
      </c>
      <c r="C1956" s="2">
        <v>45658</v>
      </c>
      <c r="D1956" s="2">
        <v>45747</v>
      </c>
      <c r="J1956">
        <f>VLOOKUP(D1956,'FY-Quarter lookup'!$D$2:$I$25,6,FALSE)</f>
        <v>0</v>
      </c>
      <c r="K1956">
        <f t="shared" si="249"/>
        <v>407</v>
      </c>
      <c r="L1956" s="75" t="str">
        <f t="shared" ca="1" si="243"/>
        <v>2112: Operating</v>
      </c>
      <c r="M1956" s="75">
        <f t="shared" ca="1" si="246"/>
        <v>0</v>
      </c>
      <c r="N1956" s="75">
        <f t="shared" ca="1" si="247"/>
        <v>0</v>
      </c>
      <c r="O1956" s="75" t="str">
        <f t="shared" ca="1" si="244"/>
        <v>2112: Operating00PY0</v>
      </c>
      <c r="P1956" s="75">
        <f>VLOOKUP(D1956,'FY-Quarter lookup'!$D$2:$J$25,7,FALSE)</f>
        <v>0</v>
      </c>
      <c r="Q1956" s="75">
        <f ca="1">IFERROR(INDEX('Budget by FY'!$I$2:$I$506,MATCH('Budget by qtr'!O1956,'Budget by FY'!$F$2:$F$506,0)),0)</f>
        <v>0</v>
      </c>
      <c r="R1956" s="75">
        <f>VLOOKUP(D1956,'FY-Quarter lookup'!$D$2:$K$25,8,FALSE)</f>
        <v>0</v>
      </c>
      <c r="S1956" s="75">
        <f>VLOOKUP(D1956,'FY-Quarter lookup'!$D$2:$G$25,4,FALSE)</f>
        <v>0</v>
      </c>
      <c r="T1956" s="75">
        <f t="shared" ca="1" si="248"/>
        <v>0</v>
      </c>
    </row>
    <row r="1957" spans="1:20">
      <c r="A1957">
        <v>4</v>
      </c>
      <c r="B1957">
        <v>2025</v>
      </c>
      <c r="C1957" s="2">
        <v>45748</v>
      </c>
      <c r="D1957" s="2">
        <v>45838</v>
      </c>
      <c r="J1957">
        <f>VLOOKUP(D1957,'FY-Quarter lookup'!$D$2:$I$25,6,FALSE)</f>
        <v>0</v>
      </c>
      <c r="K1957">
        <f t="shared" si="249"/>
        <v>407</v>
      </c>
      <c r="L1957" s="75" t="str">
        <f t="shared" ca="1" si="243"/>
        <v>2112: Operating</v>
      </c>
      <c r="M1957" s="75">
        <f t="shared" ca="1" si="246"/>
        <v>0</v>
      </c>
      <c r="N1957" s="75">
        <f t="shared" ca="1" si="247"/>
        <v>0</v>
      </c>
      <c r="O1957" s="75" t="str">
        <f t="shared" ca="1" si="244"/>
        <v>2112: Operating00PY0</v>
      </c>
      <c r="P1957" s="75">
        <f>VLOOKUP(D1957,'FY-Quarter lookup'!$D$2:$J$25,7,FALSE)</f>
        <v>0</v>
      </c>
      <c r="Q1957" s="75">
        <f ca="1">IFERROR(INDEX('Budget by FY'!$I$2:$I$506,MATCH('Budget by qtr'!O1957,'Budget by FY'!$F$2:$F$506,0)),0)</f>
        <v>0</v>
      </c>
      <c r="R1957" s="75">
        <f>VLOOKUP(D1957,'FY-Quarter lookup'!$D$2:$K$25,8,FALSE)</f>
        <v>0</v>
      </c>
      <c r="S1957" s="75">
        <f>VLOOKUP(D1957,'FY-Quarter lookup'!$D$2:$G$25,4,FALSE)</f>
        <v>0</v>
      </c>
      <c r="T1957" s="75">
        <f t="shared" ca="1" si="248"/>
        <v>0</v>
      </c>
    </row>
    <row r="1958" spans="1:20">
      <c r="A1958">
        <v>1</v>
      </c>
      <c r="B1958">
        <v>2026</v>
      </c>
      <c r="C1958" s="2">
        <v>45839</v>
      </c>
      <c r="D1958" s="2">
        <v>45930</v>
      </c>
      <c r="J1958">
        <f>VLOOKUP(D1958,'FY-Quarter lookup'!$D$2:$I$25,6,FALSE)</f>
        <v>0</v>
      </c>
      <c r="K1958">
        <f t="shared" si="249"/>
        <v>407</v>
      </c>
      <c r="L1958" s="75" t="str">
        <f t="shared" ca="1" si="243"/>
        <v>2112: Operating</v>
      </c>
      <c r="M1958" s="75">
        <f t="shared" ca="1" si="246"/>
        <v>0</v>
      </c>
      <c r="N1958" s="75">
        <f t="shared" ca="1" si="247"/>
        <v>0</v>
      </c>
      <c r="O1958" s="75" t="str">
        <f t="shared" ca="1" si="244"/>
        <v>2112: Operating00PY0</v>
      </c>
      <c r="P1958" s="75">
        <f>VLOOKUP(D1958,'FY-Quarter lookup'!$D$2:$J$25,7,FALSE)</f>
        <v>0</v>
      </c>
      <c r="Q1958" s="75">
        <f ca="1">IFERROR(INDEX('Budget by FY'!$I$2:$I$506,MATCH('Budget by qtr'!O1958,'Budget by FY'!$F$2:$F$506,0)),0)</f>
        <v>0</v>
      </c>
      <c r="R1958" s="75">
        <f>VLOOKUP(D1958,'FY-Quarter lookup'!$D$2:$K$25,8,FALSE)</f>
        <v>0</v>
      </c>
      <c r="S1958" s="75">
        <f>VLOOKUP(D1958,'FY-Quarter lookup'!$D$2:$G$25,4,FALSE)</f>
        <v>0</v>
      </c>
      <c r="T1958" s="75">
        <f t="shared" ca="1" si="248"/>
        <v>0</v>
      </c>
    </row>
    <row r="1959" spans="1:20">
      <c r="A1959">
        <v>2</v>
      </c>
      <c r="B1959">
        <v>2026</v>
      </c>
      <c r="C1959" s="2">
        <v>45931</v>
      </c>
      <c r="D1959" s="2">
        <v>46022</v>
      </c>
      <c r="J1959">
        <f>VLOOKUP(D1959,'FY-Quarter lookup'!$D$2:$I$25,6,FALSE)</f>
        <v>0</v>
      </c>
      <c r="K1959">
        <f t="shared" si="249"/>
        <v>407</v>
      </c>
      <c r="L1959" s="75" t="str">
        <f t="shared" ca="1" si="243"/>
        <v>2112: Operating</v>
      </c>
      <c r="M1959" s="75">
        <f t="shared" ca="1" si="246"/>
        <v>0</v>
      </c>
      <c r="N1959" s="75">
        <f t="shared" ca="1" si="247"/>
        <v>0</v>
      </c>
      <c r="O1959" s="75" t="str">
        <f t="shared" ca="1" si="244"/>
        <v>2112: Operating00PY0</v>
      </c>
      <c r="P1959" s="75">
        <f>VLOOKUP(D1959,'FY-Quarter lookup'!$D$2:$J$25,7,FALSE)</f>
        <v>0</v>
      </c>
      <c r="Q1959" s="75">
        <f ca="1">IFERROR(INDEX('Budget by FY'!$I$2:$I$506,MATCH('Budget by qtr'!O1959,'Budget by FY'!$F$2:$F$506,0)),0)</f>
        <v>0</v>
      </c>
      <c r="R1959" s="75">
        <f>VLOOKUP(D1959,'FY-Quarter lookup'!$D$2:$K$25,8,FALSE)</f>
        <v>0</v>
      </c>
      <c r="S1959" s="75">
        <f>VLOOKUP(D1959,'FY-Quarter lookup'!$D$2:$G$25,4,FALSE)</f>
        <v>0</v>
      </c>
      <c r="T1959" s="75">
        <f t="shared" ca="1" si="248"/>
        <v>0</v>
      </c>
    </row>
    <row r="1960" spans="1:20">
      <c r="A1960">
        <v>3</v>
      </c>
      <c r="B1960">
        <v>2026</v>
      </c>
      <c r="C1960" s="2">
        <v>46023</v>
      </c>
      <c r="D1960" s="2">
        <v>46112</v>
      </c>
      <c r="J1960">
        <f>VLOOKUP(D1960,'FY-Quarter lookup'!$D$2:$I$25,6,FALSE)</f>
        <v>0</v>
      </c>
      <c r="K1960">
        <f t="shared" si="249"/>
        <v>407</v>
      </c>
      <c r="L1960" s="75" t="str">
        <f t="shared" ca="1" si="243"/>
        <v>2112: Operating</v>
      </c>
      <c r="M1960" s="75">
        <f t="shared" ca="1" si="246"/>
        <v>0</v>
      </c>
      <c r="N1960" s="75">
        <f t="shared" ca="1" si="247"/>
        <v>0</v>
      </c>
      <c r="O1960" s="75" t="str">
        <f t="shared" ca="1" si="244"/>
        <v>2112: Operating00PY0</v>
      </c>
      <c r="P1960" s="75">
        <f>VLOOKUP(D1960,'FY-Quarter lookup'!$D$2:$J$25,7,FALSE)</f>
        <v>0</v>
      </c>
      <c r="Q1960" s="75">
        <f ca="1">IFERROR(INDEX('Budget by FY'!$I$2:$I$506,MATCH('Budget by qtr'!O1960,'Budget by FY'!$F$2:$F$506,0)),0)</f>
        <v>0</v>
      </c>
      <c r="R1960" s="75">
        <f>VLOOKUP(D1960,'FY-Quarter lookup'!$D$2:$K$25,8,FALSE)</f>
        <v>0</v>
      </c>
      <c r="S1960" s="75">
        <f>VLOOKUP(D1960,'FY-Quarter lookup'!$D$2:$G$25,4,FALSE)</f>
        <v>0</v>
      </c>
      <c r="T1960" s="75">
        <f t="shared" ca="1" si="248"/>
        <v>0</v>
      </c>
    </row>
    <row r="1961" spans="1:20">
      <c r="A1961">
        <v>4</v>
      </c>
      <c r="B1961">
        <v>2026</v>
      </c>
      <c r="C1961" s="2">
        <v>46113</v>
      </c>
      <c r="D1961" s="2">
        <v>46203</v>
      </c>
      <c r="J1961">
        <f>VLOOKUP(D1961,'FY-Quarter lookup'!$D$2:$I$25,6,FALSE)</f>
        <v>0</v>
      </c>
      <c r="K1961">
        <f t="shared" si="249"/>
        <v>407</v>
      </c>
      <c r="L1961" s="75" t="str">
        <f t="shared" ca="1" si="243"/>
        <v>2112: Operating</v>
      </c>
      <c r="M1961" s="75">
        <f t="shared" ca="1" si="246"/>
        <v>0</v>
      </c>
      <c r="N1961" s="75">
        <f t="shared" ca="1" si="247"/>
        <v>0</v>
      </c>
      <c r="O1961" s="75" t="str">
        <f t="shared" ca="1" si="244"/>
        <v>2112: Operating00PY0</v>
      </c>
      <c r="P1961" s="75">
        <f>VLOOKUP(D1961,'FY-Quarter lookup'!$D$2:$J$25,7,FALSE)</f>
        <v>0</v>
      </c>
      <c r="Q1961" s="75">
        <f ca="1">IFERROR(INDEX('Budget by FY'!$I$2:$I$506,MATCH('Budget by qtr'!O1961,'Budget by FY'!$F$2:$F$506,0)),0)</f>
        <v>0</v>
      </c>
      <c r="R1961" s="75">
        <f>VLOOKUP(D1961,'FY-Quarter lookup'!$D$2:$K$25,8,FALSE)</f>
        <v>0</v>
      </c>
      <c r="S1961" s="75">
        <f>VLOOKUP(D1961,'FY-Quarter lookup'!$D$2:$G$25,4,FALSE)</f>
        <v>0</v>
      </c>
      <c r="T1961" s="75">
        <f t="shared" ca="1" si="248"/>
        <v>0</v>
      </c>
    </row>
    <row r="1962" spans="1:20">
      <c r="A1962">
        <v>1</v>
      </c>
      <c r="B1962">
        <v>2027</v>
      </c>
      <c r="C1962" s="2">
        <v>46204</v>
      </c>
      <c r="D1962" s="2">
        <v>46295</v>
      </c>
      <c r="J1962">
        <f>VLOOKUP(D1962,'FY-Quarter lookup'!$D$2:$I$25,6,FALSE)</f>
        <v>0</v>
      </c>
      <c r="K1962">
        <f t="shared" si="249"/>
        <v>407</v>
      </c>
      <c r="L1962" s="75" t="str">
        <f t="shared" ca="1" si="243"/>
        <v>2112: Operating</v>
      </c>
      <c r="M1962" s="75">
        <f t="shared" ca="1" si="246"/>
        <v>0</v>
      </c>
      <c r="N1962" s="75">
        <f t="shared" ca="1" si="247"/>
        <v>0</v>
      </c>
      <c r="O1962" s="75" t="str">
        <f t="shared" ca="1" si="244"/>
        <v>2112: Operating00PY0</v>
      </c>
      <c r="P1962" s="75">
        <f>VLOOKUP(D1962,'FY-Quarter lookup'!$D$2:$J$25,7,FALSE)</f>
        <v>0</v>
      </c>
      <c r="Q1962" s="75">
        <f ca="1">IFERROR(INDEX('Budget by FY'!$I$2:$I$506,MATCH('Budget by qtr'!O1962,'Budget by FY'!$F$2:$F$506,0)),0)</f>
        <v>0</v>
      </c>
      <c r="R1962" s="75">
        <f>VLOOKUP(D1962,'FY-Quarter lookup'!$D$2:$K$25,8,FALSE)</f>
        <v>0</v>
      </c>
      <c r="S1962" s="75">
        <f>VLOOKUP(D1962,'FY-Quarter lookup'!$D$2:$G$25,4,FALSE)</f>
        <v>0</v>
      </c>
      <c r="T1962" s="75">
        <f t="shared" ca="1" si="248"/>
        <v>0</v>
      </c>
    </row>
    <row r="1963" spans="1:20">
      <c r="A1963">
        <v>2</v>
      </c>
      <c r="B1963">
        <v>2027</v>
      </c>
      <c r="C1963" s="2">
        <v>46296</v>
      </c>
      <c r="D1963" s="2">
        <v>46387</v>
      </c>
      <c r="J1963">
        <f>VLOOKUP(D1963,'FY-Quarter lookup'!$D$2:$I$25,6,FALSE)</f>
        <v>0</v>
      </c>
      <c r="K1963">
        <f t="shared" si="249"/>
        <v>407</v>
      </c>
      <c r="L1963" s="75" t="str">
        <f t="shared" ca="1" si="243"/>
        <v>2112: Operating</v>
      </c>
      <c r="M1963" s="75">
        <f t="shared" ca="1" si="246"/>
        <v>0</v>
      </c>
      <c r="N1963" s="75">
        <f t="shared" ca="1" si="247"/>
        <v>0</v>
      </c>
      <c r="O1963" s="75" t="str">
        <f t="shared" ca="1" si="244"/>
        <v>2112: Operating00PY0</v>
      </c>
      <c r="P1963" s="75">
        <f>VLOOKUP(D1963,'FY-Quarter lookup'!$D$2:$J$25,7,FALSE)</f>
        <v>0</v>
      </c>
      <c r="Q1963" s="75">
        <f ca="1">IFERROR(INDEX('Budget by FY'!$I$2:$I$506,MATCH('Budget by qtr'!O1963,'Budget by FY'!$F$2:$F$506,0)),0)</f>
        <v>0</v>
      </c>
      <c r="R1963" s="75">
        <f>VLOOKUP(D1963,'FY-Quarter lookup'!$D$2:$K$25,8,FALSE)</f>
        <v>0</v>
      </c>
      <c r="S1963" s="75">
        <f>VLOOKUP(D1963,'FY-Quarter lookup'!$D$2:$G$25,4,FALSE)</f>
        <v>0</v>
      </c>
      <c r="T1963" s="75">
        <f t="shared" ca="1" si="248"/>
        <v>0</v>
      </c>
    </row>
    <row r="1964" spans="1:20">
      <c r="A1964">
        <v>3</v>
      </c>
      <c r="B1964">
        <v>2027</v>
      </c>
      <c r="C1964" s="2">
        <v>46388</v>
      </c>
      <c r="D1964" s="2">
        <v>46477</v>
      </c>
      <c r="J1964">
        <f>VLOOKUP(D1964,'FY-Quarter lookup'!$D$2:$I$25,6,FALSE)</f>
        <v>0</v>
      </c>
      <c r="K1964">
        <f t="shared" si="249"/>
        <v>407</v>
      </c>
      <c r="L1964" s="75" t="str">
        <f t="shared" ca="1" si="243"/>
        <v>2112: Operating</v>
      </c>
      <c r="M1964" s="75">
        <f t="shared" ca="1" si="246"/>
        <v>0</v>
      </c>
      <c r="N1964" s="75">
        <f t="shared" ca="1" si="247"/>
        <v>0</v>
      </c>
      <c r="O1964" s="75" t="str">
        <f t="shared" ca="1" si="244"/>
        <v>2112: Operating00PY0</v>
      </c>
      <c r="P1964" s="75">
        <f>VLOOKUP(D1964,'FY-Quarter lookup'!$D$2:$J$25,7,FALSE)</f>
        <v>0</v>
      </c>
      <c r="Q1964" s="75">
        <f ca="1">IFERROR(INDEX('Budget by FY'!$I$2:$I$506,MATCH('Budget by qtr'!O1964,'Budget by FY'!$F$2:$F$506,0)),0)</f>
        <v>0</v>
      </c>
      <c r="R1964" s="75">
        <f>VLOOKUP(D1964,'FY-Quarter lookup'!$D$2:$K$25,8,FALSE)</f>
        <v>0</v>
      </c>
      <c r="S1964" s="75">
        <f>VLOOKUP(D1964,'FY-Quarter lookup'!$D$2:$G$25,4,FALSE)</f>
        <v>0</v>
      </c>
      <c r="T1964" s="75">
        <f t="shared" ca="1" si="248"/>
        <v>0</v>
      </c>
    </row>
    <row r="1965" spans="1:20">
      <c r="A1965">
        <v>4</v>
      </c>
      <c r="B1965">
        <v>2027</v>
      </c>
      <c r="C1965" s="2">
        <v>46478</v>
      </c>
      <c r="D1965" s="2">
        <v>46568</v>
      </c>
      <c r="J1965">
        <f>VLOOKUP(D1965,'FY-Quarter lookup'!$D$2:$I$25,6,FALSE)</f>
        <v>0</v>
      </c>
      <c r="K1965">
        <f t="shared" si="249"/>
        <v>407</v>
      </c>
      <c r="L1965" s="75" t="str">
        <f t="shared" ca="1" si="243"/>
        <v>2112: Operating</v>
      </c>
      <c r="M1965" s="75">
        <f t="shared" ca="1" si="246"/>
        <v>0</v>
      </c>
      <c r="N1965" s="75">
        <f t="shared" ca="1" si="247"/>
        <v>0</v>
      </c>
      <c r="O1965" s="75" t="str">
        <f t="shared" ca="1" si="244"/>
        <v>2112: Operating00PY0</v>
      </c>
      <c r="P1965" s="75">
        <f>VLOOKUP(D1965,'FY-Quarter lookup'!$D$2:$J$25,7,FALSE)</f>
        <v>0</v>
      </c>
      <c r="Q1965" s="75">
        <f ca="1">IFERROR(INDEX('Budget by FY'!$I$2:$I$506,MATCH('Budget by qtr'!O1965,'Budget by FY'!$F$2:$F$506,0)),0)</f>
        <v>0</v>
      </c>
      <c r="R1965" s="75">
        <f>VLOOKUP(D1965,'FY-Quarter lookup'!$D$2:$K$25,8,FALSE)</f>
        <v>0</v>
      </c>
      <c r="S1965" s="75">
        <f>VLOOKUP(D1965,'FY-Quarter lookup'!$D$2:$G$25,4,FALSE)</f>
        <v>0</v>
      </c>
      <c r="T1965" s="75">
        <f t="shared" ca="1" si="248"/>
        <v>0</v>
      </c>
    </row>
    <row r="1966" spans="1:20">
      <c r="A1966">
        <v>1</v>
      </c>
      <c r="B1966">
        <v>2028</v>
      </c>
      <c r="C1966" s="2">
        <v>46569</v>
      </c>
      <c r="D1966" s="2">
        <v>46660</v>
      </c>
      <c r="J1966">
        <f>VLOOKUP(D1966,'FY-Quarter lookup'!$D$2:$I$25,6,FALSE)</f>
        <v>0</v>
      </c>
      <c r="K1966">
        <f t="shared" si="249"/>
        <v>407</v>
      </c>
      <c r="L1966" s="75" t="str">
        <f t="shared" ca="1" si="243"/>
        <v>2112: Operating</v>
      </c>
      <c r="M1966" s="75">
        <f t="shared" ca="1" si="246"/>
        <v>0</v>
      </c>
      <c r="N1966" s="75">
        <f t="shared" ca="1" si="247"/>
        <v>0</v>
      </c>
      <c r="O1966" s="75" t="str">
        <f t="shared" ca="1" si="244"/>
        <v>2112: Operating00PY0</v>
      </c>
      <c r="P1966" s="75">
        <f>VLOOKUP(D1966,'FY-Quarter lookup'!$D$2:$J$25,7,FALSE)</f>
        <v>0</v>
      </c>
      <c r="Q1966" s="75">
        <f ca="1">IFERROR(INDEX('Budget by FY'!$I$2:$I$506,MATCH('Budget by qtr'!O1966,'Budget by FY'!$F$2:$F$506,0)),0)</f>
        <v>0</v>
      </c>
      <c r="R1966" s="75">
        <f>VLOOKUP(D1966,'FY-Quarter lookup'!$D$2:$K$25,8,FALSE)</f>
        <v>0</v>
      </c>
      <c r="S1966" s="75">
        <f>VLOOKUP(D1966,'FY-Quarter lookup'!$D$2:$G$25,4,FALSE)</f>
        <v>0</v>
      </c>
      <c r="T1966" s="75">
        <f t="shared" ca="1" si="248"/>
        <v>0</v>
      </c>
    </row>
    <row r="1967" spans="1:20">
      <c r="A1967">
        <v>2</v>
      </c>
      <c r="B1967">
        <v>2028</v>
      </c>
      <c r="C1967" s="2">
        <v>46661</v>
      </c>
      <c r="D1967" s="2">
        <v>46752</v>
      </c>
      <c r="J1967">
        <f>VLOOKUP(D1967,'FY-Quarter lookup'!$D$2:$I$25,6,FALSE)</f>
        <v>0</v>
      </c>
      <c r="K1967">
        <f t="shared" si="249"/>
        <v>407</v>
      </c>
      <c r="L1967" s="75" t="str">
        <f t="shared" ca="1" si="243"/>
        <v>2112: Operating</v>
      </c>
      <c r="M1967" s="75">
        <f t="shared" ca="1" si="246"/>
        <v>0</v>
      </c>
      <c r="N1967" s="75">
        <f t="shared" ca="1" si="247"/>
        <v>0</v>
      </c>
      <c r="O1967" s="75" t="str">
        <f t="shared" ca="1" si="244"/>
        <v>2112: Operating00PY0</v>
      </c>
      <c r="P1967" s="75">
        <f>VLOOKUP(D1967,'FY-Quarter lookup'!$D$2:$J$25,7,FALSE)</f>
        <v>0</v>
      </c>
      <c r="Q1967" s="75">
        <f ca="1">IFERROR(INDEX('Budget by FY'!$I$2:$I$506,MATCH('Budget by qtr'!O1967,'Budget by FY'!$F$2:$F$506,0)),0)</f>
        <v>0</v>
      </c>
      <c r="R1967" s="75">
        <f>VLOOKUP(D1967,'FY-Quarter lookup'!$D$2:$K$25,8,FALSE)</f>
        <v>0</v>
      </c>
      <c r="S1967" s="75">
        <f>VLOOKUP(D1967,'FY-Quarter lookup'!$D$2:$G$25,4,FALSE)</f>
        <v>0</v>
      </c>
      <c r="T1967" s="75">
        <f t="shared" ca="1" si="248"/>
        <v>0</v>
      </c>
    </row>
    <row r="1968" spans="1:20">
      <c r="A1968">
        <v>3</v>
      </c>
      <c r="B1968">
        <v>2028</v>
      </c>
      <c r="C1968" s="2">
        <v>46753</v>
      </c>
      <c r="D1968" s="2">
        <v>46843</v>
      </c>
      <c r="J1968">
        <f>VLOOKUP(D1968,'FY-Quarter lookup'!$D$2:$I$25,6,FALSE)</f>
        <v>0</v>
      </c>
      <c r="K1968">
        <f t="shared" si="249"/>
        <v>407</v>
      </c>
      <c r="L1968" s="75" t="str">
        <f t="shared" ca="1" si="243"/>
        <v>2112: Operating</v>
      </c>
      <c r="M1968" s="75">
        <f t="shared" ca="1" si="246"/>
        <v>0</v>
      </c>
      <c r="N1968" s="75">
        <f t="shared" ca="1" si="247"/>
        <v>0</v>
      </c>
      <c r="O1968" s="75" t="str">
        <f t="shared" ca="1" si="244"/>
        <v>2112: Operating00PY0</v>
      </c>
      <c r="P1968" s="75">
        <f>VLOOKUP(D1968,'FY-Quarter lookup'!$D$2:$J$25,7,FALSE)</f>
        <v>0</v>
      </c>
      <c r="Q1968" s="75">
        <f ca="1">IFERROR(INDEX('Budget by FY'!$I$2:$I$506,MATCH('Budget by qtr'!O1968,'Budget by FY'!$F$2:$F$506,0)),0)</f>
        <v>0</v>
      </c>
      <c r="R1968" s="75">
        <f>VLOOKUP(D1968,'FY-Quarter lookup'!$D$2:$K$25,8,FALSE)</f>
        <v>0</v>
      </c>
      <c r="S1968" s="75">
        <f>VLOOKUP(D1968,'FY-Quarter lookup'!$D$2:$G$25,4,FALSE)</f>
        <v>0</v>
      </c>
      <c r="T1968" s="75">
        <f t="shared" ca="1" si="248"/>
        <v>0</v>
      </c>
    </row>
    <row r="1969" spans="1:20">
      <c r="A1969">
        <v>4</v>
      </c>
      <c r="B1969">
        <v>2028</v>
      </c>
      <c r="C1969" s="2">
        <v>46844</v>
      </c>
      <c r="D1969" s="2">
        <v>46934</v>
      </c>
      <c r="J1969">
        <f>VLOOKUP(D1969,'FY-Quarter lookup'!$D$2:$I$25,6,FALSE)</f>
        <v>0</v>
      </c>
      <c r="K1969">
        <f t="shared" si="249"/>
        <v>407</v>
      </c>
      <c r="L1969" s="75" t="str">
        <f t="shared" ca="1" si="243"/>
        <v>2112: Operating</v>
      </c>
      <c r="M1969" s="75">
        <f t="shared" ca="1" si="246"/>
        <v>0</v>
      </c>
      <c r="N1969" s="75">
        <f t="shared" ca="1" si="247"/>
        <v>0</v>
      </c>
      <c r="O1969" s="75" t="str">
        <f t="shared" ca="1" si="244"/>
        <v>2112: Operating00PY0</v>
      </c>
      <c r="P1969" s="75">
        <f>VLOOKUP(D1969,'FY-Quarter lookup'!$D$2:$J$25,7,FALSE)</f>
        <v>0</v>
      </c>
      <c r="Q1969" s="75">
        <f ca="1">IFERROR(INDEX('Budget by FY'!$I$2:$I$506,MATCH('Budget by qtr'!O1969,'Budget by FY'!$F$2:$F$506,0)),0)</f>
        <v>0</v>
      </c>
      <c r="R1969" s="75">
        <f>VLOOKUP(D1969,'FY-Quarter lookup'!$D$2:$K$25,8,FALSE)</f>
        <v>0</v>
      </c>
      <c r="S1969" s="75">
        <f>VLOOKUP(D1969,'FY-Quarter lookup'!$D$2:$G$25,4,FALSE)</f>
        <v>0</v>
      </c>
      <c r="T1969" s="75">
        <f t="shared" ca="1" si="248"/>
        <v>0</v>
      </c>
    </row>
    <row r="1970" spans="1:20">
      <c r="A1970">
        <v>1</v>
      </c>
      <c r="B1970">
        <v>2023</v>
      </c>
      <c r="C1970" s="2">
        <v>44743</v>
      </c>
      <c r="D1970" s="2">
        <v>44834</v>
      </c>
      <c r="J1970">
        <f>VLOOKUP(D1970,'FY-Quarter lookup'!$D$2:$I$25,6,FALSE)</f>
        <v>0</v>
      </c>
      <c r="K1970">
        <f>K1969+5</f>
        <v>412</v>
      </c>
      <c r="L1970" s="75" t="str">
        <f t="shared" ca="1" si="243"/>
        <v>2112: Operating</v>
      </c>
      <c r="M1970" s="75">
        <f t="shared" ca="1" si="246"/>
        <v>0</v>
      </c>
      <c r="N1970" s="75">
        <f t="shared" ca="1" si="247"/>
        <v>0</v>
      </c>
      <c r="O1970" s="75" t="str">
        <f t="shared" ca="1" si="244"/>
        <v>2112: Operating00PY0</v>
      </c>
      <c r="P1970" s="75">
        <f>VLOOKUP(D1970,'FY-Quarter lookup'!$D$2:$J$25,7,FALSE)</f>
        <v>0</v>
      </c>
      <c r="Q1970" s="75">
        <f ca="1">IFERROR(INDEX('Budget by FY'!$I$2:$I$506,MATCH('Budget by qtr'!O1970,'Budget by FY'!$F$2:$F$506,0)),0)</f>
        <v>0</v>
      </c>
      <c r="R1970" s="75">
        <f>VLOOKUP(D1970,'FY-Quarter lookup'!$D$2:$K$25,8,FALSE)</f>
        <v>0</v>
      </c>
      <c r="S1970" s="75">
        <f>VLOOKUP(D1970,'FY-Quarter lookup'!$D$2:$G$25,4,FALSE)</f>
        <v>0</v>
      </c>
      <c r="T1970" s="75">
        <f t="shared" ca="1" si="248"/>
        <v>0</v>
      </c>
    </row>
    <row r="1971" spans="1:20">
      <c r="A1971">
        <v>2</v>
      </c>
      <c r="B1971">
        <v>2023</v>
      </c>
      <c r="C1971" s="2">
        <v>44835</v>
      </c>
      <c r="D1971" s="2">
        <v>44926</v>
      </c>
      <c r="J1971">
        <f>VLOOKUP(D1971,'FY-Quarter lookup'!$D$2:$I$25,6,FALSE)</f>
        <v>0</v>
      </c>
      <c r="K1971">
        <f>K1970</f>
        <v>412</v>
      </c>
      <c r="L1971" s="75" t="str">
        <f t="shared" ca="1" si="243"/>
        <v>2112: Operating</v>
      </c>
      <c r="M1971" s="75">
        <f t="shared" ca="1" si="246"/>
        <v>0</v>
      </c>
      <c r="N1971" s="75">
        <f t="shared" ca="1" si="247"/>
        <v>0</v>
      </c>
      <c r="O1971" s="75" t="str">
        <f t="shared" ca="1" si="244"/>
        <v>2112: Operating00PY0</v>
      </c>
      <c r="P1971" s="75">
        <f>VLOOKUP(D1971,'FY-Quarter lookup'!$D$2:$J$25,7,FALSE)</f>
        <v>0</v>
      </c>
      <c r="Q1971" s="75">
        <f ca="1">IFERROR(INDEX('Budget by FY'!$I$2:$I$506,MATCH('Budget by qtr'!O1971,'Budget by FY'!$F$2:$F$506,0)),0)</f>
        <v>0</v>
      </c>
      <c r="R1971" s="75">
        <f>VLOOKUP(D1971,'FY-Quarter lookup'!$D$2:$K$25,8,FALSE)</f>
        <v>0</v>
      </c>
      <c r="S1971" s="75">
        <f>VLOOKUP(D1971,'FY-Quarter lookup'!$D$2:$G$25,4,FALSE)</f>
        <v>0</v>
      </c>
      <c r="T1971" s="75">
        <f t="shared" ca="1" si="248"/>
        <v>0</v>
      </c>
    </row>
    <row r="1972" spans="1:20">
      <c r="A1972">
        <v>3</v>
      </c>
      <c r="B1972">
        <v>2023</v>
      </c>
      <c r="C1972" s="2">
        <v>44927</v>
      </c>
      <c r="D1972" s="2">
        <v>45016</v>
      </c>
      <c r="J1972">
        <f>VLOOKUP(D1972,'FY-Quarter lookup'!$D$2:$I$25,6,FALSE)</f>
        <v>0</v>
      </c>
      <c r="K1972">
        <f t="shared" ref="K1972:K1993" si="250">K1971</f>
        <v>412</v>
      </c>
      <c r="L1972" s="75" t="str">
        <f t="shared" ca="1" si="243"/>
        <v>2112: Operating</v>
      </c>
      <c r="M1972" s="75">
        <f t="shared" ca="1" si="246"/>
        <v>0</v>
      </c>
      <c r="N1972" s="75">
        <f t="shared" ca="1" si="247"/>
        <v>0</v>
      </c>
      <c r="O1972" s="75" t="str">
        <f t="shared" ca="1" si="244"/>
        <v>2112: Operating00PY0</v>
      </c>
      <c r="P1972" s="75">
        <f>VLOOKUP(D1972,'FY-Quarter lookup'!$D$2:$J$25,7,FALSE)</f>
        <v>0</v>
      </c>
      <c r="Q1972" s="75">
        <f ca="1">IFERROR(INDEX('Budget by FY'!$I$2:$I$506,MATCH('Budget by qtr'!O1972,'Budget by FY'!$F$2:$F$506,0)),0)</f>
        <v>0</v>
      </c>
      <c r="R1972" s="75">
        <f>VLOOKUP(D1972,'FY-Quarter lookup'!$D$2:$K$25,8,FALSE)</f>
        <v>0</v>
      </c>
      <c r="S1972" s="75">
        <f>VLOOKUP(D1972,'FY-Quarter lookup'!$D$2:$G$25,4,FALSE)</f>
        <v>0</v>
      </c>
      <c r="T1972" s="75">
        <f t="shared" ca="1" si="248"/>
        <v>0</v>
      </c>
    </row>
    <row r="1973" spans="1:20">
      <c r="A1973">
        <v>4</v>
      </c>
      <c r="B1973">
        <v>2023</v>
      </c>
      <c r="C1973" s="2">
        <v>45017</v>
      </c>
      <c r="D1973" s="2">
        <v>45107</v>
      </c>
      <c r="J1973">
        <f>VLOOKUP(D1973,'FY-Quarter lookup'!$D$2:$I$25,6,FALSE)</f>
        <v>0</v>
      </c>
      <c r="K1973">
        <f t="shared" si="250"/>
        <v>412</v>
      </c>
      <c r="L1973" s="75" t="str">
        <f t="shared" ca="1" si="243"/>
        <v>2112: Operating</v>
      </c>
      <c r="M1973" s="75">
        <f t="shared" ca="1" si="246"/>
        <v>0</v>
      </c>
      <c r="N1973" s="75">
        <f t="shared" ca="1" si="247"/>
        <v>0</v>
      </c>
      <c r="O1973" s="75" t="str">
        <f t="shared" ca="1" si="244"/>
        <v>2112: Operating00PY0</v>
      </c>
      <c r="P1973" s="75">
        <f>VLOOKUP(D1973,'FY-Quarter lookup'!$D$2:$J$25,7,FALSE)</f>
        <v>0</v>
      </c>
      <c r="Q1973" s="75">
        <f ca="1">IFERROR(INDEX('Budget by FY'!$I$2:$I$506,MATCH('Budget by qtr'!O1973,'Budget by FY'!$F$2:$F$506,0)),0)</f>
        <v>0</v>
      </c>
      <c r="R1973" s="75">
        <f>VLOOKUP(D1973,'FY-Quarter lookup'!$D$2:$K$25,8,FALSE)</f>
        <v>0</v>
      </c>
      <c r="S1973" s="75">
        <f>VLOOKUP(D1973,'FY-Quarter lookup'!$D$2:$G$25,4,FALSE)</f>
        <v>0</v>
      </c>
      <c r="T1973" s="75">
        <f t="shared" ca="1" si="248"/>
        <v>0</v>
      </c>
    </row>
    <row r="1974" spans="1:20">
      <c r="A1974">
        <v>1</v>
      </c>
      <c r="B1974">
        <v>2024</v>
      </c>
      <c r="C1974" s="2">
        <v>45108</v>
      </c>
      <c r="D1974" s="2">
        <v>45199</v>
      </c>
      <c r="J1974">
        <f>VLOOKUP(D1974,'FY-Quarter lookup'!$D$2:$I$25,6,FALSE)</f>
        <v>0</v>
      </c>
      <c r="K1974">
        <f t="shared" si="250"/>
        <v>412</v>
      </c>
      <c r="L1974" s="75" t="str">
        <f t="shared" ca="1" si="243"/>
        <v>2112: Operating</v>
      </c>
      <c r="M1974" s="75">
        <f t="shared" ca="1" si="246"/>
        <v>0</v>
      </c>
      <c r="N1974" s="75">
        <f t="shared" ca="1" si="247"/>
        <v>0</v>
      </c>
      <c r="O1974" s="75" t="str">
        <f t="shared" ca="1" si="244"/>
        <v>2112: Operating00PY0</v>
      </c>
      <c r="P1974" s="75">
        <f>VLOOKUP(D1974,'FY-Quarter lookup'!$D$2:$J$25,7,FALSE)</f>
        <v>0</v>
      </c>
      <c r="Q1974" s="75">
        <f ca="1">IFERROR(INDEX('Budget by FY'!$I$2:$I$506,MATCH('Budget by qtr'!O1974,'Budget by FY'!$F$2:$F$506,0)),0)</f>
        <v>0</v>
      </c>
      <c r="R1974" s="75">
        <f>VLOOKUP(D1974,'FY-Quarter lookup'!$D$2:$K$25,8,FALSE)</f>
        <v>0</v>
      </c>
      <c r="S1974" s="75">
        <f>VLOOKUP(D1974,'FY-Quarter lookup'!$D$2:$G$25,4,FALSE)</f>
        <v>0</v>
      </c>
      <c r="T1974" s="75">
        <f t="shared" ca="1" si="248"/>
        <v>0</v>
      </c>
    </row>
    <row r="1975" spans="1:20">
      <c r="A1975">
        <v>2</v>
      </c>
      <c r="B1975">
        <v>2024</v>
      </c>
      <c r="C1975" s="2">
        <v>45200</v>
      </c>
      <c r="D1975" s="2">
        <v>45291</v>
      </c>
      <c r="J1975">
        <f>VLOOKUP(D1975,'FY-Quarter lookup'!$D$2:$I$25,6,FALSE)</f>
        <v>0</v>
      </c>
      <c r="K1975">
        <f t="shared" si="250"/>
        <v>412</v>
      </c>
      <c r="L1975" s="75" t="str">
        <f t="shared" ca="1" si="243"/>
        <v>2112: Operating</v>
      </c>
      <c r="M1975" s="75">
        <f t="shared" ca="1" si="246"/>
        <v>0</v>
      </c>
      <c r="N1975" s="75">
        <f t="shared" ca="1" si="247"/>
        <v>0</v>
      </c>
      <c r="O1975" s="75" t="str">
        <f t="shared" ca="1" si="244"/>
        <v>2112: Operating00PY0</v>
      </c>
      <c r="P1975" s="75">
        <f>VLOOKUP(D1975,'FY-Quarter lookup'!$D$2:$J$25,7,FALSE)</f>
        <v>0</v>
      </c>
      <c r="Q1975" s="75">
        <f ca="1">IFERROR(INDEX('Budget by FY'!$I$2:$I$506,MATCH('Budget by qtr'!O1975,'Budget by FY'!$F$2:$F$506,0)),0)</f>
        <v>0</v>
      </c>
      <c r="R1975" s="75">
        <f>VLOOKUP(D1975,'FY-Quarter lookup'!$D$2:$K$25,8,FALSE)</f>
        <v>0</v>
      </c>
      <c r="S1975" s="75">
        <f>VLOOKUP(D1975,'FY-Quarter lookup'!$D$2:$G$25,4,FALSE)</f>
        <v>0</v>
      </c>
      <c r="T1975" s="75">
        <f t="shared" ca="1" si="248"/>
        <v>0</v>
      </c>
    </row>
    <row r="1976" spans="1:20">
      <c r="A1976">
        <v>3</v>
      </c>
      <c r="B1976">
        <v>2024</v>
      </c>
      <c r="C1976" s="2">
        <v>45292</v>
      </c>
      <c r="D1976" s="2">
        <v>45382</v>
      </c>
      <c r="J1976">
        <f>VLOOKUP(D1976,'FY-Quarter lookup'!$D$2:$I$25,6,FALSE)</f>
        <v>0</v>
      </c>
      <c r="K1976">
        <f t="shared" si="250"/>
        <v>412</v>
      </c>
      <c r="L1976" s="75" t="str">
        <f t="shared" ca="1" si="243"/>
        <v>2112: Operating</v>
      </c>
      <c r="M1976" s="75">
        <f t="shared" ca="1" si="246"/>
        <v>0</v>
      </c>
      <c r="N1976" s="75">
        <f t="shared" ca="1" si="247"/>
        <v>0</v>
      </c>
      <c r="O1976" s="75" t="str">
        <f t="shared" ca="1" si="244"/>
        <v>2112: Operating00PY0</v>
      </c>
      <c r="P1976" s="75">
        <f>VLOOKUP(D1976,'FY-Quarter lookup'!$D$2:$J$25,7,FALSE)</f>
        <v>0</v>
      </c>
      <c r="Q1976" s="75">
        <f ca="1">IFERROR(INDEX('Budget by FY'!$I$2:$I$506,MATCH('Budget by qtr'!O1976,'Budget by FY'!$F$2:$F$506,0)),0)</f>
        <v>0</v>
      </c>
      <c r="R1976" s="75">
        <f>VLOOKUP(D1976,'FY-Quarter lookup'!$D$2:$K$25,8,FALSE)</f>
        <v>0</v>
      </c>
      <c r="S1976" s="75">
        <f>VLOOKUP(D1976,'FY-Quarter lookup'!$D$2:$G$25,4,FALSE)</f>
        <v>0</v>
      </c>
      <c r="T1976" s="75">
        <f t="shared" ca="1" si="248"/>
        <v>0</v>
      </c>
    </row>
    <row r="1977" spans="1:20">
      <c r="A1977">
        <v>4</v>
      </c>
      <c r="B1977">
        <v>2024</v>
      </c>
      <c r="C1977" s="2">
        <v>45383</v>
      </c>
      <c r="D1977" s="2">
        <v>45473</v>
      </c>
      <c r="J1977">
        <f>VLOOKUP(D1977,'FY-Quarter lookup'!$D$2:$I$25,6,FALSE)</f>
        <v>0</v>
      </c>
      <c r="K1977">
        <f t="shared" si="250"/>
        <v>412</v>
      </c>
      <c r="L1977" s="75" t="str">
        <f t="shared" ca="1" si="243"/>
        <v>2112: Operating</v>
      </c>
      <c r="M1977" s="75">
        <f t="shared" ca="1" si="246"/>
        <v>0</v>
      </c>
      <c r="N1977" s="75">
        <f t="shared" ca="1" si="247"/>
        <v>0</v>
      </c>
      <c r="O1977" s="75" t="str">
        <f t="shared" ca="1" si="244"/>
        <v>2112: Operating00PY0</v>
      </c>
      <c r="P1977" s="75">
        <f>VLOOKUP(D1977,'FY-Quarter lookup'!$D$2:$J$25,7,FALSE)</f>
        <v>0</v>
      </c>
      <c r="Q1977" s="75">
        <f ca="1">IFERROR(INDEX('Budget by FY'!$I$2:$I$506,MATCH('Budget by qtr'!O1977,'Budget by FY'!$F$2:$F$506,0)),0)</f>
        <v>0</v>
      </c>
      <c r="R1977" s="75">
        <f>VLOOKUP(D1977,'FY-Quarter lookup'!$D$2:$K$25,8,FALSE)</f>
        <v>0</v>
      </c>
      <c r="S1977" s="75">
        <f>VLOOKUP(D1977,'FY-Quarter lookup'!$D$2:$G$25,4,FALSE)</f>
        <v>0</v>
      </c>
      <c r="T1977" s="75">
        <f t="shared" ca="1" si="248"/>
        <v>0</v>
      </c>
    </row>
    <row r="1978" spans="1:20">
      <c r="A1978">
        <v>1</v>
      </c>
      <c r="B1978">
        <v>2025</v>
      </c>
      <c r="C1978" s="2">
        <v>45474</v>
      </c>
      <c r="D1978" s="2">
        <v>45565</v>
      </c>
      <c r="J1978">
        <f>VLOOKUP(D1978,'FY-Quarter lookup'!$D$2:$I$25,6,FALSE)</f>
        <v>0</v>
      </c>
      <c r="K1978">
        <f t="shared" si="250"/>
        <v>412</v>
      </c>
      <c r="L1978" s="75" t="str">
        <f t="shared" ca="1" si="243"/>
        <v>2112: Operating</v>
      </c>
      <c r="M1978" s="75">
        <f t="shared" ca="1" si="246"/>
        <v>0</v>
      </c>
      <c r="N1978" s="75">
        <f t="shared" ca="1" si="247"/>
        <v>0</v>
      </c>
      <c r="O1978" s="75" t="str">
        <f t="shared" ca="1" si="244"/>
        <v>2112: Operating00PY0</v>
      </c>
      <c r="P1978" s="75">
        <f>VLOOKUP(D1978,'FY-Quarter lookup'!$D$2:$J$25,7,FALSE)</f>
        <v>0</v>
      </c>
      <c r="Q1978" s="75">
        <f ca="1">IFERROR(INDEX('Budget by FY'!$I$2:$I$506,MATCH('Budget by qtr'!O1978,'Budget by FY'!$F$2:$F$506,0)),0)</f>
        <v>0</v>
      </c>
      <c r="R1978" s="75">
        <f>VLOOKUP(D1978,'FY-Quarter lookup'!$D$2:$K$25,8,FALSE)</f>
        <v>0</v>
      </c>
      <c r="S1978" s="75">
        <f>VLOOKUP(D1978,'FY-Quarter lookup'!$D$2:$G$25,4,FALSE)</f>
        <v>0</v>
      </c>
      <c r="T1978" s="75">
        <f t="shared" ca="1" si="248"/>
        <v>0</v>
      </c>
    </row>
    <row r="1979" spans="1:20">
      <c r="A1979">
        <v>2</v>
      </c>
      <c r="B1979">
        <v>2025</v>
      </c>
      <c r="C1979" s="2">
        <v>45566</v>
      </c>
      <c r="D1979" s="2">
        <v>45657</v>
      </c>
      <c r="J1979">
        <f>VLOOKUP(D1979,'FY-Quarter lookup'!$D$2:$I$25,6,FALSE)</f>
        <v>0</v>
      </c>
      <c r="K1979">
        <f t="shared" si="250"/>
        <v>412</v>
      </c>
      <c r="L1979" s="75" t="str">
        <f t="shared" ca="1" si="243"/>
        <v>2112: Operating</v>
      </c>
      <c r="M1979" s="75">
        <f t="shared" ca="1" si="246"/>
        <v>0</v>
      </c>
      <c r="N1979" s="75">
        <f t="shared" ca="1" si="247"/>
        <v>0</v>
      </c>
      <c r="O1979" s="75" t="str">
        <f t="shared" ca="1" si="244"/>
        <v>2112: Operating00PY0</v>
      </c>
      <c r="P1979" s="75">
        <f>VLOOKUP(D1979,'FY-Quarter lookup'!$D$2:$J$25,7,FALSE)</f>
        <v>0</v>
      </c>
      <c r="Q1979" s="75">
        <f ca="1">IFERROR(INDEX('Budget by FY'!$I$2:$I$506,MATCH('Budget by qtr'!O1979,'Budget by FY'!$F$2:$F$506,0)),0)</f>
        <v>0</v>
      </c>
      <c r="R1979" s="75">
        <f>VLOOKUP(D1979,'FY-Quarter lookup'!$D$2:$K$25,8,FALSE)</f>
        <v>0</v>
      </c>
      <c r="S1979" s="75">
        <f>VLOOKUP(D1979,'FY-Quarter lookup'!$D$2:$G$25,4,FALSE)</f>
        <v>0</v>
      </c>
      <c r="T1979" s="75">
        <f t="shared" ca="1" si="248"/>
        <v>0</v>
      </c>
    </row>
    <row r="1980" spans="1:20">
      <c r="A1980">
        <v>3</v>
      </c>
      <c r="B1980">
        <v>2025</v>
      </c>
      <c r="C1980" s="2">
        <v>45658</v>
      </c>
      <c r="D1980" s="2">
        <v>45747</v>
      </c>
      <c r="J1980">
        <f>VLOOKUP(D1980,'FY-Quarter lookup'!$D$2:$I$25,6,FALSE)</f>
        <v>0</v>
      </c>
      <c r="K1980">
        <f t="shared" si="250"/>
        <v>412</v>
      </c>
      <c r="L1980" s="75" t="str">
        <f t="shared" ca="1" si="243"/>
        <v>2112: Operating</v>
      </c>
      <c r="M1980" s="75">
        <f t="shared" ca="1" si="246"/>
        <v>0</v>
      </c>
      <c r="N1980" s="75">
        <f t="shared" ca="1" si="247"/>
        <v>0</v>
      </c>
      <c r="O1980" s="75" t="str">
        <f t="shared" ca="1" si="244"/>
        <v>2112: Operating00PY0</v>
      </c>
      <c r="P1980" s="75">
        <f>VLOOKUP(D1980,'FY-Quarter lookup'!$D$2:$J$25,7,FALSE)</f>
        <v>0</v>
      </c>
      <c r="Q1980" s="75">
        <f ca="1">IFERROR(INDEX('Budget by FY'!$I$2:$I$506,MATCH('Budget by qtr'!O1980,'Budget by FY'!$F$2:$F$506,0)),0)</f>
        <v>0</v>
      </c>
      <c r="R1980" s="75">
        <f>VLOOKUP(D1980,'FY-Quarter lookup'!$D$2:$K$25,8,FALSE)</f>
        <v>0</v>
      </c>
      <c r="S1980" s="75">
        <f>VLOOKUP(D1980,'FY-Quarter lookup'!$D$2:$G$25,4,FALSE)</f>
        <v>0</v>
      </c>
      <c r="T1980" s="75">
        <f t="shared" ca="1" si="248"/>
        <v>0</v>
      </c>
    </row>
    <row r="1981" spans="1:20">
      <c r="A1981">
        <v>4</v>
      </c>
      <c r="B1981">
        <v>2025</v>
      </c>
      <c r="C1981" s="2">
        <v>45748</v>
      </c>
      <c r="D1981" s="2">
        <v>45838</v>
      </c>
      <c r="J1981">
        <f>VLOOKUP(D1981,'FY-Quarter lookup'!$D$2:$I$25,6,FALSE)</f>
        <v>0</v>
      </c>
      <c r="K1981">
        <f t="shared" si="250"/>
        <v>412</v>
      </c>
      <c r="L1981" s="75" t="str">
        <f t="shared" ca="1" si="243"/>
        <v>2112: Operating</v>
      </c>
      <c r="M1981" s="75">
        <f t="shared" ca="1" si="246"/>
        <v>0</v>
      </c>
      <c r="N1981" s="75">
        <f t="shared" ca="1" si="247"/>
        <v>0</v>
      </c>
      <c r="O1981" s="75" t="str">
        <f t="shared" ca="1" si="244"/>
        <v>2112: Operating00PY0</v>
      </c>
      <c r="P1981" s="75">
        <f>VLOOKUP(D1981,'FY-Quarter lookup'!$D$2:$J$25,7,FALSE)</f>
        <v>0</v>
      </c>
      <c r="Q1981" s="75">
        <f ca="1">IFERROR(INDEX('Budget by FY'!$I$2:$I$506,MATCH('Budget by qtr'!O1981,'Budget by FY'!$F$2:$F$506,0)),0)</f>
        <v>0</v>
      </c>
      <c r="R1981" s="75">
        <f>VLOOKUP(D1981,'FY-Quarter lookup'!$D$2:$K$25,8,FALSE)</f>
        <v>0</v>
      </c>
      <c r="S1981" s="75">
        <f>VLOOKUP(D1981,'FY-Quarter lookup'!$D$2:$G$25,4,FALSE)</f>
        <v>0</v>
      </c>
      <c r="T1981" s="75">
        <f t="shared" ca="1" si="248"/>
        <v>0</v>
      </c>
    </row>
    <row r="1982" spans="1:20">
      <c r="A1982">
        <v>1</v>
      </c>
      <c r="B1982">
        <v>2026</v>
      </c>
      <c r="C1982" s="2">
        <v>45839</v>
      </c>
      <c r="D1982" s="2">
        <v>45930</v>
      </c>
      <c r="J1982">
        <f>VLOOKUP(D1982,'FY-Quarter lookup'!$D$2:$I$25,6,FALSE)</f>
        <v>0</v>
      </c>
      <c r="K1982">
        <f t="shared" si="250"/>
        <v>412</v>
      </c>
      <c r="L1982" s="75" t="str">
        <f t="shared" ca="1" si="243"/>
        <v>2112: Operating</v>
      </c>
      <c r="M1982" s="75">
        <f t="shared" ca="1" si="246"/>
        <v>0</v>
      </c>
      <c r="N1982" s="75">
        <f t="shared" ca="1" si="247"/>
        <v>0</v>
      </c>
      <c r="O1982" s="75" t="str">
        <f t="shared" ca="1" si="244"/>
        <v>2112: Operating00PY0</v>
      </c>
      <c r="P1982" s="75">
        <f>VLOOKUP(D1982,'FY-Quarter lookup'!$D$2:$J$25,7,FALSE)</f>
        <v>0</v>
      </c>
      <c r="Q1982" s="75">
        <f ca="1">IFERROR(INDEX('Budget by FY'!$I$2:$I$506,MATCH('Budget by qtr'!O1982,'Budget by FY'!$F$2:$F$506,0)),0)</f>
        <v>0</v>
      </c>
      <c r="R1982" s="75">
        <f>VLOOKUP(D1982,'FY-Quarter lookup'!$D$2:$K$25,8,FALSE)</f>
        <v>0</v>
      </c>
      <c r="S1982" s="75">
        <f>VLOOKUP(D1982,'FY-Quarter lookup'!$D$2:$G$25,4,FALSE)</f>
        <v>0</v>
      </c>
      <c r="T1982" s="75">
        <f t="shared" ca="1" si="248"/>
        <v>0</v>
      </c>
    </row>
    <row r="1983" spans="1:20">
      <c r="A1983">
        <v>2</v>
      </c>
      <c r="B1983">
        <v>2026</v>
      </c>
      <c r="C1983" s="2">
        <v>45931</v>
      </c>
      <c r="D1983" s="2">
        <v>46022</v>
      </c>
      <c r="J1983">
        <f>VLOOKUP(D1983,'FY-Quarter lookup'!$D$2:$I$25,6,FALSE)</f>
        <v>0</v>
      </c>
      <c r="K1983">
        <f t="shared" si="250"/>
        <v>412</v>
      </c>
      <c r="L1983" s="75" t="str">
        <f t="shared" ca="1" si="243"/>
        <v>2112: Operating</v>
      </c>
      <c r="M1983" s="75">
        <f t="shared" ca="1" si="246"/>
        <v>0</v>
      </c>
      <c r="N1983" s="75">
        <f t="shared" ca="1" si="247"/>
        <v>0</v>
      </c>
      <c r="O1983" s="75" t="str">
        <f t="shared" ca="1" si="244"/>
        <v>2112: Operating00PY0</v>
      </c>
      <c r="P1983" s="75">
        <f>VLOOKUP(D1983,'FY-Quarter lookup'!$D$2:$J$25,7,FALSE)</f>
        <v>0</v>
      </c>
      <c r="Q1983" s="75">
        <f ca="1">IFERROR(INDEX('Budget by FY'!$I$2:$I$506,MATCH('Budget by qtr'!O1983,'Budget by FY'!$F$2:$F$506,0)),0)</f>
        <v>0</v>
      </c>
      <c r="R1983" s="75">
        <f>VLOOKUP(D1983,'FY-Quarter lookup'!$D$2:$K$25,8,FALSE)</f>
        <v>0</v>
      </c>
      <c r="S1983" s="75">
        <f>VLOOKUP(D1983,'FY-Quarter lookup'!$D$2:$G$25,4,FALSE)</f>
        <v>0</v>
      </c>
      <c r="T1983" s="75">
        <f t="shared" ca="1" si="248"/>
        <v>0</v>
      </c>
    </row>
    <row r="1984" spans="1:20">
      <c r="A1984">
        <v>3</v>
      </c>
      <c r="B1984">
        <v>2026</v>
      </c>
      <c r="C1984" s="2">
        <v>46023</v>
      </c>
      <c r="D1984" s="2">
        <v>46112</v>
      </c>
      <c r="J1984">
        <f>VLOOKUP(D1984,'FY-Quarter lookup'!$D$2:$I$25,6,FALSE)</f>
        <v>0</v>
      </c>
      <c r="K1984">
        <f t="shared" si="250"/>
        <v>412</v>
      </c>
      <c r="L1984" s="75" t="str">
        <f t="shared" ca="1" si="243"/>
        <v>2112: Operating</v>
      </c>
      <c r="M1984" s="75">
        <f t="shared" ca="1" si="246"/>
        <v>0</v>
      </c>
      <c r="N1984" s="75">
        <f t="shared" ca="1" si="247"/>
        <v>0</v>
      </c>
      <c r="O1984" s="75" t="str">
        <f t="shared" ca="1" si="244"/>
        <v>2112: Operating00PY0</v>
      </c>
      <c r="P1984" s="75">
        <f>VLOOKUP(D1984,'FY-Quarter lookup'!$D$2:$J$25,7,FALSE)</f>
        <v>0</v>
      </c>
      <c r="Q1984" s="75">
        <f ca="1">IFERROR(INDEX('Budget by FY'!$I$2:$I$506,MATCH('Budget by qtr'!O1984,'Budget by FY'!$F$2:$F$506,0)),0)</f>
        <v>0</v>
      </c>
      <c r="R1984" s="75">
        <f>VLOOKUP(D1984,'FY-Quarter lookup'!$D$2:$K$25,8,FALSE)</f>
        <v>0</v>
      </c>
      <c r="S1984" s="75">
        <f>VLOOKUP(D1984,'FY-Quarter lookup'!$D$2:$G$25,4,FALSE)</f>
        <v>0</v>
      </c>
      <c r="T1984" s="75">
        <f t="shared" ca="1" si="248"/>
        <v>0</v>
      </c>
    </row>
    <row r="1985" spans="1:20">
      <c r="A1985">
        <v>4</v>
      </c>
      <c r="B1985">
        <v>2026</v>
      </c>
      <c r="C1985" s="2">
        <v>46113</v>
      </c>
      <c r="D1985" s="2">
        <v>46203</v>
      </c>
      <c r="J1985">
        <f>VLOOKUP(D1985,'FY-Quarter lookup'!$D$2:$I$25,6,FALSE)</f>
        <v>0</v>
      </c>
      <c r="K1985">
        <f t="shared" si="250"/>
        <v>412</v>
      </c>
      <c r="L1985" s="75" t="str">
        <f t="shared" ca="1" si="243"/>
        <v>2112: Operating</v>
      </c>
      <c r="M1985" s="75">
        <f t="shared" ca="1" si="246"/>
        <v>0</v>
      </c>
      <c r="N1985" s="75">
        <f t="shared" ca="1" si="247"/>
        <v>0</v>
      </c>
      <c r="O1985" s="75" t="str">
        <f t="shared" ca="1" si="244"/>
        <v>2112: Operating00PY0</v>
      </c>
      <c r="P1985" s="75">
        <f>VLOOKUP(D1985,'FY-Quarter lookup'!$D$2:$J$25,7,FALSE)</f>
        <v>0</v>
      </c>
      <c r="Q1985" s="75">
        <f ca="1">IFERROR(INDEX('Budget by FY'!$I$2:$I$506,MATCH('Budget by qtr'!O1985,'Budget by FY'!$F$2:$F$506,0)),0)</f>
        <v>0</v>
      </c>
      <c r="R1985" s="75">
        <f>VLOOKUP(D1985,'FY-Quarter lookup'!$D$2:$K$25,8,FALSE)</f>
        <v>0</v>
      </c>
      <c r="S1985" s="75">
        <f>VLOOKUP(D1985,'FY-Quarter lookup'!$D$2:$G$25,4,FALSE)</f>
        <v>0</v>
      </c>
      <c r="T1985" s="75">
        <f t="shared" ca="1" si="248"/>
        <v>0</v>
      </c>
    </row>
    <row r="1986" spans="1:20">
      <c r="A1986">
        <v>1</v>
      </c>
      <c r="B1986">
        <v>2027</v>
      </c>
      <c r="C1986" s="2">
        <v>46204</v>
      </c>
      <c r="D1986" s="2">
        <v>46295</v>
      </c>
      <c r="J1986">
        <f>VLOOKUP(D1986,'FY-Quarter lookup'!$D$2:$I$25,6,FALSE)</f>
        <v>0</v>
      </c>
      <c r="K1986">
        <f t="shared" si="250"/>
        <v>412</v>
      </c>
      <c r="L1986" s="75" t="str">
        <f t="shared" ca="1" si="243"/>
        <v>2112: Operating</v>
      </c>
      <c r="M1986" s="75">
        <f t="shared" ca="1" si="246"/>
        <v>0</v>
      </c>
      <c r="N1986" s="75">
        <f t="shared" ca="1" si="247"/>
        <v>0</v>
      </c>
      <c r="O1986" s="75" t="str">
        <f t="shared" ca="1" si="244"/>
        <v>2112: Operating00PY0</v>
      </c>
      <c r="P1986" s="75">
        <f>VLOOKUP(D1986,'FY-Quarter lookup'!$D$2:$J$25,7,FALSE)</f>
        <v>0</v>
      </c>
      <c r="Q1986" s="75">
        <f ca="1">IFERROR(INDEX('Budget by FY'!$I$2:$I$506,MATCH('Budget by qtr'!O1986,'Budget by FY'!$F$2:$F$506,0)),0)</f>
        <v>0</v>
      </c>
      <c r="R1986" s="75">
        <f>VLOOKUP(D1986,'FY-Quarter lookup'!$D$2:$K$25,8,FALSE)</f>
        <v>0</v>
      </c>
      <c r="S1986" s="75">
        <f>VLOOKUP(D1986,'FY-Quarter lookup'!$D$2:$G$25,4,FALSE)</f>
        <v>0</v>
      </c>
      <c r="T1986" s="75">
        <f t="shared" ca="1" si="248"/>
        <v>0</v>
      </c>
    </row>
    <row r="1987" spans="1:20">
      <c r="A1987">
        <v>2</v>
      </c>
      <c r="B1987">
        <v>2027</v>
      </c>
      <c r="C1987" s="2">
        <v>46296</v>
      </c>
      <c r="D1987" s="2">
        <v>46387</v>
      </c>
      <c r="J1987">
        <f>VLOOKUP(D1987,'FY-Quarter lookup'!$D$2:$I$25,6,FALSE)</f>
        <v>0</v>
      </c>
      <c r="K1987">
        <f t="shared" si="250"/>
        <v>412</v>
      </c>
      <c r="L1987" s="75" t="str">
        <f t="shared" ref="L1987:L2050" ca="1" si="251">INDIRECT(_xlfn.CONCAT("'Budget by FY'!C",K1987))</f>
        <v>2112: Operating</v>
      </c>
      <c r="M1987" s="75">
        <f t="shared" ca="1" si="246"/>
        <v>0</v>
      </c>
      <c r="N1987" s="75">
        <f t="shared" ca="1" si="247"/>
        <v>0</v>
      </c>
      <c r="O1987" s="75" t="str">
        <f t="shared" ref="O1987:O2050" ca="1" si="252">_xlfn.CONCAT(L1987,M1987,N1987,"PY",P1987)</f>
        <v>2112: Operating00PY0</v>
      </c>
      <c r="P1987" s="75">
        <f>VLOOKUP(D1987,'FY-Quarter lookup'!$D$2:$J$25,7,FALSE)</f>
        <v>0</v>
      </c>
      <c r="Q1987" s="75">
        <f ca="1">IFERROR(INDEX('Budget by FY'!$I$2:$I$506,MATCH('Budget by qtr'!O1987,'Budget by FY'!$F$2:$F$506,0)),0)</f>
        <v>0</v>
      </c>
      <c r="R1987" s="75">
        <f>VLOOKUP(D1987,'FY-Quarter lookup'!$D$2:$K$25,8,FALSE)</f>
        <v>0</v>
      </c>
      <c r="S1987" s="75">
        <f>VLOOKUP(D1987,'FY-Quarter lookup'!$D$2:$G$25,4,FALSE)</f>
        <v>0</v>
      </c>
      <c r="T1987" s="75">
        <f t="shared" ca="1" si="248"/>
        <v>0</v>
      </c>
    </row>
    <row r="1988" spans="1:20">
      <c r="A1988">
        <v>3</v>
      </c>
      <c r="B1988">
        <v>2027</v>
      </c>
      <c r="C1988" s="2">
        <v>46388</v>
      </c>
      <c r="D1988" s="2">
        <v>46477</v>
      </c>
      <c r="J1988">
        <f>VLOOKUP(D1988,'FY-Quarter lookup'!$D$2:$I$25,6,FALSE)</f>
        <v>0</v>
      </c>
      <c r="K1988">
        <f t="shared" si="250"/>
        <v>412</v>
      </c>
      <c r="L1988" s="75" t="str">
        <f t="shared" ca="1" si="251"/>
        <v>2112: Operating</v>
      </c>
      <c r="M1988" s="75">
        <f t="shared" ca="1" si="246"/>
        <v>0</v>
      </c>
      <c r="N1988" s="75">
        <f t="shared" ca="1" si="247"/>
        <v>0</v>
      </c>
      <c r="O1988" s="75" t="str">
        <f t="shared" ca="1" si="252"/>
        <v>2112: Operating00PY0</v>
      </c>
      <c r="P1988" s="75">
        <f>VLOOKUP(D1988,'FY-Quarter lookup'!$D$2:$J$25,7,FALSE)</f>
        <v>0</v>
      </c>
      <c r="Q1988" s="75">
        <f ca="1">IFERROR(INDEX('Budget by FY'!$I$2:$I$506,MATCH('Budget by qtr'!O1988,'Budget by FY'!$F$2:$F$506,0)),0)</f>
        <v>0</v>
      </c>
      <c r="R1988" s="75">
        <f>VLOOKUP(D1988,'FY-Quarter lookup'!$D$2:$K$25,8,FALSE)</f>
        <v>0</v>
      </c>
      <c r="S1988" s="75">
        <f>VLOOKUP(D1988,'FY-Quarter lookup'!$D$2:$G$25,4,FALSE)</f>
        <v>0</v>
      </c>
      <c r="T1988" s="75">
        <f t="shared" ca="1" si="248"/>
        <v>0</v>
      </c>
    </row>
    <row r="1989" spans="1:20">
      <c r="A1989">
        <v>4</v>
      </c>
      <c r="B1989">
        <v>2027</v>
      </c>
      <c r="C1989" s="2">
        <v>46478</v>
      </c>
      <c r="D1989" s="2">
        <v>46568</v>
      </c>
      <c r="J1989">
        <f>VLOOKUP(D1989,'FY-Quarter lookup'!$D$2:$I$25,6,FALSE)</f>
        <v>0</v>
      </c>
      <c r="K1989">
        <f t="shared" si="250"/>
        <v>412</v>
      </c>
      <c r="L1989" s="75" t="str">
        <f t="shared" ca="1" si="251"/>
        <v>2112: Operating</v>
      </c>
      <c r="M1989" s="75">
        <f t="shared" ca="1" si="246"/>
        <v>0</v>
      </c>
      <c r="N1989" s="75">
        <f t="shared" ca="1" si="247"/>
        <v>0</v>
      </c>
      <c r="O1989" s="75" t="str">
        <f t="shared" ca="1" si="252"/>
        <v>2112: Operating00PY0</v>
      </c>
      <c r="P1989" s="75">
        <f>VLOOKUP(D1989,'FY-Quarter lookup'!$D$2:$J$25,7,FALSE)</f>
        <v>0</v>
      </c>
      <c r="Q1989" s="75">
        <f ca="1">IFERROR(INDEX('Budget by FY'!$I$2:$I$506,MATCH('Budget by qtr'!O1989,'Budget by FY'!$F$2:$F$506,0)),0)</f>
        <v>0</v>
      </c>
      <c r="R1989" s="75">
        <f>VLOOKUP(D1989,'FY-Quarter lookup'!$D$2:$K$25,8,FALSE)</f>
        <v>0</v>
      </c>
      <c r="S1989" s="75">
        <f>VLOOKUP(D1989,'FY-Quarter lookup'!$D$2:$G$25,4,FALSE)</f>
        <v>0</v>
      </c>
      <c r="T1989" s="75">
        <f t="shared" ca="1" si="248"/>
        <v>0</v>
      </c>
    </row>
    <row r="1990" spans="1:20">
      <c r="A1990">
        <v>1</v>
      </c>
      <c r="B1990">
        <v>2028</v>
      </c>
      <c r="C1990" s="2">
        <v>46569</v>
      </c>
      <c r="D1990" s="2">
        <v>46660</v>
      </c>
      <c r="J1990">
        <f>VLOOKUP(D1990,'FY-Quarter lookup'!$D$2:$I$25,6,FALSE)</f>
        <v>0</v>
      </c>
      <c r="K1990">
        <f t="shared" si="250"/>
        <v>412</v>
      </c>
      <c r="L1990" s="75" t="str">
        <f t="shared" ca="1" si="251"/>
        <v>2112: Operating</v>
      </c>
      <c r="M1990" s="75">
        <f t="shared" ca="1" si="246"/>
        <v>0</v>
      </c>
      <c r="N1990" s="75">
        <f t="shared" ca="1" si="247"/>
        <v>0</v>
      </c>
      <c r="O1990" s="75" t="str">
        <f t="shared" ca="1" si="252"/>
        <v>2112: Operating00PY0</v>
      </c>
      <c r="P1990" s="75">
        <f>VLOOKUP(D1990,'FY-Quarter lookup'!$D$2:$J$25,7,FALSE)</f>
        <v>0</v>
      </c>
      <c r="Q1990" s="75">
        <f ca="1">IFERROR(INDEX('Budget by FY'!$I$2:$I$506,MATCH('Budget by qtr'!O1990,'Budget by FY'!$F$2:$F$506,0)),0)</f>
        <v>0</v>
      </c>
      <c r="R1990" s="75">
        <f>VLOOKUP(D1990,'FY-Quarter lookup'!$D$2:$K$25,8,FALSE)</f>
        <v>0</v>
      </c>
      <c r="S1990" s="75">
        <f>VLOOKUP(D1990,'FY-Quarter lookup'!$D$2:$G$25,4,FALSE)</f>
        <v>0</v>
      </c>
      <c r="T1990" s="75">
        <f t="shared" ca="1" si="248"/>
        <v>0</v>
      </c>
    </row>
    <row r="1991" spans="1:20">
      <c r="A1991">
        <v>2</v>
      </c>
      <c r="B1991">
        <v>2028</v>
      </c>
      <c r="C1991" s="2">
        <v>46661</v>
      </c>
      <c r="D1991" s="2">
        <v>46752</v>
      </c>
      <c r="J1991">
        <f>VLOOKUP(D1991,'FY-Quarter lookup'!$D$2:$I$25,6,FALSE)</f>
        <v>0</v>
      </c>
      <c r="K1991">
        <f t="shared" si="250"/>
        <v>412</v>
      </c>
      <c r="L1991" s="75" t="str">
        <f t="shared" ca="1" si="251"/>
        <v>2112: Operating</v>
      </c>
      <c r="M1991" s="75">
        <f t="shared" ca="1" si="246"/>
        <v>0</v>
      </c>
      <c r="N1991" s="75">
        <f t="shared" ca="1" si="247"/>
        <v>0</v>
      </c>
      <c r="O1991" s="75" t="str">
        <f t="shared" ca="1" si="252"/>
        <v>2112: Operating00PY0</v>
      </c>
      <c r="P1991" s="75">
        <f>VLOOKUP(D1991,'FY-Quarter lookup'!$D$2:$J$25,7,FALSE)</f>
        <v>0</v>
      </c>
      <c r="Q1991" s="75">
        <f ca="1">IFERROR(INDEX('Budget by FY'!$I$2:$I$506,MATCH('Budget by qtr'!O1991,'Budget by FY'!$F$2:$F$506,0)),0)</f>
        <v>0</v>
      </c>
      <c r="R1991" s="75">
        <f>VLOOKUP(D1991,'FY-Quarter lookup'!$D$2:$K$25,8,FALSE)</f>
        <v>0</v>
      </c>
      <c r="S1991" s="75">
        <f>VLOOKUP(D1991,'FY-Quarter lookup'!$D$2:$G$25,4,FALSE)</f>
        <v>0</v>
      </c>
      <c r="T1991" s="75">
        <f t="shared" ca="1" si="248"/>
        <v>0</v>
      </c>
    </row>
    <row r="1992" spans="1:20">
      <c r="A1992">
        <v>3</v>
      </c>
      <c r="B1992">
        <v>2028</v>
      </c>
      <c r="C1992" s="2">
        <v>46753</v>
      </c>
      <c r="D1992" s="2">
        <v>46843</v>
      </c>
      <c r="J1992">
        <f>VLOOKUP(D1992,'FY-Quarter lookup'!$D$2:$I$25,6,FALSE)</f>
        <v>0</v>
      </c>
      <c r="K1992">
        <f t="shared" si="250"/>
        <v>412</v>
      </c>
      <c r="L1992" s="75" t="str">
        <f t="shared" ca="1" si="251"/>
        <v>2112: Operating</v>
      </c>
      <c r="M1992" s="75">
        <f t="shared" ca="1" si="246"/>
        <v>0</v>
      </c>
      <c r="N1992" s="75">
        <f t="shared" ca="1" si="247"/>
        <v>0</v>
      </c>
      <c r="O1992" s="75" t="str">
        <f t="shared" ca="1" si="252"/>
        <v>2112: Operating00PY0</v>
      </c>
      <c r="P1992" s="75">
        <f>VLOOKUP(D1992,'FY-Quarter lookup'!$D$2:$J$25,7,FALSE)</f>
        <v>0</v>
      </c>
      <c r="Q1992" s="75">
        <f ca="1">IFERROR(INDEX('Budget by FY'!$I$2:$I$506,MATCH('Budget by qtr'!O1992,'Budget by FY'!$F$2:$F$506,0)),0)</f>
        <v>0</v>
      </c>
      <c r="R1992" s="75">
        <f>VLOOKUP(D1992,'FY-Quarter lookup'!$D$2:$K$25,8,FALSE)</f>
        <v>0</v>
      </c>
      <c r="S1992" s="75">
        <f>VLOOKUP(D1992,'FY-Quarter lookup'!$D$2:$G$25,4,FALSE)</f>
        <v>0</v>
      </c>
      <c r="T1992" s="75">
        <f t="shared" ca="1" si="248"/>
        <v>0</v>
      </c>
    </row>
    <row r="1993" spans="1:20">
      <c r="A1993">
        <v>4</v>
      </c>
      <c r="B1993">
        <v>2028</v>
      </c>
      <c r="C1993" s="2">
        <v>46844</v>
      </c>
      <c r="D1993" s="2">
        <v>46934</v>
      </c>
      <c r="J1993">
        <f>VLOOKUP(D1993,'FY-Quarter lookup'!$D$2:$I$25,6,FALSE)</f>
        <v>0</v>
      </c>
      <c r="K1993">
        <f t="shared" si="250"/>
        <v>412</v>
      </c>
      <c r="L1993" s="75" t="str">
        <f t="shared" ca="1" si="251"/>
        <v>2112: Operating</v>
      </c>
      <c r="M1993" s="75">
        <f t="shared" ca="1" si="246"/>
        <v>0</v>
      </c>
      <c r="N1993" s="75">
        <f t="shared" ca="1" si="247"/>
        <v>0</v>
      </c>
      <c r="O1993" s="75" t="str">
        <f t="shared" ca="1" si="252"/>
        <v>2112: Operating00PY0</v>
      </c>
      <c r="P1993" s="75">
        <f>VLOOKUP(D1993,'FY-Quarter lookup'!$D$2:$J$25,7,FALSE)</f>
        <v>0</v>
      </c>
      <c r="Q1993" s="75">
        <f ca="1">IFERROR(INDEX('Budget by FY'!$I$2:$I$506,MATCH('Budget by qtr'!O1993,'Budget by FY'!$F$2:$F$506,0)),0)</f>
        <v>0</v>
      </c>
      <c r="R1993" s="75">
        <f>VLOOKUP(D1993,'FY-Quarter lookup'!$D$2:$K$25,8,FALSE)</f>
        <v>0</v>
      </c>
      <c r="S1993" s="75">
        <f>VLOOKUP(D1993,'FY-Quarter lookup'!$D$2:$G$25,4,FALSE)</f>
        <v>0</v>
      </c>
      <c r="T1993" s="75">
        <f t="shared" ca="1" si="248"/>
        <v>0</v>
      </c>
    </row>
    <row r="1994" spans="1:20">
      <c r="A1994">
        <v>1</v>
      </c>
      <c r="B1994">
        <v>2023</v>
      </c>
      <c r="C1994" s="2">
        <v>44743</v>
      </c>
      <c r="D1994" s="2">
        <v>44834</v>
      </c>
      <c r="J1994">
        <f>VLOOKUP(D1994,'FY-Quarter lookup'!$D$2:$I$25,6,FALSE)</f>
        <v>0</v>
      </c>
      <c r="K1994">
        <f>K1993+5</f>
        <v>417</v>
      </c>
      <c r="L1994" s="75" t="str">
        <f t="shared" ca="1" si="251"/>
        <v>2112: Operating</v>
      </c>
      <c r="M1994" s="75">
        <f t="shared" ca="1" si="246"/>
        <v>0</v>
      </c>
      <c r="N1994" s="75">
        <f t="shared" ca="1" si="247"/>
        <v>0</v>
      </c>
      <c r="O1994" s="75" t="str">
        <f t="shared" ca="1" si="252"/>
        <v>2112: Operating00PY0</v>
      </c>
      <c r="P1994" s="75">
        <f>VLOOKUP(D1994,'FY-Quarter lookup'!$D$2:$J$25,7,FALSE)</f>
        <v>0</v>
      </c>
      <c r="Q1994" s="75">
        <f ca="1">IFERROR(INDEX('Budget by FY'!$I$2:$I$506,MATCH('Budget by qtr'!O1994,'Budget by FY'!$F$2:$F$506,0)),0)</f>
        <v>0</v>
      </c>
      <c r="R1994" s="75">
        <f>VLOOKUP(D1994,'FY-Quarter lookup'!$D$2:$K$25,8,FALSE)</f>
        <v>0</v>
      </c>
      <c r="S1994" s="75">
        <f>VLOOKUP(D1994,'FY-Quarter lookup'!$D$2:$G$25,4,FALSE)</f>
        <v>0</v>
      </c>
      <c r="T1994" s="75">
        <f t="shared" ca="1" si="248"/>
        <v>0</v>
      </c>
    </row>
    <row r="1995" spans="1:20">
      <c r="A1995">
        <v>2</v>
      </c>
      <c r="B1995">
        <v>2023</v>
      </c>
      <c r="C1995" s="2">
        <v>44835</v>
      </c>
      <c r="D1995" s="2">
        <v>44926</v>
      </c>
      <c r="J1995">
        <f>VLOOKUP(D1995,'FY-Quarter lookup'!$D$2:$I$25,6,FALSE)</f>
        <v>0</v>
      </c>
      <c r="K1995">
        <f>K1994</f>
        <v>417</v>
      </c>
      <c r="L1995" s="75" t="str">
        <f t="shared" ca="1" si="251"/>
        <v>2112: Operating</v>
      </c>
      <c r="M1995" s="75">
        <f t="shared" ca="1" si="246"/>
        <v>0</v>
      </c>
      <c r="N1995" s="75">
        <f t="shared" ca="1" si="247"/>
        <v>0</v>
      </c>
      <c r="O1995" s="75" t="str">
        <f t="shared" ca="1" si="252"/>
        <v>2112: Operating00PY0</v>
      </c>
      <c r="P1995" s="75">
        <f>VLOOKUP(D1995,'FY-Quarter lookup'!$D$2:$J$25,7,FALSE)</f>
        <v>0</v>
      </c>
      <c r="Q1995" s="75">
        <f ca="1">IFERROR(INDEX('Budget by FY'!$I$2:$I$506,MATCH('Budget by qtr'!O1995,'Budget by FY'!$F$2:$F$506,0)),0)</f>
        <v>0</v>
      </c>
      <c r="R1995" s="75">
        <f>VLOOKUP(D1995,'FY-Quarter lookup'!$D$2:$K$25,8,FALSE)</f>
        <v>0</v>
      </c>
      <c r="S1995" s="75">
        <f>VLOOKUP(D1995,'FY-Quarter lookup'!$D$2:$G$25,4,FALSE)</f>
        <v>0</v>
      </c>
      <c r="T1995" s="75">
        <f t="shared" ca="1" si="248"/>
        <v>0</v>
      </c>
    </row>
    <row r="1996" spans="1:20">
      <c r="A1996">
        <v>3</v>
      </c>
      <c r="B1996">
        <v>2023</v>
      </c>
      <c r="C1996" s="2">
        <v>44927</v>
      </c>
      <c r="D1996" s="2">
        <v>45016</v>
      </c>
      <c r="J1996">
        <f>VLOOKUP(D1996,'FY-Quarter lookup'!$D$2:$I$25,6,FALSE)</f>
        <v>0</v>
      </c>
      <c r="K1996">
        <f t="shared" ref="K1996:K2017" si="253">K1995</f>
        <v>417</v>
      </c>
      <c r="L1996" s="75" t="str">
        <f t="shared" ca="1" si="251"/>
        <v>2112: Operating</v>
      </c>
      <c r="M1996" s="75">
        <f t="shared" ca="1" si="246"/>
        <v>0</v>
      </c>
      <c r="N1996" s="75">
        <f t="shared" ca="1" si="247"/>
        <v>0</v>
      </c>
      <c r="O1996" s="75" t="str">
        <f t="shared" ca="1" si="252"/>
        <v>2112: Operating00PY0</v>
      </c>
      <c r="P1996" s="75">
        <f>VLOOKUP(D1996,'FY-Quarter lookup'!$D$2:$J$25,7,FALSE)</f>
        <v>0</v>
      </c>
      <c r="Q1996" s="75">
        <f ca="1">IFERROR(INDEX('Budget by FY'!$I$2:$I$506,MATCH('Budget by qtr'!O1996,'Budget by FY'!$F$2:$F$506,0)),0)</f>
        <v>0</v>
      </c>
      <c r="R1996" s="75">
        <f>VLOOKUP(D1996,'FY-Quarter lookup'!$D$2:$K$25,8,FALSE)</f>
        <v>0</v>
      </c>
      <c r="S1996" s="75">
        <f>VLOOKUP(D1996,'FY-Quarter lookup'!$D$2:$G$25,4,FALSE)</f>
        <v>0</v>
      </c>
      <c r="T1996" s="75">
        <f t="shared" ca="1" si="248"/>
        <v>0</v>
      </c>
    </row>
    <row r="1997" spans="1:20">
      <c r="A1997">
        <v>4</v>
      </c>
      <c r="B1997">
        <v>2023</v>
      </c>
      <c r="C1997" s="2">
        <v>45017</v>
      </c>
      <c r="D1997" s="2">
        <v>45107</v>
      </c>
      <c r="J1997">
        <f>VLOOKUP(D1997,'FY-Quarter lookup'!$D$2:$I$25,6,FALSE)</f>
        <v>0</v>
      </c>
      <c r="K1997">
        <f t="shared" si="253"/>
        <v>417</v>
      </c>
      <c r="L1997" s="75" t="str">
        <f t="shared" ca="1" si="251"/>
        <v>2112: Operating</v>
      </c>
      <c r="M1997" s="75">
        <f t="shared" ca="1" si="246"/>
        <v>0</v>
      </c>
      <c r="N1997" s="75">
        <f t="shared" ca="1" si="247"/>
        <v>0</v>
      </c>
      <c r="O1997" s="75" t="str">
        <f t="shared" ca="1" si="252"/>
        <v>2112: Operating00PY0</v>
      </c>
      <c r="P1997" s="75">
        <f>VLOOKUP(D1997,'FY-Quarter lookup'!$D$2:$J$25,7,FALSE)</f>
        <v>0</v>
      </c>
      <c r="Q1997" s="75">
        <f ca="1">IFERROR(INDEX('Budget by FY'!$I$2:$I$506,MATCH('Budget by qtr'!O1997,'Budget by FY'!$F$2:$F$506,0)),0)</f>
        <v>0</v>
      </c>
      <c r="R1997" s="75">
        <f>VLOOKUP(D1997,'FY-Quarter lookup'!$D$2:$K$25,8,FALSE)</f>
        <v>0</v>
      </c>
      <c r="S1997" s="75">
        <f>VLOOKUP(D1997,'FY-Quarter lookup'!$D$2:$G$25,4,FALSE)</f>
        <v>0</v>
      </c>
      <c r="T1997" s="75">
        <f t="shared" ca="1" si="248"/>
        <v>0</v>
      </c>
    </row>
    <row r="1998" spans="1:20">
      <c r="A1998">
        <v>1</v>
      </c>
      <c r="B1998">
        <v>2024</v>
      </c>
      <c r="C1998" s="2">
        <v>45108</v>
      </c>
      <c r="D1998" s="2">
        <v>45199</v>
      </c>
      <c r="J1998">
        <f>VLOOKUP(D1998,'FY-Quarter lookup'!$D$2:$I$25,6,FALSE)</f>
        <v>0</v>
      </c>
      <c r="K1998">
        <f t="shared" si="253"/>
        <v>417</v>
      </c>
      <c r="L1998" s="75" t="str">
        <f t="shared" ca="1" si="251"/>
        <v>2112: Operating</v>
      </c>
      <c r="M1998" s="75">
        <f t="shared" ca="1" si="246"/>
        <v>0</v>
      </c>
      <c r="N1998" s="75">
        <f t="shared" ca="1" si="247"/>
        <v>0</v>
      </c>
      <c r="O1998" s="75" t="str">
        <f t="shared" ca="1" si="252"/>
        <v>2112: Operating00PY0</v>
      </c>
      <c r="P1998" s="75">
        <f>VLOOKUP(D1998,'FY-Quarter lookup'!$D$2:$J$25,7,FALSE)</f>
        <v>0</v>
      </c>
      <c r="Q1998" s="75">
        <f ca="1">IFERROR(INDEX('Budget by FY'!$I$2:$I$506,MATCH('Budget by qtr'!O1998,'Budget by FY'!$F$2:$F$506,0)),0)</f>
        <v>0</v>
      </c>
      <c r="R1998" s="75">
        <f>VLOOKUP(D1998,'FY-Quarter lookup'!$D$2:$K$25,8,FALSE)</f>
        <v>0</v>
      </c>
      <c r="S1998" s="75">
        <f>VLOOKUP(D1998,'FY-Quarter lookup'!$D$2:$G$25,4,FALSE)</f>
        <v>0</v>
      </c>
      <c r="T1998" s="75">
        <f t="shared" ca="1" si="248"/>
        <v>0</v>
      </c>
    </row>
    <row r="1999" spans="1:20">
      <c r="A1999">
        <v>2</v>
      </c>
      <c r="B1999">
        <v>2024</v>
      </c>
      <c r="C1999" s="2">
        <v>45200</v>
      </c>
      <c r="D1999" s="2">
        <v>45291</v>
      </c>
      <c r="J1999">
        <f>VLOOKUP(D1999,'FY-Quarter lookup'!$D$2:$I$25,6,FALSE)</f>
        <v>0</v>
      </c>
      <c r="K1999">
        <f t="shared" si="253"/>
        <v>417</v>
      </c>
      <c r="L1999" s="75" t="str">
        <f t="shared" ca="1" si="251"/>
        <v>2112: Operating</v>
      </c>
      <c r="M1999" s="75">
        <f t="shared" ca="1" si="246"/>
        <v>0</v>
      </c>
      <c r="N1999" s="75">
        <f t="shared" ca="1" si="247"/>
        <v>0</v>
      </c>
      <c r="O1999" s="75" t="str">
        <f t="shared" ca="1" si="252"/>
        <v>2112: Operating00PY0</v>
      </c>
      <c r="P1999" s="75">
        <f>VLOOKUP(D1999,'FY-Quarter lookup'!$D$2:$J$25,7,FALSE)</f>
        <v>0</v>
      </c>
      <c r="Q1999" s="75">
        <f ca="1">IFERROR(INDEX('Budget by FY'!$I$2:$I$506,MATCH('Budget by qtr'!O1999,'Budget by FY'!$F$2:$F$506,0)),0)</f>
        <v>0</v>
      </c>
      <c r="R1999" s="75">
        <f>VLOOKUP(D1999,'FY-Quarter lookup'!$D$2:$K$25,8,FALSE)</f>
        <v>0</v>
      </c>
      <c r="S1999" s="75">
        <f>VLOOKUP(D1999,'FY-Quarter lookup'!$D$2:$G$25,4,FALSE)</f>
        <v>0</v>
      </c>
      <c r="T1999" s="75">
        <f t="shared" ca="1" si="248"/>
        <v>0</v>
      </c>
    </row>
    <row r="2000" spans="1:20">
      <c r="A2000">
        <v>3</v>
      </c>
      <c r="B2000">
        <v>2024</v>
      </c>
      <c r="C2000" s="2">
        <v>45292</v>
      </c>
      <c r="D2000" s="2">
        <v>45382</v>
      </c>
      <c r="J2000">
        <f>VLOOKUP(D2000,'FY-Quarter lookup'!$D$2:$I$25,6,FALSE)</f>
        <v>0</v>
      </c>
      <c r="K2000">
        <f t="shared" si="253"/>
        <v>417</v>
      </c>
      <c r="L2000" s="75" t="str">
        <f t="shared" ca="1" si="251"/>
        <v>2112: Operating</v>
      </c>
      <c r="M2000" s="75">
        <f t="shared" ca="1" si="246"/>
        <v>0</v>
      </c>
      <c r="N2000" s="75">
        <f t="shared" ca="1" si="247"/>
        <v>0</v>
      </c>
      <c r="O2000" s="75" t="str">
        <f t="shared" ca="1" si="252"/>
        <v>2112: Operating00PY0</v>
      </c>
      <c r="P2000" s="75">
        <f>VLOOKUP(D2000,'FY-Quarter lookup'!$D$2:$J$25,7,FALSE)</f>
        <v>0</v>
      </c>
      <c r="Q2000" s="75">
        <f ca="1">IFERROR(INDEX('Budget by FY'!$I$2:$I$506,MATCH('Budget by qtr'!O2000,'Budget by FY'!$F$2:$F$506,0)),0)</f>
        <v>0</v>
      </c>
      <c r="R2000" s="75">
        <f>VLOOKUP(D2000,'FY-Quarter lookup'!$D$2:$K$25,8,FALSE)</f>
        <v>0</v>
      </c>
      <c r="S2000" s="75">
        <f>VLOOKUP(D2000,'FY-Quarter lookup'!$D$2:$G$25,4,FALSE)</f>
        <v>0</v>
      </c>
      <c r="T2000" s="75">
        <f t="shared" ca="1" si="248"/>
        <v>0</v>
      </c>
    </row>
    <row r="2001" spans="1:20">
      <c r="A2001">
        <v>4</v>
      </c>
      <c r="B2001">
        <v>2024</v>
      </c>
      <c r="C2001" s="2">
        <v>45383</v>
      </c>
      <c r="D2001" s="2">
        <v>45473</v>
      </c>
      <c r="J2001">
        <f>VLOOKUP(D2001,'FY-Quarter lookup'!$D$2:$I$25,6,FALSE)</f>
        <v>0</v>
      </c>
      <c r="K2001">
        <f t="shared" si="253"/>
        <v>417</v>
      </c>
      <c r="L2001" s="75" t="str">
        <f t="shared" ca="1" si="251"/>
        <v>2112: Operating</v>
      </c>
      <c r="M2001" s="75">
        <f t="shared" ca="1" si="246"/>
        <v>0</v>
      </c>
      <c r="N2001" s="75">
        <f t="shared" ca="1" si="247"/>
        <v>0</v>
      </c>
      <c r="O2001" s="75" t="str">
        <f t="shared" ca="1" si="252"/>
        <v>2112: Operating00PY0</v>
      </c>
      <c r="P2001" s="75">
        <f>VLOOKUP(D2001,'FY-Quarter lookup'!$D$2:$J$25,7,FALSE)</f>
        <v>0</v>
      </c>
      <c r="Q2001" s="75">
        <f ca="1">IFERROR(INDEX('Budget by FY'!$I$2:$I$506,MATCH('Budget by qtr'!O2001,'Budget by FY'!$F$2:$F$506,0)),0)</f>
        <v>0</v>
      </c>
      <c r="R2001" s="75">
        <f>VLOOKUP(D2001,'FY-Quarter lookup'!$D$2:$K$25,8,FALSE)</f>
        <v>0</v>
      </c>
      <c r="S2001" s="75">
        <f>VLOOKUP(D2001,'FY-Quarter lookup'!$D$2:$G$25,4,FALSE)</f>
        <v>0</v>
      </c>
      <c r="T2001" s="75">
        <f t="shared" ca="1" si="248"/>
        <v>0</v>
      </c>
    </row>
    <row r="2002" spans="1:20">
      <c r="A2002">
        <v>1</v>
      </c>
      <c r="B2002">
        <v>2025</v>
      </c>
      <c r="C2002" s="2">
        <v>45474</v>
      </c>
      <c r="D2002" s="2">
        <v>45565</v>
      </c>
      <c r="J2002">
        <f>VLOOKUP(D2002,'FY-Quarter lookup'!$D$2:$I$25,6,FALSE)</f>
        <v>0</v>
      </c>
      <c r="K2002">
        <f t="shared" si="253"/>
        <v>417</v>
      </c>
      <c r="L2002" s="75" t="str">
        <f t="shared" ca="1" si="251"/>
        <v>2112: Operating</v>
      </c>
      <c r="M2002" s="75">
        <f t="shared" ca="1" si="246"/>
        <v>0</v>
      </c>
      <c r="N2002" s="75">
        <f t="shared" ca="1" si="247"/>
        <v>0</v>
      </c>
      <c r="O2002" s="75" t="str">
        <f t="shared" ca="1" si="252"/>
        <v>2112: Operating00PY0</v>
      </c>
      <c r="P2002" s="75">
        <f>VLOOKUP(D2002,'FY-Quarter lookup'!$D$2:$J$25,7,FALSE)</f>
        <v>0</v>
      </c>
      <c r="Q2002" s="75">
        <f ca="1">IFERROR(INDEX('Budget by FY'!$I$2:$I$506,MATCH('Budget by qtr'!O2002,'Budget by FY'!$F$2:$F$506,0)),0)</f>
        <v>0</v>
      </c>
      <c r="R2002" s="75">
        <f>VLOOKUP(D2002,'FY-Quarter lookup'!$D$2:$K$25,8,FALSE)</f>
        <v>0</v>
      </c>
      <c r="S2002" s="75">
        <f>VLOOKUP(D2002,'FY-Quarter lookup'!$D$2:$G$25,4,FALSE)</f>
        <v>0</v>
      </c>
      <c r="T2002" s="75">
        <f t="shared" ca="1" si="248"/>
        <v>0</v>
      </c>
    </row>
    <row r="2003" spans="1:20">
      <c r="A2003">
        <v>2</v>
      </c>
      <c r="B2003">
        <v>2025</v>
      </c>
      <c r="C2003" s="2">
        <v>45566</v>
      </c>
      <c r="D2003" s="2">
        <v>45657</v>
      </c>
      <c r="J2003">
        <f>VLOOKUP(D2003,'FY-Quarter lookup'!$D$2:$I$25,6,FALSE)</f>
        <v>0</v>
      </c>
      <c r="K2003">
        <f t="shared" si="253"/>
        <v>417</v>
      </c>
      <c r="L2003" s="75" t="str">
        <f t="shared" ca="1" si="251"/>
        <v>2112: Operating</v>
      </c>
      <c r="M2003" s="75">
        <f t="shared" ca="1" si="246"/>
        <v>0</v>
      </c>
      <c r="N2003" s="75">
        <f t="shared" ca="1" si="247"/>
        <v>0</v>
      </c>
      <c r="O2003" s="75" t="str">
        <f t="shared" ca="1" si="252"/>
        <v>2112: Operating00PY0</v>
      </c>
      <c r="P2003" s="75">
        <f>VLOOKUP(D2003,'FY-Quarter lookup'!$D$2:$J$25,7,FALSE)</f>
        <v>0</v>
      </c>
      <c r="Q2003" s="75">
        <f ca="1">IFERROR(INDEX('Budget by FY'!$I$2:$I$506,MATCH('Budget by qtr'!O2003,'Budget by FY'!$F$2:$F$506,0)),0)</f>
        <v>0</v>
      </c>
      <c r="R2003" s="75">
        <f>VLOOKUP(D2003,'FY-Quarter lookup'!$D$2:$K$25,8,FALSE)</f>
        <v>0</v>
      </c>
      <c r="S2003" s="75">
        <f>VLOOKUP(D2003,'FY-Quarter lookup'!$D$2:$G$25,4,FALSE)</f>
        <v>0</v>
      </c>
      <c r="T2003" s="75">
        <f t="shared" ca="1" si="248"/>
        <v>0</v>
      </c>
    </row>
    <row r="2004" spans="1:20">
      <c r="A2004">
        <v>3</v>
      </c>
      <c r="B2004">
        <v>2025</v>
      </c>
      <c r="C2004" s="2">
        <v>45658</v>
      </c>
      <c r="D2004" s="2">
        <v>45747</v>
      </c>
      <c r="J2004">
        <f>VLOOKUP(D2004,'FY-Quarter lookup'!$D$2:$I$25,6,FALSE)</f>
        <v>0</v>
      </c>
      <c r="K2004">
        <f t="shared" si="253"/>
        <v>417</v>
      </c>
      <c r="L2004" s="75" t="str">
        <f t="shared" ca="1" si="251"/>
        <v>2112: Operating</v>
      </c>
      <c r="M2004" s="75">
        <f t="shared" ca="1" si="246"/>
        <v>0</v>
      </c>
      <c r="N2004" s="75">
        <f t="shared" ca="1" si="247"/>
        <v>0</v>
      </c>
      <c r="O2004" s="75" t="str">
        <f t="shared" ca="1" si="252"/>
        <v>2112: Operating00PY0</v>
      </c>
      <c r="P2004" s="75">
        <f>VLOOKUP(D2004,'FY-Quarter lookup'!$D$2:$J$25,7,FALSE)</f>
        <v>0</v>
      </c>
      <c r="Q2004" s="75">
        <f ca="1">IFERROR(INDEX('Budget by FY'!$I$2:$I$506,MATCH('Budget by qtr'!O2004,'Budget by FY'!$F$2:$F$506,0)),0)</f>
        <v>0</v>
      </c>
      <c r="R2004" s="75">
        <f>VLOOKUP(D2004,'FY-Quarter lookup'!$D$2:$K$25,8,FALSE)</f>
        <v>0</v>
      </c>
      <c r="S2004" s="75">
        <f>VLOOKUP(D2004,'FY-Quarter lookup'!$D$2:$G$25,4,FALSE)</f>
        <v>0</v>
      </c>
      <c r="T2004" s="75">
        <f t="shared" ca="1" si="248"/>
        <v>0</v>
      </c>
    </row>
    <row r="2005" spans="1:20">
      <c r="A2005">
        <v>4</v>
      </c>
      <c r="B2005">
        <v>2025</v>
      </c>
      <c r="C2005" s="2">
        <v>45748</v>
      </c>
      <c r="D2005" s="2">
        <v>45838</v>
      </c>
      <c r="J2005">
        <f>VLOOKUP(D2005,'FY-Quarter lookup'!$D$2:$I$25,6,FALSE)</f>
        <v>0</v>
      </c>
      <c r="K2005">
        <f t="shared" si="253"/>
        <v>417</v>
      </c>
      <c r="L2005" s="75" t="str">
        <f t="shared" ca="1" si="251"/>
        <v>2112: Operating</v>
      </c>
      <c r="M2005" s="75">
        <f t="shared" ca="1" si="246"/>
        <v>0</v>
      </c>
      <c r="N2005" s="75">
        <f t="shared" ca="1" si="247"/>
        <v>0</v>
      </c>
      <c r="O2005" s="75" t="str">
        <f t="shared" ca="1" si="252"/>
        <v>2112: Operating00PY0</v>
      </c>
      <c r="P2005" s="75">
        <f>VLOOKUP(D2005,'FY-Quarter lookup'!$D$2:$J$25,7,FALSE)</f>
        <v>0</v>
      </c>
      <c r="Q2005" s="75">
        <f ca="1">IFERROR(INDEX('Budget by FY'!$I$2:$I$506,MATCH('Budget by qtr'!O2005,'Budget by FY'!$F$2:$F$506,0)),0)</f>
        <v>0</v>
      </c>
      <c r="R2005" s="75">
        <f>VLOOKUP(D2005,'FY-Quarter lookup'!$D$2:$K$25,8,FALSE)</f>
        <v>0</v>
      </c>
      <c r="S2005" s="75">
        <f>VLOOKUP(D2005,'FY-Quarter lookup'!$D$2:$G$25,4,FALSE)</f>
        <v>0</v>
      </c>
      <c r="T2005" s="75">
        <f t="shared" ca="1" si="248"/>
        <v>0</v>
      </c>
    </row>
    <row r="2006" spans="1:20">
      <c r="A2006">
        <v>1</v>
      </c>
      <c r="B2006">
        <v>2026</v>
      </c>
      <c r="C2006" s="2">
        <v>45839</v>
      </c>
      <c r="D2006" s="2">
        <v>45930</v>
      </c>
      <c r="J2006">
        <f>VLOOKUP(D2006,'FY-Quarter lookup'!$D$2:$I$25,6,FALSE)</f>
        <v>0</v>
      </c>
      <c r="K2006">
        <f t="shared" si="253"/>
        <v>417</v>
      </c>
      <c r="L2006" s="75" t="str">
        <f t="shared" ca="1" si="251"/>
        <v>2112: Operating</v>
      </c>
      <c r="M2006" s="75">
        <f t="shared" ca="1" si="246"/>
        <v>0</v>
      </c>
      <c r="N2006" s="75">
        <f t="shared" ca="1" si="247"/>
        <v>0</v>
      </c>
      <c r="O2006" s="75" t="str">
        <f t="shared" ca="1" si="252"/>
        <v>2112: Operating00PY0</v>
      </c>
      <c r="P2006" s="75">
        <f>VLOOKUP(D2006,'FY-Quarter lookup'!$D$2:$J$25,7,FALSE)</f>
        <v>0</v>
      </c>
      <c r="Q2006" s="75">
        <f ca="1">IFERROR(INDEX('Budget by FY'!$I$2:$I$506,MATCH('Budget by qtr'!O2006,'Budget by FY'!$F$2:$F$506,0)),0)</f>
        <v>0</v>
      </c>
      <c r="R2006" s="75">
        <f>VLOOKUP(D2006,'FY-Quarter lookup'!$D$2:$K$25,8,FALSE)</f>
        <v>0</v>
      </c>
      <c r="S2006" s="75">
        <f>VLOOKUP(D2006,'FY-Quarter lookup'!$D$2:$G$25,4,FALSE)</f>
        <v>0</v>
      </c>
      <c r="T2006" s="75">
        <f t="shared" ca="1" si="248"/>
        <v>0</v>
      </c>
    </row>
    <row r="2007" spans="1:20">
      <c r="A2007">
        <v>2</v>
      </c>
      <c r="B2007">
        <v>2026</v>
      </c>
      <c r="C2007" s="2">
        <v>45931</v>
      </c>
      <c r="D2007" s="2">
        <v>46022</v>
      </c>
      <c r="J2007">
        <f>VLOOKUP(D2007,'FY-Quarter lookup'!$D$2:$I$25,6,FALSE)</f>
        <v>0</v>
      </c>
      <c r="K2007">
        <f t="shared" si="253"/>
        <v>417</v>
      </c>
      <c r="L2007" s="75" t="str">
        <f t="shared" ca="1" si="251"/>
        <v>2112: Operating</v>
      </c>
      <c r="M2007" s="75">
        <f t="shared" ca="1" si="246"/>
        <v>0</v>
      </c>
      <c r="N2007" s="75">
        <f t="shared" ca="1" si="247"/>
        <v>0</v>
      </c>
      <c r="O2007" s="75" t="str">
        <f t="shared" ca="1" si="252"/>
        <v>2112: Operating00PY0</v>
      </c>
      <c r="P2007" s="75">
        <f>VLOOKUP(D2007,'FY-Quarter lookup'!$D$2:$J$25,7,FALSE)</f>
        <v>0</v>
      </c>
      <c r="Q2007" s="75">
        <f ca="1">IFERROR(INDEX('Budget by FY'!$I$2:$I$506,MATCH('Budget by qtr'!O2007,'Budget by FY'!$F$2:$F$506,0)),0)</f>
        <v>0</v>
      </c>
      <c r="R2007" s="75">
        <f>VLOOKUP(D2007,'FY-Quarter lookup'!$D$2:$K$25,8,FALSE)</f>
        <v>0</v>
      </c>
      <c r="S2007" s="75">
        <f>VLOOKUP(D2007,'FY-Quarter lookup'!$D$2:$G$25,4,FALSE)</f>
        <v>0</v>
      </c>
      <c r="T2007" s="75">
        <f t="shared" ca="1" si="248"/>
        <v>0</v>
      </c>
    </row>
    <row r="2008" spans="1:20">
      <c r="A2008">
        <v>3</v>
      </c>
      <c r="B2008">
        <v>2026</v>
      </c>
      <c r="C2008" s="2">
        <v>46023</v>
      </c>
      <c r="D2008" s="2">
        <v>46112</v>
      </c>
      <c r="J2008">
        <f>VLOOKUP(D2008,'FY-Quarter lookup'!$D$2:$I$25,6,FALSE)</f>
        <v>0</v>
      </c>
      <c r="K2008">
        <f t="shared" si="253"/>
        <v>417</v>
      </c>
      <c r="L2008" s="75" t="str">
        <f t="shared" ca="1" si="251"/>
        <v>2112: Operating</v>
      </c>
      <c r="M2008" s="75">
        <f t="shared" ca="1" si="246"/>
        <v>0</v>
      </c>
      <c r="N2008" s="75">
        <f t="shared" ca="1" si="247"/>
        <v>0</v>
      </c>
      <c r="O2008" s="75" t="str">
        <f t="shared" ca="1" si="252"/>
        <v>2112: Operating00PY0</v>
      </c>
      <c r="P2008" s="75">
        <f>VLOOKUP(D2008,'FY-Quarter lookup'!$D$2:$J$25,7,FALSE)</f>
        <v>0</v>
      </c>
      <c r="Q2008" s="75">
        <f ca="1">IFERROR(INDEX('Budget by FY'!$I$2:$I$506,MATCH('Budget by qtr'!O2008,'Budget by FY'!$F$2:$F$506,0)),0)</f>
        <v>0</v>
      </c>
      <c r="R2008" s="75">
        <f>VLOOKUP(D2008,'FY-Quarter lookup'!$D$2:$K$25,8,FALSE)</f>
        <v>0</v>
      </c>
      <c r="S2008" s="75">
        <f>VLOOKUP(D2008,'FY-Quarter lookup'!$D$2:$G$25,4,FALSE)</f>
        <v>0</v>
      </c>
      <c r="T2008" s="75">
        <f t="shared" ca="1" si="248"/>
        <v>0</v>
      </c>
    </row>
    <row r="2009" spans="1:20">
      <c r="A2009">
        <v>4</v>
      </c>
      <c r="B2009">
        <v>2026</v>
      </c>
      <c r="C2009" s="2">
        <v>46113</v>
      </c>
      <c r="D2009" s="2">
        <v>46203</v>
      </c>
      <c r="J2009">
        <f>VLOOKUP(D2009,'FY-Quarter lookup'!$D$2:$I$25,6,FALSE)</f>
        <v>0</v>
      </c>
      <c r="K2009">
        <f t="shared" si="253"/>
        <v>417</v>
      </c>
      <c r="L2009" s="75" t="str">
        <f t="shared" ca="1" si="251"/>
        <v>2112: Operating</v>
      </c>
      <c r="M2009" s="75">
        <f t="shared" ca="1" si="246"/>
        <v>0</v>
      </c>
      <c r="N2009" s="75">
        <f t="shared" ca="1" si="247"/>
        <v>0</v>
      </c>
      <c r="O2009" s="75" t="str">
        <f t="shared" ca="1" si="252"/>
        <v>2112: Operating00PY0</v>
      </c>
      <c r="P2009" s="75">
        <f>VLOOKUP(D2009,'FY-Quarter lookup'!$D$2:$J$25,7,FALSE)</f>
        <v>0</v>
      </c>
      <c r="Q2009" s="75">
        <f ca="1">IFERROR(INDEX('Budget by FY'!$I$2:$I$506,MATCH('Budget by qtr'!O2009,'Budget by FY'!$F$2:$F$506,0)),0)</f>
        <v>0</v>
      </c>
      <c r="R2009" s="75">
        <f>VLOOKUP(D2009,'FY-Quarter lookup'!$D$2:$K$25,8,FALSE)</f>
        <v>0</v>
      </c>
      <c r="S2009" s="75">
        <f>VLOOKUP(D2009,'FY-Quarter lookup'!$D$2:$G$25,4,FALSE)</f>
        <v>0</v>
      </c>
      <c r="T2009" s="75">
        <f t="shared" ca="1" si="248"/>
        <v>0</v>
      </c>
    </row>
    <row r="2010" spans="1:20">
      <c r="A2010">
        <v>1</v>
      </c>
      <c r="B2010">
        <v>2027</v>
      </c>
      <c r="C2010" s="2">
        <v>46204</v>
      </c>
      <c r="D2010" s="2">
        <v>46295</v>
      </c>
      <c r="J2010">
        <f>VLOOKUP(D2010,'FY-Quarter lookup'!$D$2:$I$25,6,FALSE)</f>
        <v>0</v>
      </c>
      <c r="K2010">
        <f t="shared" si="253"/>
        <v>417</v>
      </c>
      <c r="L2010" s="75" t="str">
        <f t="shared" ca="1" si="251"/>
        <v>2112: Operating</v>
      </c>
      <c r="M2010" s="75">
        <f t="shared" ref="M2010:M2073" ca="1" si="254">INDIRECT(_xlfn.CONCAT("'Budget by FY'!D",K2010))</f>
        <v>0</v>
      </c>
      <c r="N2010" s="75">
        <f t="shared" ref="N2010:N2073" ca="1" si="255">INDIRECT(_xlfn.CONCAT("'Budget by FY'!E",K2010))</f>
        <v>0</v>
      </c>
      <c r="O2010" s="75" t="str">
        <f t="shared" ca="1" si="252"/>
        <v>2112: Operating00PY0</v>
      </c>
      <c r="P2010" s="75">
        <f>VLOOKUP(D2010,'FY-Quarter lookup'!$D$2:$J$25,7,FALSE)</f>
        <v>0</v>
      </c>
      <c r="Q2010" s="75">
        <f ca="1">IFERROR(INDEX('Budget by FY'!$I$2:$I$506,MATCH('Budget by qtr'!O2010,'Budget by FY'!$F$2:$F$506,0)),0)</f>
        <v>0</v>
      </c>
      <c r="R2010" s="75">
        <f>VLOOKUP(D2010,'FY-Quarter lookup'!$D$2:$K$25,8,FALSE)</f>
        <v>0</v>
      </c>
      <c r="S2010" s="75">
        <f>VLOOKUP(D2010,'FY-Quarter lookup'!$D$2:$G$25,4,FALSE)</f>
        <v>0</v>
      </c>
      <c r="T2010" s="75">
        <f t="shared" ref="T2010:T2073" ca="1" si="256">IFERROR((Q2010/R2010)*S2010,0)</f>
        <v>0</v>
      </c>
    </row>
    <row r="2011" spans="1:20">
      <c r="A2011">
        <v>2</v>
      </c>
      <c r="B2011">
        <v>2027</v>
      </c>
      <c r="C2011" s="2">
        <v>46296</v>
      </c>
      <c r="D2011" s="2">
        <v>46387</v>
      </c>
      <c r="J2011">
        <f>VLOOKUP(D2011,'FY-Quarter lookup'!$D$2:$I$25,6,FALSE)</f>
        <v>0</v>
      </c>
      <c r="K2011">
        <f t="shared" si="253"/>
        <v>417</v>
      </c>
      <c r="L2011" s="75" t="str">
        <f t="shared" ca="1" si="251"/>
        <v>2112: Operating</v>
      </c>
      <c r="M2011" s="75">
        <f t="shared" ca="1" si="254"/>
        <v>0</v>
      </c>
      <c r="N2011" s="75">
        <f t="shared" ca="1" si="255"/>
        <v>0</v>
      </c>
      <c r="O2011" s="75" t="str">
        <f t="shared" ca="1" si="252"/>
        <v>2112: Operating00PY0</v>
      </c>
      <c r="P2011" s="75">
        <f>VLOOKUP(D2011,'FY-Quarter lookup'!$D$2:$J$25,7,FALSE)</f>
        <v>0</v>
      </c>
      <c r="Q2011" s="75">
        <f ca="1">IFERROR(INDEX('Budget by FY'!$I$2:$I$506,MATCH('Budget by qtr'!O2011,'Budget by FY'!$F$2:$F$506,0)),0)</f>
        <v>0</v>
      </c>
      <c r="R2011" s="75">
        <f>VLOOKUP(D2011,'FY-Quarter lookup'!$D$2:$K$25,8,FALSE)</f>
        <v>0</v>
      </c>
      <c r="S2011" s="75">
        <f>VLOOKUP(D2011,'FY-Quarter lookup'!$D$2:$G$25,4,FALSE)</f>
        <v>0</v>
      </c>
      <c r="T2011" s="75">
        <f t="shared" ca="1" si="256"/>
        <v>0</v>
      </c>
    </row>
    <row r="2012" spans="1:20">
      <c r="A2012">
        <v>3</v>
      </c>
      <c r="B2012">
        <v>2027</v>
      </c>
      <c r="C2012" s="2">
        <v>46388</v>
      </c>
      <c r="D2012" s="2">
        <v>46477</v>
      </c>
      <c r="J2012">
        <f>VLOOKUP(D2012,'FY-Quarter lookup'!$D$2:$I$25,6,FALSE)</f>
        <v>0</v>
      </c>
      <c r="K2012">
        <f t="shared" si="253"/>
        <v>417</v>
      </c>
      <c r="L2012" s="75" t="str">
        <f t="shared" ca="1" si="251"/>
        <v>2112: Operating</v>
      </c>
      <c r="M2012" s="75">
        <f t="shared" ca="1" si="254"/>
        <v>0</v>
      </c>
      <c r="N2012" s="75">
        <f t="shared" ca="1" si="255"/>
        <v>0</v>
      </c>
      <c r="O2012" s="75" t="str">
        <f t="shared" ca="1" si="252"/>
        <v>2112: Operating00PY0</v>
      </c>
      <c r="P2012" s="75">
        <f>VLOOKUP(D2012,'FY-Quarter lookup'!$D$2:$J$25,7,FALSE)</f>
        <v>0</v>
      </c>
      <c r="Q2012" s="75">
        <f ca="1">IFERROR(INDEX('Budget by FY'!$I$2:$I$506,MATCH('Budget by qtr'!O2012,'Budget by FY'!$F$2:$F$506,0)),0)</f>
        <v>0</v>
      </c>
      <c r="R2012" s="75">
        <f>VLOOKUP(D2012,'FY-Quarter lookup'!$D$2:$K$25,8,FALSE)</f>
        <v>0</v>
      </c>
      <c r="S2012" s="75">
        <f>VLOOKUP(D2012,'FY-Quarter lookup'!$D$2:$G$25,4,FALSE)</f>
        <v>0</v>
      </c>
      <c r="T2012" s="75">
        <f t="shared" ca="1" si="256"/>
        <v>0</v>
      </c>
    </row>
    <row r="2013" spans="1:20">
      <c r="A2013">
        <v>4</v>
      </c>
      <c r="B2013">
        <v>2027</v>
      </c>
      <c r="C2013" s="2">
        <v>46478</v>
      </c>
      <c r="D2013" s="2">
        <v>46568</v>
      </c>
      <c r="J2013">
        <f>VLOOKUP(D2013,'FY-Quarter lookup'!$D$2:$I$25,6,FALSE)</f>
        <v>0</v>
      </c>
      <c r="K2013">
        <f t="shared" si="253"/>
        <v>417</v>
      </c>
      <c r="L2013" s="75" t="str">
        <f t="shared" ca="1" si="251"/>
        <v>2112: Operating</v>
      </c>
      <c r="M2013" s="75">
        <f t="shared" ca="1" si="254"/>
        <v>0</v>
      </c>
      <c r="N2013" s="75">
        <f t="shared" ca="1" si="255"/>
        <v>0</v>
      </c>
      <c r="O2013" s="75" t="str">
        <f t="shared" ca="1" si="252"/>
        <v>2112: Operating00PY0</v>
      </c>
      <c r="P2013" s="75">
        <f>VLOOKUP(D2013,'FY-Quarter lookup'!$D$2:$J$25,7,FALSE)</f>
        <v>0</v>
      </c>
      <c r="Q2013" s="75">
        <f ca="1">IFERROR(INDEX('Budget by FY'!$I$2:$I$506,MATCH('Budget by qtr'!O2013,'Budget by FY'!$F$2:$F$506,0)),0)</f>
        <v>0</v>
      </c>
      <c r="R2013" s="75">
        <f>VLOOKUP(D2013,'FY-Quarter lookup'!$D$2:$K$25,8,FALSE)</f>
        <v>0</v>
      </c>
      <c r="S2013" s="75">
        <f>VLOOKUP(D2013,'FY-Quarter lookup'!$D$2:$G$25,4,FALSE)</f>
        <v>0</v>
      </c>
      <c r="T2013" s="75">
        <f t="shared" ca="1" si="256"/>
        <v>0</v>
      </c>
    </row>
    <row r="2014" spans="1:20">
      <c r="A2014">
        <v>1</v>
      </c>
      <c r="B2014">
        <v>2028</v>
      </c>
      <c r="C2014" s="2">
        <v>46569</v>
      </c>
      <c r="D2014" s="2">
        <v>46660</v>
      </c>
      <c r="J2014">
        <f>VLOOKUP(D2014,'FY-Quarter lookup'!$D$2:$I$25,6,FALSE)</f>
        <v>0</v>
      </c>
      <c r="K2014">
        <f t="shared" si="253"/>
        <v>417</v>
      </c>
      <c r="L2014" s="75" t="str">
        <f t="shared" ca="1" si="251"/>
        <v>2112: Operating</v>
      </c>
      <c r="M2014" s="75">
        <f t="shared" ca="1" si="254"/>
        <v>0</v>
      </c>
      <c r="N2014" s="75">
        <f t="shared" ca="1" si="255"/>
        <v>0</v>
      </c>
      <c r="O2014" s="75" t="str">
        <f t="shared" ca="1" si="252"/>
        <v>2112: Operating00PY0</v>
      </c>
      <c r="P2014" s="75">
        <f>VLOOKUP(D2014,'FY-Quarter lookup'!$D$2:$J$25,7,FALSE)</f>
        <v>0</v>
      </c>
      <c r="Q2014" s="75">
        <f ca="1">IFERROR(INDEX('Budget by FY'!$I$2:$I$506,MATCH('Budget by qtr'!O2014,'Budget by FY'!$F$2:$F$506,0)),0)</f>
        <v>0</v>
      </c>
      <c r="R2014" s="75">
        <f>VLOOKUP(D2014,'FY-Quarter lookup'!$D$2:$K$25,8,FALSE)</f>
        <v>0</v>
      </c>
      <c r="S2014" s="75">
        <f>VLOOKUP(D2014,'FY-Quarter lookup'!$D$2:$G$25,4,FALSE)</f>
        <v>0</v>
      </c>
      <c r="T2014" s="75">
        <f t="shared" ca="1" si="256"/>
        <v>0</v>
      </c>
    </row>
    <row r="2015" spans="1:20">
      <c r="A2015">
        <v>2</v>
      </c>
      <c r="B2015">
        <v>2028</v>
      </c>
      <c r="C2015" s="2">
        <v>46661</v>
      </c>
      <c r="D2015" s="2">
        <v>46752</v>
      </c>
      <c r="J2015">
        <f>VLOOKUP(D2015,'FY-Quarter lookup'!$D$2:$I$25,6,FALSE)</f>
        <v>0</v>
      </c>
      <c r="K2015">
        <f t="shared" si="253"/>
        <v>417</v>
      </c>
      <c r="L2015" s="75" t="str">
        <f t="shared" ca="1" si="251"/>
        <v>2112: Operating</v>
      </c>
      <c r="M2015" s="75">
        <f t="shared" ca="1" si="254"/>
        <v>0</v>
      </c>
      <c r="N2015" s="75">
        <f t="shared" ca="1" si="255"/>
        <v>0</v>
      </c>
      <c r="O2015" s="75" t="str">
        <f t="shared" ca="1" si="252"/>
        <v>2112: Operating00PY0</v>
      </c>
      <c r="P2015" s="75">
        <f>VLOOKUP(D2015,'FY-Quarter lookup'!$D$2:$J$25,7,FALSE)</f>
        <v>0</v>
      </c>
      <c r="Q2015" s="75">
        <f ca="1">IFERROR(INDEX('Budget by FY'!$I$2:$I$506,MATCH('Budget by qtr'!O2015,'Budget by FY'!$F$2:$F$506,0)),0)</f>
        <v>0</v>
      </c>
      <c r="R2015" s="75">
        <f>VLOOKUP(D2015,'FY-Quarter lookup'!$D$2:$K$25,8,FALSE)</f>
        <v>0</v>
      </c>
      <c r="S2015" s="75">
        <f>VLOOKUP(D2015,'FY-Quarter lookup'!$D$2:$G$25,4,FALSE)</f>
        <v>0</v>
      </c>
      <c r="T2015" s="75">
        <f t="shared" ca="1" si="256"/>
        <v>0</v>
      </c>
    </row>
    <row r="2016" spans="1:20">
      <c r="A2016">
        <v>3</v>
      </c>
      <c r="B2016">
        <v>2028</v>
      </c>
      <c r="C2016" s="2">
        <v>46753</v>
      </c>
      <c r="D2016" s="2">
        <v>46843</v>
      </c>
      <c r="J2016">
        <f>VLOOKUP(D2016,'FY-Quarter lookup'!$D$2:$I$25,6,FALSE)</f>
        <v>0</v>
      </c>
      <c r="K2016">
        <f t="shared" si="253"/>
        <v>417</v>
      </c>
      <c r="L2016" s="75" t="str">
        <f t="shared" ca="1" si="251"/>
        <v>2112: Operating</v>
      </c>
      <c r="M2016" s="75">
        <f t="shared" ca="1" si="254"/>
        <v>0</v>
      </c>
      <c r="N2016" s="75">
        <f t="shared" ca="1" si="255"/>
        <v>0</v>
      </c>
      <c r="O2016" s="75" t="str">
        <f t="shared" ca="1" si="252"/>
        <v>2112: Operating00PY0</v>
      </c>
      <c r="P2016" s="75">
        <f>VLOOKUP(D2016,'FY-Quarter lookup'!$D$2:$J$25,7,FALSE)</f>
        <v>0</v>
      </c>
      <c r="Q2016" s="75">
        <f ca="1">IFERROR(INDEX('Budget by FY'!$I$2:$I$506,MATCH('Budget by qtr'!O2016,'Budget by FY'!$F$2:$F$506,0)),0)</f>
        <v>0</v>
      </c>
      <c r="R2016" s="75">
        <f>VLOOKUP(D2016,'FY-Quarter lookup'!$D$2:$K$25,8,FALSE)</f>
        <v>0</v>
      </c>
      <c r="S2016" s="75">
        <f>VLOOKUP(D2016,'FY-Quarter lookup'!$D$2:$G$25,4,FALSE)</f>
        <v>0</v>
      </c>
      <c r="T2016" s="75">
        <f t="shared" ca="1" si="256"/>
        <v>0</v>
      </c>
    </row>
    <row r="2017" spans="1:20">
      <c r="A2017">
        <v>4</v>
      </c>
      <c r="B2017">
        <v>2028</v>
      </c>
      <c r="C2017" s="2">
        <v>46844</v>
      </c>
      <c r="D2017" s="2">
        <v>46934</v>
      </c>
      <c r="J2017">
        <f>VLOOKUP(D2017,'FY-Quarter lookup'!$D$2:$I$25,6,FALSE)</f>
        <v>0</v>
      </c>
      <c r="K2017">
        <f t="shared" si="253"/>
        <v>417</v>
      </c>
      <c r="L2017" s="75" t="str">
        <f t="shared" ca="1" si="251"/>
        <v>2112: Operating</v>
      </c>
      <c r="M2017" s="75">
        <f t="shared" ca="1" si="254"/>
        <v>0</v>
      </c>
      <c r="N2017" s="75">
        <f t="shared" ca="1" si="255"/>
        <v>0</v>
      </c>
      <c r="O2017" s="75" t="str">
        <f t="shared" ca="1" si="252"/>
        <v>2112: Operating00PY0</v>
      </c>
      <c r="P2017" s="75">
        <f>VLOOKUP(D2017,'FY-Quarter lookup'!$D$2:$J$25,7,FALSE)</f>
        <v>0</v>
      </c>
      <c r="Q2017" s="75">
        <f ca="1">IFERROR(INDEX('Budget by FY'!$I$2:$I$506,MATCH('Budget by qtr'!O2017,'Budget by FY'!$F$2:$F$506,0)),0)</f>
        <v>0</v>
      </c>
      <c r="R2017" s="75">
        <f>VLOOKUP(D2017,'FY-Quarter lookup'!$D$2:$K$25,8,FALSE)</f>
        <v>0</v>
      </c>
      <c r="S2017" s="75">
        <f>VLOOKUP(D2017,'FY-Quarter lookup'!$D$2:$G$25,4,FALSE)</f>
        <v>0</v>
      </c>
      <c r="T2017" s="75">
        <f t="shared" ca="1" si="256"/>
        <v>0</v>
      </c>
    </row>
    <row r="2018" spans="1:20">
      <c r="A2018">
        <v>1</v>
      </c>
      <c r="B2018">
        <v>2023</v>
      </c>
      <c r="C2018" s="2">
        <v>44743</v>
      </c>
      <c r="D2018" s="2">
        <v>44834</v>
      </c>
      <c r="J2018">
        <f>VLOOKUP(D2018,'FY-Quarter lookup'!$D$2:$I$25,6,FALSE)</f>
        <v>0</v>
      </c>
      <c r="K2018">
        <f>K2017+5</f>
        <v>422</v>
      </c>
      <c r="L2018" s="75" t="str">
        <f t="shared" ca="1" si="251"/>
        <v>2112: Operating</v>
      </c>
      <c r="M2018" s="75">
        <f t="shared" ca="1" si="254"/>
        <v>0</v>
      </c>
      <c r="N2018" s="75">
        <f t="shared" ca="1" si="255"/>
        <v>0</v>
      </c>
      <c r="O2018" s="75" t="str">
        <f t="shared" ca="1" si="252"/>
        <v>2112: Operating00PY0</v>
      </c>
      <c r="P2018" s="75">
        <f>VLOOKUP(D2018,'FY-Quarter lookup'!$D$2:$J$25,7,FALSE)</f>
        <v>0</v>
      </c>
      <c r="Q2018" s="75">
        <f ca="1">IFERROR(INDEX('Budget by FY'!$I$2:$I$506,MATCH('Budget by qtr'!O2018,'Budget by FY'!$F$2:$F$506,0)),0)</f>
        <v>0</v>
      </c>
      <c r="R2018" s="75">
        <f>VLOOKUP(D2018,'FY-Quarter lookup'!$D$2:$K$25,8,FALSE)</f>
        <v>0</v>
      </c>
      <c r="S2018" s="75">
        <f>VLOOKUP(D2018,'FY-Quarter lookup'!$D$2:$G$25,4,FALSE)</f>
        <v>0</v>
      </c>
      <c r="T2018" s="75">
        <f t="shared" ca="1" si="256"/>
        <v>0</v>
      </c>
    </row>
    <row r="2019" spans="1:20">
      <c r="A2019">
        <v>2</v>
      </c>
      <c r="B2019">
        <v>2023</v>
      </c>
      <c r="C2019" s="2">
        <v>44835</v>
      </c>
      <c r="D2019" s="2">
        <v>44926</v>
      </c>
      <c r="J2019">
        <f>VLOOKUP(D2019,'FY-Quarter lookup'!$D$2:$I$25,6,FALSE)</f>
        <v>0</v>
      </c>
      <c r="K2019">
        <f>K2018</f>
        <v>422</v>
      </c>
      <c r="L2019" s="75" t="str">
        <f t="shared" ca="1" si="251"/>
        <v>2112: Operating</v>
      </c>
      <c r="M2019" s="75">
        <f t="shared" ca="1" si="254"/>
        <v>0</v>
      </c>
      <c r="N2019" s="75">
        <f t="shared" ca="1" si="255"/>
        <v>0</v>
      </c>
      <c r="O2019" s="75" t="str">
        <f t="shared" ca="1" si="252"/>
        <v>2112: Operating00PY0</v>
      </c>
      <c r="P2019" s="75">
        <f>VLOOKUP(D2019,'FY-Quarter lookup'!$D$2:$J$25,7,FALSE)</f>
        <v>0</v>
      </c>
      <c r="Q2019" s="75">
        <f ca="1">IFERROR(INDEX('Budget by FY'!$I$2:$I$506,MATCH('Budget by qtr'!O2019,'Budget by FY'!$F$2:$F$506,0)),0)</f>
        <v>0</v>
      </c>
      <c r="R2019" s="75">
        <f>VLOOKUP(D2019,'FY-Quarter lookup'!$D$2:$K$25,8,FALSE)</f>
        <v>0</v>
      </c>
      <c r="S2019" s="75">
        <f>VLOOKUP(D2019,'FY-Quarter lookup'!$D$2:$G$25,4,FALSE)</f>
        <v>0</v>
      </c>
      <c r="T2019" s="75">
        <f t="shared" ca="1" si="256"/>
        <v>0</v>
      </c>
    </row>
    <row r="2020" spans="1:20">
      <c r="A2020">
        <v>3</v>
      </c>
      <c r="B2020">
        <v>2023</v>
      </c>
      <c r="C2020" s="2">
        <v>44927</v>
      </c>
      <c r="D2020" s="2">
        <v>45016</v>
      </c>
      <c r="J2020">
        <f>VLOOKUP(D2020,'FY-Quarter lookup'!$D$2:$I$25,6,FALSE)</f>
        <v>0</v>
      </c>
      <c r="K2020">
        <f t="shared" ref="K2020:K2041" si="257">K2019</f>
        <v>422</v>
      </c>
      <c r="L2020" s="75" t="str">
        <f t="shared" ca="1" si="251"/>
        <v>2112: Operating</v>
      </c>
      <c r="M2020" s="75">
        <f t="shared" ca="1" si="254"/>
        <v>0</v>
      </c>
      <c r="N2020" s="75">
        <f t="shared" ca="1" si="255"/>
        <v>0</v>
      </c>
      <c r="O2020" s="75" t="str">
        <f t="shared" ca="1" si="252"/>
        <v>2112: Operating00PY0</v>
      </c>
      <c r="P2020" s="75">
        <f>VLOOKUP(D2020,'FY-Quarter lookup'!$D$2:$J$25,7,FALSE)</f>
        <v>0</v>
      </c>
      <c r="Q2020" s="75">
        <f ca="1">IFERROR(INDEX('Budget by FY'!$I$2:$I$506,MATCH('Budget by qtr'!O2020,'Budget by FY'!$F$2:$F$506,0)),0)</f>
        <v>0</v>
      </c>
      <c r="R2020" s="75">
        <f>VLOOKUP(D2020,'FY-Quarter lookup'!$D$2:$K$25,8,FALSE)</f>
        <v>0</v>
      </c>
      <c r="S2020" s="75">
        <f>VLOOKUP(D2020,'FY-Quarter lookup'!$D$2:$G$25,4,FALSE)</f>
        <v>0</v>
      </c>
      <c r="T2020" s="75">
        <f t="shared" ca="1" si="256"/>
        <v>0</v>
      </c>
    </row>
    <row r="2021" spans="1:20">
      <c r="A2021">
        <v>4</v>
      </c>
      <c r="B2021">
        <v>2023</v>
      </c>
      <c r="C2021" s="2">
        <v>45017</v>
      </c>
      <c r="D2021" s="2">
        <v>45107</v>
      </c>
      <c r="J2021">
        <f>VLOOKUP(D2021,'FY-Quarter lookup'!$D$2:$I$25,6,FALSE)</f>
        <v>0</v>
      </c>
      <c r="K2021">
        <f t="shared" si="257"/>
        <v>422</v>
      </c>
      <c r="L2021" s="75" t="str">
        <f t="shared" ca="1" si="251"/>
        <v>2112: Operating</v>
      </c>
      <c r="M2021" s="75">
        <f t="shared" ca="1" si="254"/>
        <v>0</v>
      </c>
      <c r="N2021" s="75">
        <f t="shared" ca="1" si="255"/>
        <v>0</v>
      </c>
      <c r="O2021" s="75" t="str">
        <f t="shared" ca="1" si="252"/>
        <v>2112: Operating00PY0</v>
      </c>
      <c r="P2021" s="75">
        <f>VLOOKUP(D2021,'FY-Quarter lookup'!$D$2:$J$25,7,FALSE)</f>
        <v>0</v>
      </c>
      <c r="Q2021" s="75">
        <f ca="1">IFERROR(INDEX('Budget by FY'!$I$2:$I$506,MATCH('Budget by qtr'!O2021,'Budget by FY'!$F$2:$F$506,0)),0)</f>
        <v>0</v>
      </c>
      <c r="R2021" s="75">
        <f>VLOOKUP(D2021,'FY-Quarter lookup'!$D$2:$K$25,8,FALSE)</f>
        <v>0</v>
      </c>
      <c r="S2021" s="75">
        <f>VLOOKUP(D2021,'FY-Quarter lookup'!$D$2:$G$25,4,FALSE)</f>
        <v>0</v>
      </c>
      <c r="T2021" s="75">
        <f t="shared" ca="1" si="256"/>
        <v>0</v>
      </c>
    </row>
    <row r="2022" spans="1:20">
      <c r="A2022">
        <v>1</v>
      </c>
      <c r="B2022">
        <v>2024</v>
      </c>
      <c r="C2022" s="2">
        <v>45108</v>
      </c>
      <c r="D2022" s="2">
        <v>45199</v>
      </c>
      <c r="J2022">
        <f>VLOOKUP(D2022,'FY-Quarter lookup'!$D$2:$I$25,6,FALSE)</f>
        <v>0</v>
      </c>
      <c r="K2022">
        <f t="shared" si="257"/>
        <v>422</v>
      </c>
      <c r="L2022" s="75" t="str">
        <f t="shared" ca="1" si="251"/>
        <v>2112: Operating</v>
      </c>
      <c r="M2022" s="75">
        <f t="shared" ca="1" si="254"/>
        <v>0</v>
      </c>
      <c r="N2022" s="75">
        <f t="shared" ca="1" si="255"/>
        <v>0</v>
      </c>
      <c r="O2022" s="75" t="str">
        <f t="shared" ca="1" si="252"/>
        <v>2112: Operating00PY0</v>
      </c>
      <c r="P2022" s="75">
        <f>VLOOKUP(D2022,'FY-Quarter lookup'!$D$2:$J$25,7,FALSE)</f>
        <v>0</v>
      </c>
      <c r="Q2022" s="75">
        <f ca="1">IFERROR(INDEX('Budget by FY'!$I$2:$I$506,MATCH('Budget by qtr'!O2022,'Budget by FY'!$F$2:$F$506,0)),0)</f>
        <v>0</v>
      </c>
      <c r="R2022" s="75">
        <f>VLOOKUP(D2022,'FY-Quarter lookup'!$D$2:$K$25,8,FALSE)</f>
        <v>0</v>
      </c>
      <c r="S2022" s="75">
        <f>VLOOKUP(D2022,'FY-Quarter lookup'!$D$2:$G$25,4,FALSE)</f>
        <v>0</v>
      </c>
      <c r="T2022" s="75">
        <f t="shared" ca="1" si="256"/>
        <v>0</v>
      </c>
    </row>
    <row r="2023" spans="1:20">
      <c r="A2023">
        <v>2</v>
      </c>
      <c r="B2023">
        <v>2024</v>
      </c>
      <c r="C2023" s="2">
        <v>45200</v>
      </c>
      <c r="D2023" s="2">
        <v>45291</v>
      </c>
      <c r="J2023">
        <f>VLOOKUP(D2023,'FY-Quarter lookup'!$D$2:$I$25,6,FALSE)</f>
        <v>0</v>
      </c>
      <c r="K2023">
        <f t="shared" si="257"/>
        <v>422</v>
      </c>
      <c r="L2023" s="75" t="str">
        <f t="shared" ca="1" si="251"/>
        <v>2112: Operating</v>
      </c>
      <c r="M2023" s="75">
        <f t="shared" ca="1" si="254"/>
        <v>0</v>
      </c>
      <c r="N2023" s="75">
        <f t="shared" ca="1" si="255"/>
        <v>0</v>
      </c>
      <c r="O2023" s="75" t="str">
        <f t="shared" ca="1" si="252"/>
        <v>2112: Operating00PY0</v>
      </c>
      <c r="P2023" s="75">
        <f>VLOOKUP(D2023,'FY-Quarter lookup'!$D$2:$J$25,7,FALSE)</f>
        <v>0</v>
      </c>
      <c r="Q2023" s="75">
        <f ca="1">IFERROR(INDEX('Budget by FY'!$I$2:$I$506,MATCH('Budget by qtr'!O2023,'Budget by FY'!$F$2:$F$506,0)),0)</f>
        <v>0</v>
      </c>
      <c r="R2023" s="75">
        <f>VLOOKUP(D2023,'FY-Quarter lookup'!$D$2:$K$25,8,FALSE)</f>
        <v>0</v>
      </c>
      <c r="S2023" s="75">
        <f>VLOOKUP(D2023,'FY-Quarter lookup'!$D$2:$G$25,4,FALSE)</f>
        <v>0</v>
      </c>
      <c r="T2023" s="75">
        <f t="shared" ca="1" si="256"/>
        <v>0</v>
      </c>
    </row>
    <row r="2024" spans="1:20">
      <c r="A2024">
        <v>3</v>
      </c>
      <c r="B2024">
        <v>2024</v>
      </c>
      <c r="C2024" s="2">
        <v>45292</v>
      </c>
      <c r="D2024" s="2">
        <v>45382</v>
      </c>
      <c r="J2024">
        <f>VLOOKUP(D2024,'FY-Quarter lookup'!$D$2:$I$25,6,FALSE)</f>
        <v>0</v>
      </c>
      <c r="K2024">
        <f t="shared" si="257"/>
        <v>422</v>
      </c>
      <c r="L2024" s="75" t="str">
        <f t="shared" ca="1" si="251"/>
        <v>2112: Operating</v>
      </c>
      <c r="M2024" s="75">
        <f t="shared" ca="1" si="254"/>
        <v>0</v>
      </c>
      <c r="N2024" s="75">
        <f t="shared" ca="1" si="255"/>
        <v>0</v>
      </c>
      <c r="O2024" s="75" t="str">
        <f t="shared" ca="1" si="252"/>
        <v>2112: Operating00PY0</v>
      </c>
      <c r="P2024" s="75">
        <f>VLOOKUP(D2024,'FY-Quarter lookup'!$D$2:$J$25,7,FALSE)</f>
        <v>0</v>
      </c>
      <c r="Q2024" s="75">
        <f ca="1">IFERROR(INDEX('Budget by FY'!$I$2:$I$506,MATCH('Budget by qtr'!O2024,'Budget by FY'!$F$2:$F$506,0)),0)</f>
        <v>0</v>
      </c>
      <c r="R2024" s="75">
        <f>VLOOKUP(D2024,'FY-Quarter lookup'!$D$2:$K$25,8,FALSE)</f>
        <v>0</v>
      </c>
      <c r="S2024" s="75">
        <f>VLOOKUP(D2024,'FY-Quarter lookup'!$D$2:$G$25,4,FALSE)</f>
        <v>0</v>
      </c>
      <c r="T2024" s="75">
        <f t="shared" ca="1" si="256"/>
        <v>0</v>
      </c>
    </row>
    <row r="2025" spans="1:20">
      <c r="A2025">
        <v>4</v>
      </c>
      <c r="B2025">
        <v>2024</v>
      </c>
      <c r="C2025" s="2">
        <v>45383</v>
      </c>
      <c r="D2025" s="2">
        <v>45473</v>
      </c>
      <c r="J2025">
        <f>VLOOKUP(D2025,'FY-Quarter lookup'!$D$2:$I$25,6,FALSE)</f>
        <v>0</v>
      </c>
      <c r="K2025">
        <f t="shared" si="257"/>
        <v>422</v>
      </c>
      <c r="L2025" s="75" t="str">
        <f t="shared" ca="1" si="251"/>
        <v>2112: Operating</v>
      </c>
      <c r="M2025" s="75">
        <f t="shared" ca="1" si="254"/>
        <v>0</v>
      </c>
      <c r="N2025" s="75">
        <f t="shared" ca="1" si="255"/>
        <v>0</v>
      </c>
      <c r="O2025" s="75" t="str">
        <f t="shared" ca="1" si="252"/>
        <v>2112: Operating00PY0</v>
      </c>
      <c r="P2025" s="75">
        <f>VLOOKUP(D2025,'FY-Quarter lookup'!$D$2:$J$25,7,FALSE)</f>
        <v>0</v>
      </c>
      <c r="Q2025" s="75">
        <f ca="1">IFERROR(INDEX('Budget by FY'!$I$2:$I$506,MATCH('Budget by qtr'!O2025,'Budget by FY'!$F$2:$F$506,0)),0)</f>
        <v>0</v>
      </c>
      <c r="R2025" s="75">
        <f>VLOOKUP(D2025,'FY-Quarter lookup'!$D$2:$K$25,8,FALSE)</f>
        <v>0</v>
      </c>
      <c r="S2025" s="75">
        <f>VLOOKUP(D2025,'FY-Quarter lookup'!$D$2:$G$25,4,FALSE)</f>
        <v>0</v>
      </c>
      <c r="T2025" s="75">
        <f t="shared" ca="1" si="256"/>
        <v>0</v>
      </c>
    </row>
    <row r="2026" spans="1:20">
      <c r="A2026">
        <v>1</v>
      </c>
      <c r="B2026">
        <v>2025</v>
      </c>
      <c r="C2026" s="2">
        <v>45474</v>
      </c>
      <c r="D2026" s="2">
        <v>45565</v>
      </c>
      <c r="J2026">
        <f>VLOOKUP(D2026,'FY-Quarter lookup'!$D$2:$I$25,6,FALSE)</f>
        <v>0</v>
      </c>
      <c r="K2026">
        <f t="shared" si="257"/>
        <v>422</v>
      </c>
      <c r="L2026" s="75" t="str">
        <f t="shared" ca="1" si="251"/>
        <v>2112: Operating</v>
      </c>
      <c r="M2026" s="75">
        <f t="shared" ca="1" si="254"/>
        <v>0</v>
      </c>
      <c r="N2026" s="75">
        <f t="shared" ca="1" si="255"/>
        <v>0</v>
      </c>
      <c r="O2026" s="75" t="str">
        <f t="shared" ca="1" si="252"/>
        <v>2112: Operating00PY0</v>
      </c>
      <c r="P2026" s="75">
        <f>VLOOKUP(D2026,'FY-Quarter lookup'!$D$2:$J$25,7,FALSE)</f>
        <v>0</v>
      </c>
      <c r="Q2026" s="75">
        <f ca="1">IFERROR(INDEX('Budget by FY'!$I$2:$I$506,MATCH('Budget by qtr'!O2026,'Budget by FY'!$F$2:$F$506,0)),0)</f>
        <v>0</v>
      </c>
      <c r="R2026" s="75">
        <f>VLOOKUP(D2026,'FY-Quarter lookup'!$D$2:$K$25,8,FALSE)</f>
        <v>0</v>
      </c>
      <c r="S2026" s="75">
        <f>VLOOKUP(D2026,'FY-Quarter lookup'!$D$2:$G$25,4,FALSE)</f>
        <v>0</v>
      </c>
      <c r="T2026" s="75">
        <f t="shared" ca="1" si="256"/>
        <v>0</v>
      </c>
    </row>
    <row r="2027" spans="1:20">
      <c r="A2027">
        <v>2</v>
      </c>
      <c r="B2027">
        <v>2025</v>
      </c>
      <c r="C2027" s="2">
        <v>45566</v>
      </c>
      <c r="D2027" s="2">
        <v>45657</v>
      </c>
      <c r="J2027">
        <f>VLOOKUP(D2027,'FY-Quarter lookup'!$D$2:$I$25,6,FALSE)</f>
        <v>0</v>
      </c>
      <c r="K2027">
        <f t="shared" si="257"/>
        <v>422</v>
      </c>
      <c r="L2027" s="75" t="str">
        <f t="shared" ca="1" si="251"/>
        <v>2112: Operating</v>
      </c>
      <c r="M2027" s="75">
        <f t="shared" ca="1" si="254"/>
        <v>0</v>
      </c>
      <c r="N2027" s="75">
        <f t="shared" ca="1" si="255"/>
        <v>0</v>
      </c>
      <c r="O2027" s="75" t="str">
        <f t="shared" ca="1" si="252"/>
        <v>2112: Operating00PY0</v>
      </c>
      <c r="P2027" s="75">
        <f>VLOOKUP(D2027,'FY-Quarter lookup'!$D$2:$J$25,7,FALSE)</f>
        <v>0</v>
      </c>
      <c r="Q2027" s="75">
        <f ca="1">IFERROR(INDEX('Budget by FY'!$I$2:$I$506,MATCH('Budget by qtr'!O2027,'Budget by FY'!$F$2:$F$506,0)),0)</f>
        <v>0</v>
      </c>
      <c r="R2027" s="75">
        <f>VLOOKUP(D2027,'FY-Quarter lookup'!$D$2:$K$25,8,FALSE)</f>
        <v>0</v>
      </c>
      <c r="S2027" s="75">
        <f>VLOOKUP(D2027,'FY-Quarter lookup'!$D$2:$G$25,4,FALSE)</f>
        <v>0</v>
      </c>
      <c r="T2027" s="75">
        <f t="shared" ca="1" si="256"/>
        <v>0</v>
      </c>
    </row>
    <row r="2028" spans="1:20">
      <c r="A2028">
        <v>3</v>
      </c>
      <c r="B2028">
        <v>2025</v>
      </c>
      <c r="C2028" s="2">
        <v>45658</v>
      </c>
      <c r="D2028" s="2">
        <v>45747</v>
      </c>
      <c r="J2028">
        <f>VLOOKUP(D2028,'FY-Quarter lookup'!$D$2:$I$25,6,FALSE)</f>
        <v>0</v>
      </c>
      <c r="K2028">
        <f t="shared" si="257"/>
        <v>422</v>
      </c>
      <c r="L2028" s="75" t="str">
        <f t="shared" ca="1" si="251"/>
        <v>2112: Operating</v>
      </c>
      <c r="M2028" s="75">
        <f t="shared" ca="1" si="254"/>
        <v>0</v>
      </c>
      <c r="N2028" s="75">
        <f t="shared" ca="1" si="255"/>
        <v>0</v>
      </c>
      <c r="O2028" s="75" t="str">
        <f t="shared" ca="1" si="252"/>
        <v>2112: Operating00PY0</v>
      </c>
      <c r="P2028" s="75">
        <f>VLOOKUP(D2028,'FY-Quarter lookup'!$D$2:$J$25,7,FALSE)</f>
        <v>0</v>
      </c>
      <c r="Q2028" s="75">
        <f ca="1">IFERROR(INDEX('Budget by FY'!$I$2:$I$506,MATCH('Budget by qtr'!O2028,'Budget by FY'!$F$2:$F$506,0)),0)</f>
        <v>0</v>
      </c>
      <c r="R2028" s="75">
        <f>VLOOKUP(D2028,'FY-Quarter lookup'!$D$2:$K$25,8,FALSE)</f>
        <v>0</v>
      </c>
      <c r="S2028" s="75">
        <f>VLOOKUP(D2028,'FY-Quarter lookup'!$D$2:$G$25,4,FALSE)</f>
        <v>0</v>
      </c>
      <c r="T2028" s="75">
        <f t="shared" ca="1" si="256"/>
        <v>0</v>
      </c>
    </row>
    <row r="2029" spans="1:20">
      <c r="A2029">
        <v>4</v>
      </c>
      <c r="B2029">
        <v>2025</v>
      </c>
      <c r="C2029" s="2">
        <v>45748</v>
      </c>
      <c r="D2029" s="2">
        <v>45838</v>
      </c>
      <c r="J2029">
        <f>VLOOKUP(D2029,'FY-Quarter lookup'!$D$2:$I$25,6,FALSE)</f>
        <v>0</v>
      </c>
      <c r="K2029">
        <f t="shared" si="257"/>
        <v>422</v>
      </c>
      <c r="L2029" s="75" t="str">
        <f t="shared" ca="1" si="251"/>
        <v>2112: Operating</v>
      </c>
      <c r="M2029" s="75">
        <f t="shared" ca="1" si="254"/>
        <v>0</v>
      </c>
      <c r="N2029" s="75">
        <f t="shared" ca="1" si="255"/>
        <v>0</v>
      </c>
      <c r="O2029" s="75" t="str">
        <f t="shared" ca="1" si="252"/>
        <v>2112: Operating00PY0</v>
      </c>
      <c r="P2029" s="75">
        <f>VLOOKUP(D2029,'FY-Quarter lookup'!$D$2:$J$25,7,FALSE)</f>
        <v>0</v>
      </c>
      <c r="Q2029" s="75">
        <f ca="1">IFERROR(INDEX('Budget by FY'!$I$2:$I$506,MATCH('Budget by qtr'!O2029,'Budget by FY'!$F$2:$F$506,0)),0)</f>
        <v>0</v>
      </c>
      <c r="R2029" s="75">
        <f>VLOOKUP(D2029,'FY-Quarter lookup'!$D$2:$K$25,8,FALSE)</f>
        <v>0</v>
      </c>
      <c r="S2029" s="75">
        <f>VLOOKUP(D2029,'FY-Quarter lookup'!$D$2:$G$25,4,FALSE)</f>
        <v>0</v>
      </c>
      <c r="T2029" s="75">
        <f t="shared" ca="1" si="256"/>
        <v>0</v>
      </c>
    </row>
    <row r="2030" spans="1:20">
      <c r="A2030">
        <v>1</v>
      </c>
      <c r="B2030">
        <v>2026</v>
      </c>
      <c r="C2030" s="2">
        <v>45839</v>
      </c>
      <c r="D2030" s="2">
        <v>45930</v>
      </c>
      <c r="J2030">
        <f>VLOOKUP(D2030,'FY-Quarter lookup'!$D$2:$I$25,6,FALSE)</f>
        <v>0</v>
      </c>
      <c r="K2030">
        <f t="shared" si="257"/>
        <v>422</v>
      </c>
      <c r="L2030" s="75" t="str">
        <f t="shared" ca="1" si="251"/>
        <v>2112: Operating</v>
      </c>
      <c r="M2030" s="75">
        <f t="shared" ca="1" si="254"/>
        <v>0</v>
      </c>
      <c r="N2030" s="75">
        <f t="shared" ca="1" si="255"/>
        <v>0</v>
      </c>
      <c r="O2030" s="75" t="str">
        <f t="shared" ca="1" si="252"/>
        <v>2112: Operating00PY0</v>
      </c>
      <c r="P2030" s="75">
        <f>VLOOKUP(D2030,'FY-Quarter lookup'!$D$2:$J$25,7,FALSE)</f>
        <v>0</v>
      </c>
      <c r="Q2030" s="75">
        <f ca="1">IFERROR(INDEX('Budget by FY'!$I$2:$I$506,MATCH('Budget by qtr'!O2030,'Budget by FY'!$F$2:$F$506,0)),0)</f>
        <v>0</v>
      </c>
      <c r="R2030" s="75">
        <f>VLOOKUP(D2030,'FY-Quarter lookup'!$D$2:$K$25,8,FALSE)</f>
        <v>0</v>
      </c>
      <c r="S2030" s="75">
        <f>VLOOKUP(D2030,'FY-Quarter lookup'!$D$2:$G$25,4,FALSE)</f>
        <v>0</v>
      </c>
      <c r="T2030" s="75">
        <f t="shared" ca="1" si="256"/>
        <v>0</v>
      </c>
    </row>
    <row r="2031" spans="1:20">
      <c r="A2031">
        <v>2</v>
      </c>
      <c r="B2031">
        <v>2026</v>
      </c>
      <c r="C2031" s="2">
        <v>45931</v>
      </c>
      <c r="D2031" s="2">
        <v>46022</v>
      </c>
      <c r="J2031">
        <f>VLOOKUP(D2031,'FY-Quarter lookup'!$D$2:$I$25,6,FALSE)</f>
        <v>0</v>
      </c>
      <c r="K2031">
        <f t="shared" si="257"/>
        <v>422</v>
      </c>
      <c r="L2031" s="75" t="str">
        <f t="shared" ca="1" si="251"/>
        <v>2112: Operating</v>
      </c>
      <c r="M2031" s="75">
        <f t="shared" ca="1" si="254"/>
        <v>0</v>
      </c>
      <c r="N2031" s="75">
        <f t="shared" ca="1" si="255"/>
        <v>0</v>
      </c>
      <c r="O2031" s="75" t="str">
        <f t="shared" ca="1" si="252"/>
        <v>2112: Operating00PY0</v>
      </c>
      <c r="P2031" s="75">
        <f>VLOOKUP(D2031,'FY-Quarter lookup'!$D$2:$J$25,7,FALSE)</f>
        <v>0</v>
      </c>
      <c r="Q2031" s="75">
        <f ca="1">IFERROR(INDEX('Budget by FY'!$I$2:$I$506,MATCH('Budget by qtr'!O2031,'Budget by FY'!$F$2:$F$506,0)),0)</f>
        <v>0</v>
      </c>
      <c r="R2031" s="75">
        <f>VLOOKUP(D2031,'FY-Quarter lookup'!$D$2:$K$25,8,FALSE)</f>
        <v>0</v>
      </c>
      <c r="S2031" s="75">
        <f>VLOOKUP(D2031,'FY-Quarter lookup'!$D$2:$G$25,4,FALSE)</f>
        <v>0</v>
      </c>
      <c r="T2031" s="75">
        <f t="shared" ca="1" si="256"/>
        <v>0</v>
      </c>
    </row>
    <row r="2032" spans="1:20">
      <c r="A2032">
        <v>3</v>
      </c>
      <c r="B2032">
        <v>2026</v>
      </c>
      <c r="C2032" s="2">
        <v>46023</v>
      </c>
      <c r="D2032" s="2">
        <v>46112</v>
      </c>
      <c r="J2032">
        <f>VLOOKUP(D2032,'FY-Quarter lookup'!$D$2:$I$25,6,FALSE)</f>
        <v>0</v>
      </c>
      <c r="K2032">
        <f t="shared" si="257"/>
        <v>422</v>
      </c>
      <c r="L2032" s="75" t="str">
        <f t="shared" ca="1" si="251"/>
        <v>2112: Operating</v>
      </c>
      <c r="M2032" s="75">
        <f t="shared" ca="1" si="254"/>
        <v>0</v>
      </c>
      <c r="N2032" s="75">
        <f t="shared" ca="1" si="255"/>
        <v>0</v>
      </c>
      <c r="O2032" s="75" t="str">
        <f t="shared" ca="1" si="252"/>
        <v>2112: Operating00PY0</v>
      </c>
      <c r="P2032" s="75">
        <f>VLOOKUP(D2032,'FY-Quarter lookup'!$D$2:$J$25,7,FALSE)</f>
        <v>0</v>
      </c>
      <c r="Q2032" s="75">
        <f ca="1">IFERROR(INDEX('Budget by FY'!$I$2:$I$506,MATCH('Budget by qtr'!O2032,'Budget by FY'!$F$2:$F$506,0)),0)</f>
        <v>0</v>
      </c>
      <c r="R2032" s="75">
        <f>VLOOKUP(D2032,'FY-Quarter lookup'!$D$2:$K$25,8,FALSE)</f>
        <v>0</v>
      </c>
      <c r="S2032" s="75">
        <f>VLOOKUP(D2032,'FY-Quarter lookup'!$D$2:$G$25,4,FALSE)</f>
        <v>0</v>
      </c>
      <c r="T2032" s="75">
        <f t="shared" ca="1" si="256"/>
        <v>0</v>
      </c>
    </row>
    <row r="2033" spans="1:20">
      <c r="A2033">
        <v>4</v>
      </c>
      <c r="B2033">
        <v>2026</v>
      </c>
      <c r="C2033" s="2">
        <v>46113</v>
      </c>
      <c r="D2033" s="2">
        <v>46203</v>
      </c>
      <c r="J2033">
        <f>VLOOKUP(D2033,'FY-Quarter lookup'!$D$2:$I$25,6,FALSE)</f>
        <v>0</v>
      </c>
      <c r="K2033">
        <f t="shared" si="257"/>
        <v>422</v>
      </c>
      <c r="L2033" s="75" t="str">
        <f t="shared" ca="1" si="251"/>
        <v>2112: Operating</v>
      </c>
      <c r="M2033" s="75">
        <f t="shared" ca="1" si="254"/>
        <v>0</v>
      </c>
      <c r="N2033" s="75">
        <f t="shared" ca="1" si="255"/>
        <v>0</v>
      </c>
      <c r="O2033" s="75" t="str">
        <f t="shared" ca="1" si="252"/>
        <v>2112: Operating00PY0</v>
      </c>
      <c r="P2033" s="75">
        <f>VLOOKUP(D2033,'FY-Quarter lookup'!$D$2:$J$25,7,FALSE)</f>
        <v>0</v>
      </c>
      <c r="Q2033" s="75">
        <f ca="1">IFERROR(INDEX('Budget by FY'!$I$2:$I$506,MATCH('Budget by qtr'!O2033,'Budget by FY'!$F$2:$F$506,0)),0)</f>
        <v>0</v>
      </c>
      <c r="R2033" s="75">
        <f>VLOOKUP(D2033,'FY-Quarter lookup'!$D$2:$K$25,8,FALSE)</f>
        <v>0</v>
      </c>
      <c r="S2033" s="75">
        <f>VLOOKUP(D2033,'FY-Quarter lookup'!$D$2:$G$25,4,FALSE)</f>
        <v>0</v>
      </c>
      <c r="T2033" s="75">
        <f t="shared" ca="1" si="256"/>
        <v>0</v>
      </c>
    </row>
    <row r="2034" spans="1:20">
      <c r="A2034">
        <v>1</v>
      </c>
      <c r="B2034">
        <v>2027</v>
      </c>
      <c r="C2034" s="2">
        <v>46204</v>
      </c>
      <c r="D2034" s="2">
        <v>46295</v>
      </c>
      <c r="J2034">
        <f>VLOOKUP(D2034,'FY-Quarter lookup'!$D$2:$I$25,6,FALSE)</f>
        <v>0</v>
      </c>
      <c r="K2034">
        <f t="shared" si="257"/>
        <v>422</v>
      </c>
      <c r="L2034" s="75" t="str">
        <f t="shared" ca="1" si="251"/>
        <v>2112: Operating</v>
      </c>
      <c r="M2034" s="75">
        <f t="shared" ca="1" si="254"/>
        <v>0</v>
      </c>
      <c r="N2034" s="75">
        <f t="shared" ca="1" si="255"/>
        <v>0</v>
      </c>
      <c r="O2034" s="75" t="str">
        <f t="shared" ca="1" si="252"/>
        <v>2112: Operating00PY0</v>
      </c>
      <c r="P2034" s="75">
        <f>VLOOKUP(D2034,'FY-Quarter lookup'!$D$2:$J$25,7,FALSE)</f>
        <v>0</v>
      </c>
      <c r="Q2034" s="75">
        <f ca="1">IFERROR(INDEX('Budget by FY'!$I$2:$I$506,MATCH('Budget by qtr'!O2034,'Budget by FY'!$F$2:$F$506,0)),0)</f>
        <v>0</v>
      </c>
      <c r="R2034" s="75">
        <f>VLOOKUP(D2034,'FY-Quarter lookup'!$D$2:$K$25,8,FALSE)</f>
        <v>0</v>
      </c>
      <c r="S2034" s="75">
        <f>VLOOKUP(D2034,'FY-Quarter lookup'!$D$2:$G$25,4,FALSE)</f>
        <v>0</v>
      </c>
      <c r="T2034" s="75">
        <f t="shared" ca="1" si="256"/>
        <v>0</v>
      </c>
    </row>
    <row r="2035" spans="1:20">
      <c r="A2035">
        <v>2</v>
      </c>
      <c r="B2035">
        <v>2027</v>
      </c>
      <c r="C2035" s="2">
        <v>46296</v>
      </c>
      <c r="D2035" s="2">
        <v>46387</v>
      </c>
      <c r="J2035">
        <f>VLOOKUP(D2035,'FY-Quarter lookup'!$D$2:$I$25,6,FALSE)</f>
        <v>0</v>
      </c>
      <c r="K2035">
        <f t="shared" si="257"/>
        <v>422</v>
      </c>
      <c r="L2035" s="75" t="str">
        <f t="shared" ca="1" si="251"/>
        <v>2112: Operating</v>
      </c>
      <c r="M2035" s="75">
        <f t="shared" ca="1" si="254"/>
        <v>0</v>
      </c>
      <c r="N2035" s="75">
        <f t="shared" ca="1" si="255"/>
        <v>0</v>
      </c>
      <c r="O2035" s="75" t="str">
        <f t="shared" ca="1" si="252"/>
        <v>2112: Operating00PY0</v>
      </c>
      <c r="P2035" s="75">
        <f>VLOOKUP(D2035,'FY-Quarter lookup'!$D$2:$J$25,7,FALSE)</f>
        <v>0</v>
      </c>
      <c r="Q2035" s="75">
        <f ca="1">IFERROR(INDEX('Budget by FY'!$I$2:$I$506,MATCH('Budget by qtr'!O2035,'Budget by FY'!$F$2:$F$506,0)),0)</f>
        <v>0</v>
      </c>
      <c r="R2035" s="75">
        <f>VLOOKUP(D2035,'FY-Quarter lookup'!$D$2:$K$25,8,FALSE)</f>
        <v>0</v>
      </c>
      <c r="S2035" s="75">
        <f>VLOOKUP(D2035,'FY-Quarter lookup'!$D$2:$G$25,4,FALSE)</f>
        <v>0</v>
      </c>
      <c r="T2035" s="75">
        <f t="shared" ca="1" si="256"/>
        <v>0</v>
      </c>
    </row>
    <row r="2036" spans="1:20">
      <c r="A2036">
        <v>3</v>
      </c>
      <c r="B2036">
        <v>2027</v>
      </c>
      <c r="C2036" s="2">
        <v>46388</v>
      </c>
      <c r="D2036" s="2">
        <v>46477</v>
      </c>
      <c r="J2036">
        <f>VLOOKUP(D2036,'FY-Quarter lookup'!$D$2:$I$25,6,FALSE)</f>
        <v>0</v>
      </c>
      <c r="K2036">
        <f t="shared" si="257"/>
        <v>422</v>
      </c>
      <c r="L2036" s="75" t="str">
        <f t="shared" ca="1" si="251"/>
        <v>2112: Operating</v>
      </c>
      <c r="M2036" s="75">
        <f t="shared" ca="1" si="254"/>
        <v>0</v>
      </c>
      <c r="N2036" s="75">
        <f t="shared" ca="1" si="255"/>
        <v>0</v>
      </c>
      <c r="O2036" s="75" t="str">
        <f t="shared" ca="1" si="252"/>
        <v>2112: Operating00PY0</v>
      </c>
      <c r="P2036" s="75">
        <f>VLOOKUP(D2036,'FY-Quarter lookup'!$D$2:$J$25,7,FALSE)</f>
        <v>0</v>
      </c>
      <c r="Q2036" s="75">
        <f ca="1">IFERROR(INDEX('Budget by FY'!$I$2:$I$506,MATCH('Budget by qtr'!O2036,'Budget by FY'!$F$2:$F$506,0)),0)</f>
        <v>0</v>
      </c>
      <c r="R2036" s="75">
        <f>VLOOKUP(D2036,'FY-Quarter lookup'!$D$2:$K$25,8,FALSE)</f>
        <v>0</v>
      </c>
      <c r="S2036" s="75">
        <f>VLOOKUP(D2036,'FY-Quarter lookup'!$D$2:$G$25,4,FALSE)</f>
        <v>0</v>
      </c>
      <c r="T2036" s="75">
        <f t="shared" ca="1" si="256"/>
        <v>0</v>
      </c>
    </row>
    <row r="2037" spans="1:20">
      <c r="A2037">
        <v>4</v>
      </c>
      <c r="B2037">
        <v>2027</v>
      </c>
      <c r="C2037" s="2">
        <v>46478</v>
      </c>
      <c r="D2037" s="2">
        <v>46568</v>
      </c>
      <c r="J2037">
        <f>VLOOKUP(D2037,'FY-Quarter lookup'!$D$2:$I$25,6,FALSE)</f>
        <v>0</v>
      </c>
      <c r="K2037">
        <f t="shared" si="257"/>
        <v>422</v>
      </c>
      <c r="L2037" s="75" t="str">
        <f t="shared" ca="1" si="251"/>
        <v>2112: Operating</v>
      </c>
      <c r="M2037" s="75">
        <f t="shared" ca="1" si="254"/>
        <v>0</v>
      </c>
      <c r="N2037" s="75">
        <f t="shared" ca="1" si="255"/>
        <v>0</v>
      </c>
      <c r="O2037" s="75" t="str">
        <f t="shared" ca="1" si="252"/>
        <v>2112: Operating00PY0</v>
      </c>
      <c r="P2037" s="75">
        <f>VLOOKUP(D2037,'FY-Quarter lookup'!$D$2:$J$25,7,FALSE)</f>
        <v>0</v>
      </c>
      <c r="Q2037" s="75">
        <f ca="1">IFERROR(INDEX('Budget by FY'!$I$2:$I$506,MATCH('Budget by qtr'!O2037,'Budget by FY'!$F$2:$F$506,0)),0)</f>
        <v>0</v>
      </c>
      <c r="R2037" s="75">
        <f>VLOOKUP(D2037,'FY-Quarter lookup'!$D$2:$K$25,8,FALSE)</f>
        <v>0</v>
      </c>
      <c r="S2037" s="75">
        <f>VLOOKUP(D2037,'FY-Quarter lookup'!$D$2:$G$25,4,FALSE)</f>
        <v>0</v>
      </c>
      <c r="T2037" s="75">
        <f t="shared" ca="1" si="256"/>
        <v>0</v>
      </c>
    </row>
    <row r="2038" spans="1:20">
      <c r="A2038">
        <v>1</v>
      </c>
      <c r="B2038">
        <v>2028</v>
      </c>
      <c r="C2038" s="2">
        <v>46569</v>
      </c>
      <c r="D2038" s="2">
        <v>46660</v>
      </c>
      <c r="J2038">
        <f>VLOOKUP(D2038,'FY-Quarter lookup'!$D$2:$I$25,6,FALSE)</f>
        <v>0</v>
      </c>
      <c r="K2038">
        <f t="shared" si="257"/>
        <v>422</v>
      </c>
      <c r="L2038" s="75" t="str">
        <f t="shared" ca="1" si="251"/>
        <v>2112: Operating</v>
      </c>
      <c r="M2038" s="75">
        <f t="shared" ca="1" si="254"/>
        <v>0</v>
      </c>
      <c r="N2038" s="75">
        <f t="shared" ca="1" si="255"/>
        <v>0</v>
      </c>
      <c r="O2038" s="75" t="str">
        <f t="shared" ca="1" si="252"/>
        <v>2112: Operating00PY0</v>
      </c>
      <c r="P2038" s="75">
        <f>VLOOKUP(D2038,'FY-Quarter lookup'!$D$2:$J$25,7,FALSE)</f>
        <v>0</v>
      </c>
      <c r="Q2038" s="75">
        <f ca="1">IFERROR(INDEX('Budget by FY'!$I$2:$I$506,MATCH('Budget by qtr'!O2038,'Budget by FY'!$F$2:$F$506,0)),0)</f>
        <v>0</v>
      </c>
      <c r="R2038" s="75">
        <f>VLOOKUP(D2038,'FY-Quarter lookup'!$D$2:$K$25,8,FALSE)</f>
        <v>0</v>
      </c>
      <c r="S2038" s="75">
        <f>VLOOKUP(D2038,'FY-Quarter lookup'!$D$2:$G$25,4,FALSE)</f>
        <v>0</v>
      </c>
      <c r="T2038" s="75">
        <f t="shared" ca="1" si="256"/>
        <v>0</v>
      </c>
    </row>
    <row r="2039" spans="1:20">
      <c r="A2039">
        <v>2</v>
      </c>
      <c r="B2039">
        <v>2028</v>
      </c>
      <c r="C2039" s="2">
        <v>46661</v>
      </c>
      <c r="D2039" s="2">
        <v>46752</v>
      </c>
      <c r="J2039">
        <f>VLOOKUP(D2039,'FY-Quarter lookup'!$D$2:$I$25,6,FALSE)</f>
        <v>0</v>
      </c>
      <c r="K2039">
        <f t="shared" si="257"/>
        <v>422</v>
      </c>
      <c r="L2039" s="75" t="str">
        <f t="shared" ca="1" si="251"/>
        <v>2112: Operating</v>
      </c>
      <c r="M2039" s="75">
        <f t="shared" ca="1" si="254"/>
        <v>0</v>
      </c>
      <c r="N2039" s="75">
        <f t="shared" ca="1" si="255"/>
        <v>0</v>
      </c>
      <c r="O2039" s="75" t="str">
        <f t="shared" ca="1" si="252"/>
        <v>2112: Operating00PY0</v>
      </c>
      <c r="P2039" s="75">
        <f>VLOOKUP(D2039,'FY-Quarter lookup'!$D$2:$J$25,7,FALSE)</f>
        <v>0</v>
      </c>
      <c r="Q2039" s="75">
        <f ca="1">IFERROR(INDEX('Budget by FY'!$I$2:$I$506,MATCH('Budget by qtr'!O2039,'Budget by FY'!$F$2:$F$506,0)),0)</f>
        <v>0</v>
      </c>
      <c r="R2039" s="75">
        <f>VLOOKUP(D2039,'FY-Quarter lookup'!$D$2:$K$25,8,FALSE)</f>
        <v>0</v>
      </c>
      <c r="S2039" s="75">
        <f>VLOOKUP(D2039,'FY-Quarter lookup'!$D$2:$G$25,4,FALSE)</f>
        <v>0</v>
      </c>
      <c r="T2039" s="75">
        <f t="shared" ca="1" si="256"/>
        <v>0</v>
      </c>
    </row>
    <row r="2040" spans="1:20">
      <c r="A2040">
        <v>3</v>
      </c>
      <c r="B2040">
        <v>2028</v>
      </c>
      <c r="C2040" s="2">
        <v>46753</v>
      </c>
      <c r="D2040" s="2">
        <v>46843</v>
      </c>
      <c r="J2040">
        <f>VLOOKUP(D2040,'FY-Quarter lookup'!$D$2:$I$25,6,FALSE)</f>
        <v>0</v>
      </c>
      <c r="K2040">
        <f t="shared" si="257"/>
        <v>422</v>
      </c>
      <c r="L2040" s="75" t="str">
        <f t="shared" ca="1" si="251"/>
        <v>2112: Operating</v>
      </c>
      <c r="M2040" s="75">
        <f t="shared" ca="1" si="254"/>
        <v>0</v>
      </c>
      <c r="N2040" s="75">
        <f t="shared" ca="1" si="255"/>
        <v>0</v>
      </c>
      <c r="O2040" s="75" t="str">
        <f t="shared" ca="1" si="252"/>
        <v>2112: Operating00PY0</v>
      </c>
      <c r="P2040" s="75">
        <f>VLOOKUP(D2040,'FY-Quarter lookup'!$D$2:$J$25,7,FALSE)</f>
        <v>0</v>
      </c>
      <c r="Q2040" s="75">
        <f ca="1">IFERROR(INDEX('Budget by FY'!$I$2:$I$506,MATCH('Budget by qtr'!O2040,'Budget by FY'!$F$2:$F$506,0)),0)</f>
        <v>0</v>
      </c>
      <c r="R2040" s="75">
        <f>VLOOKUP(D2040,'FY-Quarter lookup'!$D$2:$K$25,8,FALSE)</f>
        <v>0</v>
      </c>
      <c r="S2040" s="75">
        <f>VLOOKUP(D2040,'FY-Quarter lookup'!$D$2:$G$25,4,FALSE)</f>
        <v>0</v>
      </c>
      <c r="T2040" s="75">
        <f t="shared" ca="1" si="256"/>
        <v>0</v>
      </c>
    </row>
    <row r="2041" spans="1:20">
      <c r="A2041">
        <v>4</v>
      </c>
      <c r="B2041">
        <v>2028</v>
      </c>
      <c r="C2041" s="2">
        <v>46844</v>
      </c>
      <c r="D2041" s="2">
        <v>46934</v>
      </c>
      <c r="J2041">
        <f>VLOOKUP(D2041,'FY-Quarter lookup'!$D$2:$I$25,6,FALSE)</f>
        <v>0</v>
      </c>
      <c r="K2041">
        <f t="shared" si="257"/>
        <v>422</v>
      </c>
      <c r="L2041" s="75" t="str">
        <f t="shared" ca="1" si="251"/>
        <v>2112: Operating</v>
      </c>
      <c r="M2041" s="75">
        <f t="shared" ca="1" si="254"/>
        <v>0</v>
      </c>
      <c r="N2041" s="75">
        <f t="shared" ca="1" si="255"/>
        <v>0</v>
      </c>
      <c r="O2041" s="75" t="str">
        <f t="shared" ca="1" si="252"/>
        <v>2112: Operating00PY0</v>
      </c>
      <c r="P2041" s="75">
        <f>VLOOKUP(D2041,'FY-Quarter lookup'!$D$2:$J$25,7,FALSE)</f>
        <v>0</v>
      </c>
      <c r="Q2041" s="75">
        <f ca="1">IFERROR(INDEX('Budget by FY'!$I$2:$I$506,MATCH('Budget by qtr'!O2041,'Budget by FY'!$F$2:$F$506,0)),0)</f>
        <v>0</v>
      </c>
      <c r="R2041" s="75">
        <f>VLOOKUP(D2041,'FY-Quarter lookup'!$D$2:$K$25,8,FALSE)</f>
        <v>0</v>
      </c>
      <c r="S2041" s="75">
        <f>VLOOKUP(D2041,'FY-Quarter lookup'!$D$2:$G$25,4,FALSE)</f>
        <v>0</v>
      </c>
      <c r="T2041" s="75">
        <f t="shared" ca="1" si="256"/>
        <v>0</v>
      </c>
    </row>
    <row r="2042" spans="1:20">
      <c r="A2042">
        <v>1</v>
      </c>
      <c r="B2042">
        <v>2023</v>
      </c>
      <c r="C2042" s="2">
        <v>44743</v>
      </c>
      <c r="D2042" s="2">
        <v>44834</v>
      </c>
      <c r="J2042">
        <f>VLOOKUP(D2042,'FY-Quarter lookup'!$D$2:$I$25,6,FALSE)</f>
        <v>0</v>
      </c>
      <c r="K2042">
        <f>K2041+5</f>
        <v>427</v>
      </c>
      <c r="L2042" s="75" t="str">
        <f t="shared" ca="1" si="251"/>
        <v>2112: Operating</v>
      </c>
      <c r="M2042" s="75">
        <f t="shared" ca="1" si="254"/>
        <v>0</v>
      </c>
      <c r="N2042" s="75">
        <f t="shared" ca="1" si="255"/>
        <v>0</v>
      </c>
      <c r="O2042" s="75" t="str">
        <f t="shared" ca="1" si="252"/>
        <v>2112: Operating00PY0</v>
      </c>
      <c r="P2042" s="75">
        <f>VLOOKUP(D2042,'FY-Quarter lookup'!$D$2:$J$25,7,FALSE)</f>
        <v>0</v>
      </c>
      <c r="Q2042" s="75">
        <f ca="1">IFERROR(INDEX('Budget by FY'!$I$2:$I$506,MATCH('Budget by qtr'!O2042,'Budget by FY'!$F$2:$F$506,0)),0)</f>
        <v>0</v>
      </c>
      <c r="R2042" s="75">
        <f>VLOOKUP(D2042,'FY-Quarter lookup'!$D$2:$K$25,8,FALSE)</f>
        <v>0</v>
      </c>
      <c r="S2042" s="75">
        <f>VLOOKUP(D2042,'FY-Quarter lookup'!$D$2:$G$25,4,FALSE)</f>
        <v>0</v>
      </c>
      <c r="T2042" s="75">
        <f t="shared" ca="1" si="256"/>
        <v>0</v>
      </c>
    </row>
    <row r="2043" spans="1:20">
      <c r="A2043">
        <v>2</v>
      </c>
      <c r="B2043">
        <v>2023</v>
      </c>
      <c r="C2043" s="2">
        <v>44835</v>
      </c>
      <c r="D2043" s="2">
        <v>44926</v>
      </c>
      <c r="J2043">
        <f>VLOOKUP(D2043,'FY-Quarter lookup'!$D$2:$I$25,6,FALSE)</f>
        <v>0</v>
      </c>
      <c r="K2043">
        <f>K2042</f>
        <v>427</v>
      </c>
      <c r="L2043" s="75" t="str">
        <f t="shared" ca="1" si="251"/>
        <v>2112: Operating</v>
      </c>
      <c r="M2043" s="75">
        <f t="shared" ca="1" si="254"/>
        <v>0</v>
      </c>
      <c r="N2043" s="75">
        <f t="shared" ca="1" si="255"/>
        <v>0</v>
      </c>
      <c r="O2043" s="75" t="str">
        <f t="shared" ca="1" si="252"/>
        <v>2112: Operating00PY0</v>
      </c>
      <c r="P2043" s="75">
        <f>VLOOKUP(D2043,'FY-Quarter lookup'!$D$2:$J$25,7,FALSE)</f>
        <v>0</v>
      </c>
      <c r="Q2043" s="75">
        <f ca="1">IFERROR(INDEX('Budget by FY'!$I$2:$I$506,MATCH('Budget by qtr'!O2043,'Budget by FY'!$F$2:$F$506,0)),0)</f>
        <v>0</v>
      </c>
      <c r="R2043" s="75">
        <f>VLOOKUP(D2043,'FY-Quarter lookup'!$D$2:$K$25,8,FALSE)</f>
        <v>0</v>
      </c>
      <c r="S2043" s="75">
        <f>VLOOKUP(D2043,'FY-Quarter lookup'!$D$2:$G$25,4,FALSE)</f>
        <v>0</v>
      </c>
      <c r="T2043" s="75">
        <f t="shared" ca="1" si="256"/>
        <v>0</v>
      </c>
    </row>
    <row r="2044" spans="1:20">
      <c r="A2044">
        <v>3</v>
      </c>
      <c r="B2044">
        <v>2023</v>
      </c>
      <c r="C2044" s="2">
        <v>44927</v>
      </c>
      <c r="D2044" s="2">
        <v>45016</v>
      </c>
      <c r="J2044">
        <f>VLOOKUP(D2044,'FY-Quarter lookup'!$D$2:$I$25,6,FALSE)</f>
        <v>0</v>
      </c>
      <c r="K2044">
        <f t="shared" ref="K2044:K2065" si="258">K2043</f>
        <v>427</v>
      </c>
      <c r="L2044" s="75" t="str">
        <f t="shared" ca="1" si="251"/>
        <v>2112: Operating</v>
      </c>
      <c r="M2044" s="75">
        <f t="shared" ca="1" si="254"/>
        <v>0</v>
      </c>
      <c r="N2044" s="75">
        <f t="shared" ca="1" si="255"/>
        <v>0</v>
      </c>
      <c r="O2044" s="75" t="str">
        <f t="shared" ca="1" si="252"/>
        <v>2112: Operating00PY0</v>
      </c>
      <c r="P2044" s="75">
        <f>VLOOKUP(D2044,'FY-Quarter lookup'!$D$2:$J$25,7,FALSE)</f>
        <v>0</v>
      </c>
      <c r="Q2044" s="75">
        <f ca="1">IFERROR(INDEX('Budget by FY'!$I$2:$I$506,MATCH('Budget by qtr'!O2044,'Budget by FY'!$F$2:$F$506,0)),0)</f>
        <v>0</v>
      </c>
      <c r="R2044" s="75">
        <f>VLOOKUP(D2044,'FY-Quarter lookup'!$D$2:$K$25,8,FALSE)</f>
        <v>0</v>
      </c>
      <c r="S2044" s="75">
        <f>VLOOKUP(D2044,'FY-Quarter lookup'!$D$2:$G$25,4,FALSE)</f>
        <v>0</v>
      </c>
      <c r="T2044" s="75">
        <f t="shared" ca="1" si="256"/>
        <v>0</v>
      </c>
    </row>
    <row r="2045" spans="1:20">
      <c r="A2045">
        <v>4</v>
      </c>
      <c r="B2045">
        <v>2023</v>
      </c>
      <c r="C2045" s="2">
        <v>45017</v>
      </c>
      <c r="D2045" s="2">
        <v>45107</v>
      </c>
      <c r="J2045">
        <f>VLOOKUP(D2045,'FY-Quarter lookup'!$D$2:$I$25,6,FALSE)</f>
        <v>0</v>
      </c>
      <c r="K2045">
        <f t="shared" si="258"/>
        <v>427</v>
      </c>
      <c r="L2045" s="75" t="str">
        <f t="shared" ca="1" si="251"/>
        <v>2112: Operating</v>
      </c>
      <c r="M2045" s="75">
        <f t="shared" ca="1" si="254"/>
        <v>0</v>
      </c>
      <c r="N2045" s="75">
        <f t="shared" ca="1" si="255"/>
        <v>0</v>
      </c>
      <c r="O2045" s="75" t="str">
        <f t="shared" ca="1" si="252"/>
        <v>2112: Operating00PY0</v>
      </c>
      <c r="P2045" s="75">
        <f>VLOOKUP(D2045,'FY-Quarter lookup'!$D$2:$J$25,7,FALSE)</f>
        <v>0</v>
      </c>
      <c r="Q2045" s="75">
        <f ca="1">IFERROR(INDEX('Budget by FY'!$I$2:$I$506,MATCH('Budget by qtr'!O2045,'Budget by FY'!$F$2:$F$506,0)),0)</f>
        <v>0</v>
      </c>
      <c r="R2045" s="75">
        <f>VLOOKUP(D2045,'FY-Quarter lookup'!$D$2:$K$25,8,FALSE)</f>
        <v>0</v>
      </c>
      <c r="S2045" s="75">
        <f>VLOOKUP(D2045,'FY-Quarter lookup'!$D$2:$G$25,4,FALSE)</f>
        <v>0</v>
      </c>
      <c r="T2045" s="75">
        <f t="shared" ca="1" si="256"/>
        <v>0</v>
      </c>
    </row>
    <row r="2046" spans="1:20">
      <c r="A2046">
        <v>1</v>
      </c>
      <c r="B2046">
        <v>2024</v>
      </c>
      <c r="C2046" s="2">
        <v>45108</v>
      </c>
      <c r="D2046" s="2">
        <v>45199</v>
      </c>
      <c r="J2046">
        <f>VLOOKUP(D2046,'FY-Quarter lookup'!$D$2:$I$25,6,FALSE)</f>
        <v>0</v>
      </c>
      <c r="K2046">
        <f t="shared" si="258"/>
        <v>427</v>
      </c>
      <c r="L2046" s="75" t="str">
        <f t="shared" ca="1" si="251"/>
        <v>2112: Operating</v>
      </c>
      <c r="M2046" s="75">
        <f t="shared" ca="1" si="254"/>
        <v>0</v>
      </c>
      <c r="N2046" s="75">
        <f t="shared" ca="1" si="255"/>
        <v>0</v>
      </c>
      <c r="O2046" s="75" t="str">
        <f t="shared" ca="1" si="252"/>
        <v>2112: Operating00PY0</v>
      </c>
      <c r="P2046" s="75">
        <f>VLOOKUP(D2046,'FY-Quarter lookup'!$D$2:$J$25,7,FALSE)</f>
        <v>0</v>
      </c>
      <c r="Q2046" s="75">
        <f ca="1">IFERROR(INDEX('Budget by FY'!$I$2:$I$506,MATCH('Budget by qtr'!O2046,'Budget by FY'!$F$2:$F$506,0)),0)</f>
        <v>0</v>
      </c>
      <c r="R2046" s="75">
        <f>VLOOKUP(D2046,'FY-Quarter lookup'!$D$2:$K$25,8,FALSE)</f>
        <v>0</v>
      </c>
      <c r="S2046" s="75">
        <f>VLOOKUP(D2046,'FY-Quarter lookup'!$D$2:$G$25,4,FALSE)</f>
        <v>0</v>
      </c>
      <c r="T2046" s="75">
        <f t="shared" ca="1" si="256"/>
        <v>0</v>
      </c>
    </row>
    <row r="2047" spans="1:20">
      <c r="A2047">
        <v>2</v>
      </c>
      <c r="B2047">
        <v>2024</v>
      </c>
      <c r="C2047" s="2">
        <v>45200</v>
      </c>
      <c r="D2047" s="2">
        <v>45291</v>
      </c>
      <c r="J2047">
        <f>VLOOKUP(D2047,'FY-Quarter lookup'!$D$2:$I$25,6,FALSE)</f>
        <v>0</v>
      </c>
      <c r="K2047">
        <f t="shared" si="258"/>
        <v>427</v>
      </c>
      <c r="L2047" s="75" t="str">
        <f t="shared" ca="1" si="251"/>
        <v>2112: Operating</v>
      </c>
      <c r="M2047" s="75">
        <f t="shared" ca="1" si="254"/>
        <v>0</v>
      </c>
      <c r="N2047" s="75">
        <f t="shared" ca="1" si="255"/>
        <v>0</v>
      </c>
      <c r="O2047" s="75" t="str">
        <f t="shared" ca="1" si="252"/>
        <v>2112: Operating00PY0</v>
      </c>
      <c r="P2047" s="75">
        <f>VLOOKUP(D2047,'FY-Quarter lookup'!$D$2:$J$25,7,FALSE)</f>
        <v>0</v>
      </c>
      <c r="Q2047" s="75">
        <f ca="1">IFERROR(INDEX('Budget by FY'!$I$2:$I$506,MATCH('Budget by qtr'!O2047,'Budget by FY'!$F$2:$F$506,0)),0)</f>
        <v>0</v>
      </c>
      <c r="R2047" s="75">
        <f>VLOOKUP(D2047,'FY-Quarter lookup'!$D$2:$K$25,8,FALSE)</f>
        <v>0</v>
      </c>
      <c r="S2047" s="75">
        <f>VLOOKUP(D2047,'FY-Quarter lookup'!$D$2:$G$25,4,FALSE)</f>
        <v>0</v>
      </c>
      <c r="T2047" s="75">
        <f t="shared" ca="1" si="256"/>
        <v>0</v>
      </c>
    </row>
    <row r="2048" spans="1:20">
      <c r="A2048">
        <v>3</v>
      </c>
      <c r="B2048">
        <v>2024</v>
      </c>
      <c r="C2048" s="2">
        <v>45292</v>
      </c>
      <c r="D2048" s="2">
        <v>45382</v>
      </c>
      <c r="J2048">
        <f>VLOOKUP(D2048,'FY-Quarter lookup'!$D$2:$I$25,6,FALSE)</f>
        <v>0</v>
      </c>
      <c r="K2048">
        <f t="shared" si="258"/>
        <v>427</v>
      </c>
      <c r="L2048" s="75" t="str">
        <f t="shared" ca="1" si="251"/>
        <v>2112: Operating</v>
      </c>
      <c r="M2048" s="75">
        <f t="shared" ca="1" si="254"/>
        <v>0</v>
      </c>
      <c r="N2048" s="75">
        <f t="shared" ca="1" si="255"/>
        <v>0</v>
      </c>
      <c r="O2048" s="75" t="str">
        <f t="shared" ca="1" si="252"/>
        <v>2112: Operating00PY0</v>
      </c>
      <c r="P2048" s="75">
        <f>VLOOKUP(D2048,'FY-Quarter lookup'!$D$2:$J$25,7,FALSE)</f>
        <v>0</v>
      </c>
      <c r="Q2048" s="75">
        <f ca="1">IFERROR(INDEX('Budget by FY'!$I$2:$I$506,MATCH('Budget by qtr'!O2048,'Budget by FY'!$F$2:$F$506,0)),0)</f>
        <v>0</v>
      </c>
      <c r="R2048" s="75">
        <f>VLOOKUP(D2048,'FY-Quarter lookup'!$D$2:$K$25,8,FALSE)</f>
        <v>0</v>
      </c>
      <c r="S2048" s="75">
        <f>VLOOKUP(D2048,'FY-Quarter lookup'!$D$2:$G$25,4,FALSE)</f>
        <v>0</v>
      </c>
      <c r="T2048" s="75">
        <f t="shared" ca="1" si="256"/>
        <v>0</v>
      </c>
    </row>
    <row r="2049" spans="1:20">
      <c r="A2049">
        <v>4</v>
      </c>
      <c r="B2049">
        <v>2024</v>
      </c>
      <c r="C2049" s="2">
        <v>45383</v>
      </c>
      <c r="D2049" s="2">
        <v>45473</v>
      </c>
      <c r="J2049">
        <f>VLOOKUP(D2049,'FY-Quarter lookup'!$D$2:$I$25,6,FALSE)</f>
        <v>0</v>
      </c>
      <c r="K2049">
        <f t="shared" si="258"/>
        <v>427</v>
      </c>
      <c r="L2049" s="75" t="str">
        <f t="shared" ca="1" si="251"/>
        <v>2112: Operating</v>
      </c>
      <c r="M2049" s="75">
        <f t="shared" ca="1" si="254"/>
        <v>0</v>
      </c>
      <c r="N2049" s="75">
        <f t="shared" ca="1" si="255"/>
        <v>0</v>
      </c>
      <c r="O2049" s="75" t="str">
        <f t="shared" ca="1" si="252"/>
        <v>2112: Operating00PY0</v>
      </c>
      <c r="P2049" s="75">
        <f>VLOOKUP(D2049,'FY-Quarter lookup'!$D$2:$J$25,7,FALSE)</f>
        <v>0</v>
      </c>
      <c r="Q2049" s="75">
        <f ca="1">IFERROR(INDEX('Budget by FY'!$I$2:$I$506,MATCH('Budget by qtr'!O2049,'Budget by FY'!$F$2:$F$506,0)),0)</f>
        <v>0</v>
      </c>
      <c r="R2049" s="75">
        <f>VLOOKUP(D2049,'FY-Quarter lookup'!$D$2:$K$25,8,FALSE)</f>
        <v>0</v>
      </c>
      <c r="S2049" s="75">
        <f>VLOOKUP(D2049,'FY-Quarter lookup'!$D$2:$G$25,4,FALSE)</f>
        <v>0</v>
      </c>
      <c r="T2049" s="75">
        <f t="shared" ca="1" si="256"/>
        <v>0</v>
      </c>
    </row>
    <row r="2050" spans="1:20">
      <c r="A2050">
        <v>1</v>
      </c>
      <c r="B2050">
        <v>2025</v>
      </c>
      <c r="C2050" s="2">
        <v>45474</v>
      </c>
      <c r="D2050" s="2">
        <v>45565</v>
      </c>
      <c r="J2050">
        <f>VLOOKUP(D2050,'FY-Quarter lookup'!$D$2:$I$25,6,FALSE)</f>
        <v>0</v>
      </c>
      <c r="K2050">
        <f t="shared" si="258"/>
        <v>427</v>
      </c>
      <c r="L2050" s="75" t="str">
        <f t="shared" ca="1" si="251"/>
        <v>2112: Operating</v>
      </c>
      <c r="M2050" s="75">
        <f t="shared" ca="1" si="254"/>
        <v>0</v>
      </c>
      <c r="N2050" s="75">
        <f t="shared" ca="1" si="255"/>
        <v>0</v>
      </c>
      <c r="O2050" s="75" t="str">
        <f t="shared" ca="1" si="252"/>
        <v>2112: Operating00PY0</v>
      </c>
      <c r="P2050" s="75">
        <f>VLOOKUP(D2050,'FY-Quarter lookup'!$D$2:$J$25,7,FALSE)</f>
        <v>0</v>
      </c>
      <c r="Q2050" s="75">
        <f ca="1">IFERROR(INDEX('Budget by FY'!$I$2:$I$506,MATCH('Budget by qtr'!O2050,'Budget by FY'!$F$2:$F$506,0)),0)</f>
        <v>0</v>
      </c>
      <c r="R2050" s="75">
        <f>VLOOKUP(D2050,'FY-Quarter lookup'!$D$2:$K$25,8,FALSE)</f>
        <v>0</v>
      </c>
      <c r="S2050" s="75">
        <f>VLOOKUP(D2050,'FY-Quarter lookup'!$D$2:$G$25,4,FALSE)</f>
        <v>0</v>
      </c>
      <c r="T2050" s="75">
        <f t="shared" ca="1" si="256"/>
        <v>0</v>
      </c>
    </row>
    <row r="2051" spans="1:20">
      <c r="A2051">
        <v>2</v>
      </c>
      <c r="B2051">
        <v>2025</v>
      </c>
      <c r="C2051" s="2">
        <v>45566</v>
      </c>
      <c r="D2051" s="2">
        <v>45657</v>
      </c>
      <c r="J2051">
        <f>VLOOKUP(D2051,'FY-Quarter lookup'!$D$2:$I$25,6,FALSE)</f>
        <v>0</v>
      </c>
      <c r="K2051">
        <f t="shared" si="258"/>
        <v>427</v>
      </c>
      <c r="L2051" s="75" t="str">
        <f t="shared" ref="L2051:L2114" ca="1" si="259">INDIRECT(_xlfn.CONCAT("'Budget by FY'!C",K2051))</f>
        <v>2112: Operating</v>
      </c>
      <c r="M2051" s="75">
        <f t="shared" ca="1" si="254"/>
        <v>0</v>
      </c>
      <c r="N2051" s="75">
        <f t="shared" ca="1" si="255"/>
        <v>0</v>
      </c>
      <c r="O2051" s="75" t="str">
        <f t="shared" ref="O2051:O2114" ca="1" si="260">_xlfn.CONCAT(L2051,M2051,N2051,"PY",P2051)</f>
        <v>2112: Operating00PY0</v>
      </c>
      <c r="P2051" s="75">
        <f>VLOOKUP(D2051,'FY-Quarter lookup'!$D$2:$J$25,7,FALSE)</f>
        <v>0</v>
      </c>
      <c r="Q2051" s="75">
        <f ca="1">IFERROR(INDEX('Budget by FY'!$I$2:$I$506,MATCH('Budget by qtr'!O2051,'Budget by FY'!$F$2:$F$506,0)),0)</f>
        <v>0</v>
      </c>
      <c r="R2051" s="75">
        <f>VLOOKUP(D2051,'FY-Quarter lookup'!$D$2:$K$25,8,FALSE)</f>
        <v>0</v>
      </c>
      <c r="S2051" s="75">
        <f>VLOOKUP(D2051,'FY-Quarter lookup'!$D$2:$G$25,4,FALSE)</f>
        <v>0</v>
      </c>
      <c r="T2051" s="75">
        <f t="shared" ca="1" si="256"/>
        <v>0</v>
      </c>
    </row>
    <row r="2052" spans="1:20">
      <c r="A2052">
        <v>3</v>
      </c>
      <c r="B2052">
        <v>2025</v>
      </c>
      <c r="C2052" s="2">
        <v>45658</v>
      </c>
      <c r="D2052" s="2">
        <v>45747</v>
      </c>
      <c r="J2052">
        <f>VLOOKUP(D2052,'FY-Quarter lookup'!$D$2:$I$25,6,FALSE)</f>
        <v>0</v>
      </c>
      <c r="K2052">
        <f t="shared" si="258"/>
        <v>427</v>
      </c>
      <c r="L2052" s="75" t="str">
        <f t="shared" ca="1" si="259"/>
        <v>2112: Operating</v>
      </c>
      <c r="M2052" s="75">
        <f t="shared" ca="1" si="254"/>
        <v>0</v>
      </c>
      <c r="N2052" s="75">
        <f t="shared" ca="1" si="255"/>
        <v>0</v>
      </c>
      <c r="O2052" s="75" t="str">
        <f t="shared" ca="1" si="260"/>
        <v>2112: Operating00PY0</v>
      </c>
      <c r="P2052" s="75">
        <f>VLOOKUP(D2052,'FY-Quarter lookup'!$D$2:$J$25,7,FALSE)</f>
        <v>0</v>
      </c>
      <c r="Q2052" s="75">
        <f ca="1">IFERROR(INDEX('Budget by FY'!$I$2:$I$506,MATCH('Budget by qtr'!O2052,'Budget by FY'!$F$2:$F$506,0)),0)</f>
        <v>0</v>
      </c>
      <c r="R2052" s="75">
        <f>VLOOKUP(D2052,'FY-Quarter lookup'!$D$2:$K$25,8,FALSE)</f>
        <v>0</v>
      </c>
      <c r="S2052" s="75">
        <f>VLOOKUP(D2052,'FY-Quarter lookup'!$D$2:$G$25,4,FALSE)</f>
        <v>0</v>
      </c>
      <c r="T2052" s="75">
        <f t="shared" ca="1" si="256"/>
        <v>0</v>
      </c>
    </row>
    <row r="2053" spans="1:20">
      <c r="A2053">
        <v>4</v>
      </c>
      <c r="B2053">
        <v>2025</v>
      </c>
      <c r="C2053" s="2">
        <v>45748</v>
      </c>
      <c r="D2053" s="2">
        <v>45838</v>
      </c>
      <c r="J2053">
        <f>VLOOKUP(D2053,'FY-Quarter lookup'!$D$2:$I$25,6,FALSE)</f>
        <v>0</v>
      </c>
      <c r="K2053">
        <f t="shared" si="258"/>
        <v>427</v>
      </c>
      <c r="L2053" s="75" t="str">
        <f t="shared" ca="1" si="259"/>
        <v>2112: Operating</v>
      </c>
      <c r="M2053" s="75">
        <f t="shared" ca="1" si="254"/>
        <v>0</v>
      </c>
      <c r="N2053" s="75">
        <f t="shared" ca="1" si="255"/>
        <v>0</v>
      </c>
      <c r="O2053" s="75" t="str">
        <f t="shared" ca="1" si="260"/>
        <v>2112: Operating00PY0</v>
      </c>
      <c r="P2053" s="75">
        <f>VLOOKUP(D2053,'FY-Quarter lookup'!$D$2:$J$25,7,FALSE)</f>
        <v>0</v>
      </c>
      <c r="Q2053" s="75">
        <f ca="1">IFERROR(INDEX('Budget by FY'!$I$2:$I$506,MATCH('Budget by qtr'!O2053,'Budget by FY'!$F$2:$F$506,0)),0)</f>
        <v>0</v>
      </c>
      <c r="R2053" s="75">
        <f>VLOOKUP(D2053,'FY-Quarter lookup'!$D$2:$K$25,8,FALSE)</f>
        <v>0</v>
      </c>
      <c r="S2053" s="75">
        <f>VLOOKUP(D2053,'FY-Quarter lookup'!$D$2:$G$25,4,FALSE)</f>
        <v>0</v>
      </c>
      <c r="T2053" s="75">
        <f t="shared" ca="1" si="256"/>
        <v>0</v>
      </c>
    </row>
    <row r="2054" spans="1:20">
      <c r="A2054">
        <v>1</v>
      </c>
      <c r="B2054">
        <v>2026</v>
      </c>
      <c r="C2054" s="2">
        <v>45839</v>
      </c>
      <c r="D2054" s="2">
        <v>45930</v>
      </c>
      <c r="J2054">
        <f>VLOOKUP(D2054,'FY-Quarter lookup'!$D$2:$I$25,6,FALSE)</f>
        <v>0</v>
      </c>
      <c r="K2054">
        <f t="shared" si="258"/>
        <v>427</v>
      </c>
      <c r="L2054" s="75" t="str">
        <f t="shared" ca="1" si="259"/>
        <v>2112: Operating</v>
      </c>
      <c r="M2054" s="75">
        <f t="shared" ca="1" si="254"/>
        <v>0</v>
      </c>
      <c r="N2054" s="75">
        <f t="shared" ca="1" si="255"/>
        <v>0</v>
      </c>
      <c r="O2054" s="75" t="str">
        <f t="shared" ca="1" si="260"/>
        <v>2112: Operating00PY0</v>
      </c>
      <c r="P2054" s="75">
        <f>VLOOKUP(D2054,'FY-Quarter lookup'!$D$2:$J$25,7,FALSE)</f>
        <v>0</v>
      </c>
      <c r="Q2054" s="75">
        <f ca="1">IFERROR(INDEX('Budget by FY'!$I$2:$I$506,MATCH('Budget by qtr'!O2054,'Budget by FY'!$F$2:$F$506,0)),0)</f>
        <v>0</v>
      </c>
      <c r="R2054" s="75">
        <f>VLOOKUP(D2054,'FY-Quarter lookup'!$D$2:$K$25,8,FALSE)</f>
        <v>0</v>
      </c>
      <c r="S2054" s="75">
        <f>VLOOKUP(D2054,'FY-Quarter lookup'!$D$2:$G$25,4,FALSE)</f>
        <v>0</v>
      </c>
      <c r="T2054" s="75">
        <f t="shared" ca="1" si="256"/>
        <v>0</v>
      </c>
    </row>
    <row r="2055" spans="1:20">
      <c r="A2055">
        <v>2</v>
      </c>
      <c r="B2055">
        <v>2026</v>
      </c>
      <c r="C2055" s="2">
        <v>45931</v>
      </c>
      <c r="D2055" s="2">
        <v>46022</v>
      </c>
      <c r="J2055">
        <f>VLOOKUP(D2055,'FY-Quarter lookup'!$D$2:$I$25,6,FALSE)</f>
        <v>0</v>
      </c>
      <c r="K2055">
        <f t="shared" si="258"/>
        <v>427</v>
      </c>
      <c r="L2055" s="75" t="str">
        <f t="shared" ca="1" si="259"/>
        <v>2112: Operating</v>
      </c>
      <c r="M2055" s="75">
        <f t="shared" ca="1" si="254"/>
        <v>0</v>
      </c>
      <c r="N2055" s="75">
        <f t="shared" ca="1" si="255"/>
        <v>0</v>
      </c>
      <c r="O2055" s="75" t="str">
        <f t="shared" ca="1" si="260"/>
        <v>2112: Operating00PY0</v>
      </c>
      <c r="P2055" s="75">
        <f>VLOOKUP(D2055,'FY-Quarter lookup'!$D$2:$J$25,7,FALSE)</f>
        <v>0</v>
      </c>
      <c r="Q2055" s="75">
        <f ca="1">IFERROR(INDEX('Budget by FY'!$I$2:$I$506,MATCH('Budget by qtr'!O2055,'Budget by FY'!$F$2:$F$506,0)),0)</f>
        <v>0</v>
      </c>
      <c r="R2055" s="75">
        <f>VLOOKUP(D2055,'FY-Quarter lookup'!$D$2:$K$25,8,FALSE)</f>
        <v>0</v>
      </c>
      <c r="S2055" s="75">
        <f>VLOOKUP(D2055,'FY-Quarter lookup'!$D$2:$G$25,4,FALSE)</f>
        <v>0</v>
      </c>
      <c r="T2055" s="75">
        <f t="shared" ca="1" si="256"/>
        <v>0</v>
      </c>
    </row>
    <row r="2056" spans="1:20">
      <c r="A2056">
        <v>3</v>
      </c>
      <c r="B2056">
        <v>2026</v>
      </c>
      <c r="C2056" s="2">
        <v>46023</v>
      </c>
      <c r="D2056" s="2">
        <v>46112</v>
      </c>
      <c r="J2056">
        <f>VLOOKUP(D2056,'FY-Quarter lookup'!$D$2:$I$25,6,FALSE)</f>
        <v>0</v>
      </c>
      <c r="K2056">
        <f t="shared" si="258"/>
        <v>427</v>
      </c>
      <c r="L2056" s="75" t="str">
        <f t="shared" ca="1" si="259"/>
        <v>2112: Operating</v>
      </c>
      <c r="M2056" s="75">
        <f t="shared" ca="1" si="254"/>
        <v>0</v>
      </c>
      <c r="N2056" s="75">
        <f t="shared" ca="1" si="255"/>
        <v>0</v>
      </c>
      <c r="O2056" s="75" t="str">
        <f t="shared" ca="1" si="260"/>
        <v>2112: Operating00PY0</v>
      </c>
      <c r="P2056" s="75">
        <f>VLOOKUP(D2056,'FY-Quarter lookup'!$D$2:$J$25,7,FALSE)</f>
        <v>0</v>
      </c>
      <c r="Q2056" s="75">
        <f ca="1">IFERROR(INDEX('Budget by FY'!$I$2:$I$506,MATCH('Budget by qtr'!O2056,'Budget by FY'!$F$2:$F$506,0)),0)</f>
        <v>0</v>
      </c>
      <c r="R2056" s="75">
        <f>VLOOKUP(D2056,'FY-Quarter lookup'!$D$2:$K$25,8,FALSE)</f>
        <v>0</v>
      </c>
      <c r="S2056" s="75">
        <f>VLOOKUP(D2056,'FY-Quarter lookup'!$D$2:$G$25,4,FALSE)</f>
        <v>0</v>
      </c>
      <c r="T2056" s="75">
        <f t="shared" ca="1" si="256"/>
        <v>0</v>
      </c>
    </row>
    <row r="2057" spans="1:20">
      <c r="A2057">
        <v>4</v>
      </c>
      <c r="B2057">
        <v>2026</v>
      </c>
      <c r="C2057" s="2">
        <v>46113</v>
      </c>
      <c r="D2057" s="2">
        <v>46203</v>
      </c>
      <c r="J2057">
        <f>VLOOKUP(D2057,'FY-Quarter lookup'!$D$2:$I$25,6,FALSE)</f>
        <v>0</v>
      </c>
      <c r="K2057">
        <f t="shared" si="258"/>
        <v>427</v>
      </c>
      <c r="L2057" s="75" t="str">
        <f t="shared" ca="1" si="259"/>
        <v>2112: Operating</v>
      </c>
      <c r="M2057" s="75">
        <f t="shared" ca="1" si="254"/>
        <v>0</v>
      </c>
      <c r="N2057" s="75">
        <f t="shared" ca="1" si="255"/>
        <v>0</v>
      </c>
      <c r="O2057" s="75" t="str">
        <f t="shared" ca="1" si="260"/>
        <v>2112: Operating00PY0</v>
      </c>
      <c r="P2057" s="75">
        <f>VLOOKUP(D2057,'FY-Quarter lookup'!$D$2:$J$25,7,FALSE)</f>
        <v>0</v>
      </c>
      <c r="Q2057" s="75">
        <f ca="1">IFERROR(INDEX('Budget by FY'!$I$2:$I$506,MATCH('Budget by qtr'!O2057,'Budget by FY'!$F$2:$F$506,0)),0)</f>
        <v>0</v>
      </c>
      <c r="R2057" s="75">
        <f>VLOOKUP(D2057,'FY-Quarter lookup'!$D$2:$K$25,8,FALSE)</f>
        <v>0</v>
      </c>
      <c r="S2057" s="75">
        <f>VLOOKUP(D2057,'FY-Quarter lookup'!$D$2:$G$25,4,FALSE)</f>
        <v>0</v>
      </c>
      <c r="T2057" s="75">
        <f t="shared" ca="1" si="256"/>
        <v>0</v>
      </c>
    </row>
    <row r="2058" spans="1:20">
      <c r="A2058">
        <v>1</v>
      </c>
      <c r="B2058">
        <v>2027</v>
      </c>
      <c r="C2058" s="2">
        <v>46204</v>
      </c>
      <c r="D2058" s="2">
        <v>46295</v>
      </c>
      <c r="J2058">
        <f>VLOOKUP(D2058,'FY-Quarter lookup'!$D$2:$I$25,6,FALSE)</f>
        <v>0</v>
      </c>
      <c r="K2058">
        <f t="shared" si="258"/>
        <v>427</v>
      </c>
      <c r="L2058" s="75" t="str">
        <f t="shared" ca="1" si="259"/>
        <v>2112: Operating</v>
      </c>
      <c r="M2058" s="75">
        <f t="shared" ca="1" si="254"/>
        <v>0</v>
      </c>
      <c r="N2058" s="75">
        <f t="shared" ca="1" si="255"/>
        <v>0</v>
      </c>
      <c r="O2058" s="75" t="str">
        <f t="shared" ca="1" si="260"/>
        <v>2112: Operating00PY0</v>
      </c>
      <c r="P2058" s="75">
        <f>VLOOKUP(D2058,'FY-Quarter lookup'!$D$2:$J$25,7,FALSE)</f>
        <v>0</v>
      </c>
      <c r="Q2058" s="75">
        <f ca="1">IFERROR(INDEX('Budget by FY'!$I$2:$I$506,MATCH('Budget by qtr'!O2058,'Budget by FY'!$F$2:$F$506,0)),0)</f>
        <v>0</v>
      </c>
      <c r="R2058" s="75">
        <f>VLOOKUP(D2058,'FY-Quarter lookup'!$D$2:$K$25,8,FALSE)</f>
        <v>0</v>
      </c>
      <c r="S2058" s="75">
        <f>VLOOKUP(D2058,'FY-Quarter lookup'!$D$2:$G$25,4,FALSE)</f>
        <v>0</v>
      </c>
      <c r="T2058" s="75">
        <f t="shared" ca="1" si="256"/>
        <v>0</v>
      </c>
    </row>
    <row r="2059" spans="1:20">
      <c r="A2059">
        <v>2</v>
      </c>
      <c r="B2059">
        <v>2027</v>
      </c>
      <c r="C2059" s="2">
        <v>46296</v>
      </c>
      <c r="D2059" s="2">
        <v>46387</v>
      </c>
      <c r="J2059">
        <f>VLOOKUP(D2059,'FY-Quarter lookup'!$D$2:$I$25,6,FALSE)</f>
        <v>0</v>
      </c>
      <c r="K2059">
        <f t="shared" si="258"/>
        <v>427</v>
      </c>
      <c r="L2059" s="75" t="str">
        <f t="shared" ca="1" si="259"/>
        <v>2112: Operating</v>
      </c>
      <c r="M2059" s="75">
        <f t="shared" ca="1" si="254"/>
        <v>0</v>
      </c>
      <c r="N2059" s="75">
        <f t="shared" ca="1" si="255"/>
        <v>0</v>
      </c>
      <c r="O2059" s="75" t="str">
        <f t="shared" ca="1" si="260"/>
        <v>2112: Operating00PY0</v>
      </c>
      <c r="P2059" s="75">
        <f>VLOOKUP(D2059,'FY-Quarter lookup'!$D$2:$J$25,7,FALSE)</f>
        <v>0</v>
      </c>
      <c r="Q2059" s="75">
        <f ca="1">IFERROR(INDEX('Budget by FY'!$I$2:$I$506,MATCH('Budget by qtr'!O2059,'Budget by FY'!$F$2:$F$506,0)),0)</f>
        <v>0</v>
      </c>
      <c r="R2059" s="75">
        <f>VLOOKUP(D2059,'FY-Quarter lookup'!$D$2:$K$25,8,FALSE)</f>
        <v>0</v>
      </c>
      <c r="S2059" s="75">
        <f>VLOOKUP(D2059,'FY-Quarter lookup'!$D$2:$G$25,4,FALSE)</f>
        <v>0</v>
      </c>
      <c r="T2059" s="75">
        <f t="shared" ca="1" si="256"/>
        <v>0</v>
      </c>
    </row>
    <row r="2060" spans="1:20">
      <c r="A2060">
        <v>3</v>
      </c>
      <c r="B2060">
        <v>2027</v>
      </c>
      <c r="C2060" s="2">
        <v>46388</v>
      </c>
      <c r="D2060" s="2">
        <v>46477</v>
      </c>
      <c r="J2060">
        <f>VLOOKUP(D2060,'FY-Quarter lookup'!$D$2:$I$25,6,FALSE)</f>
        <v>0</v>
      </c>
      <c r="K2060">
        <f t="shared" si="258"/>
        <v>427</v>
      </c>
      <c r="L2060" s="75" t="str">
        <f t="shared" ca="1" si="259"/>
        <v>2112: Operating</v>
      </c>
      <c r="M2060" s="75">
        <f t="shared" ca="1" si="254"/>
        <v>0</v>
      </c>
      <c r="N2060" s="75">
        <f t="shared" ca="1" si="255"/>
        <v>0</v>
      </c>
      <c r="O2060" s="75" t="str">
        <f t="shared" ca="1" si="260"/>
        <v>2112: Operating00PY0</v>
      </c>
      <c r="P2060" s="75">
        <f>VLOOKUP(D2060,'FY-Quarter lookup'!$D$2:$J$25,7,FALSE)</f>
        <v>0</v>
      </c>
      <c r="Q2060" s="75">
        <f ca="1">IFERROR(INDEX('Budget by FY'!$I$2:$I$506,MATCH('Budget by qtr'!O2060,'Budget by FY'!$F$2:$F$506,0)),0)</f>
        <v>0</v>
      </c>
      <c r="R2060" s="75">
        <f>VLOOKUP(D2060,'FY-Quarter lookup'!$D$2:$K$25,8,FALSE)</f>
        <v>0</v>
      </c>
      <c r="S2060" s="75">
        <f>VLOOKUP(D2060,'FY-Quarter lookup'!$D$2:$G$25,4,FALSE)</f>
        <v>0</v>
      </c>
      <c r="T2060" s="75">
        <f t="shared" ca="1" si="256"/>
        <v>0</v>
      </c>
    </row>
    <row r="2061" spans="1:20">
      <c r="A2061">
        <v>4</v>
      </c>
      <c r="B2061">
        <v>2027</v>
      </c>
      <c r="C2061" s="2">
        <v>46478</v>
      </c>
      <c r="D2061" s="2">
        <v>46568</v>
      </c>
      <c r="J2061">
        <f>VLOOKUP(D2061,'FY-Quarter lookup'!$D$2:$I$25,6,FALSE)</f>
        <v>0</v>
      </c>
      <c r="K2061">
        <f t="shared" si="258"/>
        <v>427</v>
      </c>
      <c r="L2061" s="75" t="str">
        <f t="shared" ca="1" si="259"/>
        <v>2112: Operating</v>
      </c>
      <c r="M2061" s="75">
        <f t="shared" ca="1" si="254"/>
        <v>0</v>
      </c>
      <c r="N2061" s="75">
        <f t="shared" ca="1" si="255"/>
        <v>0</v>
      </c>
      <c r="O2061" s="75" t="str">
        <f t="shared" ca="1" si="260"/>
        <v>2112: Operating00PY0</v>
      </c>
      <c r="P2061" s="75">
        <f>VLOOKUP(D2061,'FY-Quarter lookup'!$D$2:$J$25,7,FALSE)</f>
        <v>0</v>
      </c>
      <c r="Q2061" s="75">
        <f ca="1">IFERROR(INDEX('Budget by FY'!$I$2:$I$506,MATCH('Budget by qtr'!O2061,'Budget by FY'!$F$2:$F$506,0)),0)</f>
        <v>0</v>
      </c>
      <c r="R2061" s="75">
        <f>VLOOKUP(D2061,'FY-Quarter lookup'!$D$2:$K$25,8,FALSE)</f>
        <v>0</v>
      </c>
      <c r="S2061" s="75">
        <f>VLOOKUP(D2061,'FY-Quarter lookup'!$D$2:$G$25,4,FALSE)</f>
        <v>0</v>
      </c>
      <c r="T2061" s="75">
        <f t="shared" ca="1" si="256"/>
        <v>0</v>
      </c>
    </row>
    <row r="2062" spans="1:20">
      <c r="A2062">
        <v>1</v>
      </c>
      <c r="B2062">
        <v>2028</v>
      </c>
      <c r="C2062" s="2">
        <v>46569</v>
      </c>
      <c r="D2062" s="2">
        <v>46660</v>
      </c>
      <c r="J2062">
        <f>VLOOKUP(D2062,'FY-Quarter lookup'!$D$2:$I$25,6,FALSE)</f>
        <v>0</v>
      </c>
      <c r="K2062">
        <f t="shared" si="258"/>
        <v>427</v>
      </c>
      <c r="L2062" s="75" t="str">
        <f t="shared" ca="1" si="259"/>
        <v>2112: Operating</v>
      </c>
      <c r="M2062" s="75">
        <f t="shared" ca="1" si="254"/>
        <v>0</v>
      </c>
      <c r="N2062" s="75">
        <f t="shared" ca="1" si="255"/>
        <v>0</v>
      </c>
      <c r="O2062" s="75" t="str">
        <f t="shared" ca="1" si="260"/>
        <v>2112: Operating00PY0</v>
      </c>
      <c r="P2062" s="75">
        <f>VLOOKUP(D2062,'FY-Quarter lookup'!$D$2:$J$25,7,FALSE)</f>
        <v>0</v>
      </c>
      <c r="Q2062" s="75">
        <f ca="1">IFERROR(INDEX('Budget by FY'!$I$2:$I$506,MATCH('Budget by qtr'!O2062,'Budget by FY'!$F$2:$F$506,0)),0)</f>
        <v>0</v>
      </c>
      <c r="R2062" s="75">
        <f>VLOOKUP(D2062,'FY-Quarter lookup'!$D$2:$K$25,8,FALSE)</f>
        <v>0</v>
      </c>
      <c r="S2062" s="75">
        <f>VLOOKUP(D2062,'FY-Quarter lookup'!$D$2:$G$25,4,FALSE)</f>
        <v>0</v>
      </c>
      <c r="T2062" s="75">
        <f t="shared" ca="1" si="256"/>
        <v>0</v>
      </c>
    </row>
    <row r="2063" spans="1:20">
      <c r="A2063">
        <v>2</v>
      </c>
      <c r="B2063">
        <v>2028</v>
      </c>
      <c r="C2063" s="2">
        <v>46661</v>
      </c>
      <c r="D2063" s="2">
        <v>46752</v>
      </c>
      <c r="J2063">
        <f>VLOOKUP(D2063,'FY-Quarter lookup'!$D$2:$I$25,6,FALSE)</f>
        <v>0</v>
      </c>
      <c r="K2063">
        <f t="shared" si="258"/>
        <v>427</v>
      </c>
      <c r="L2063" s="75" t="str">
        <f t="shared" ca="1" si="259"/>
        <v>2112: Operating</v>
      </c>
      <c r="M2063" s="75">
        <f t="shared" ca="1" si="254"/>
        <v>0</v>
      </c>
      <c r="N2063" s="75">
        <f t="shared" ca="1" si="255"/>
        <v>0</v>
      </c>
      <c r="O2063" s="75" t="str">
        <f t="shared" ca="1" si="260"/>
        <v>2112: Operating00PY0</v>
      </c>
      <c r="P2063" s="75">
        <f>VLOOKUP(D2063,'FY-Quarter lookup'!$D$2:$J$25,7,FALSE)</f>
        <v>0</v>
      </c>
      <c r="Q2063" s="75">
        <f ca="1">IFERROR(INDEX('Budget by FY'!$I$2:$I$506,MATCH('Budget by qtr'!O2063,'Budget by FY'!$F$2:$F$506,0)),0)</f>
        <v>0</v>
      </c>
      <c r="R2063" s="75">
        <f>VLOOKUP(D2063,'FY-Quarter lookup'!$D$2:$K$25,8,FALSE)</f>
        <v>0</v>
      </c>
      <c r="S2063" s="75">
        <f>VLOOKUP(D2063,'FY-Quarter lookup'!$D$2:$G$25,4,FALSE)</f>
        <v>0</v>
      </c>
      <c r="T2063" s="75">
        <f t="shared" ca="1" si="256"/>
        <v>0</v>
      </c>
    </row>
    <row r="2064" spans="1:20">
      <c r="A2064">
        <v>3</v>
      </c>
      <c r="B2064">
        <v>2028</v>
      </c>
      <c r="C2064" s="2">
        <v>46753</v>
      </c>
      <c r="D2064" s="2">
        <v>46843</v>
      </c>
      <c r="J2064">
        <f>VLOOKUP(D2064,'FY-Quarter lookup'!$D$2:$I$25,6,FALSE)</f>
        <v>0</v>
      </c>
      <c r="K2064">
        <f t="shared" si="258"/>
        <v>427</v>
      </c>
      <c r="L2064" s="75" t="str">
        <f t="shared" ca="1" si="259"/>
        <v>2112: Operating</v>
      </c>
      <c r="M2064" s="75">
        <f t="shared" ca="1" si="254"/>
        <v>0</v>
      </c>
      <c r="N2064" s="75">
        <f t="shared" ca="1" si="255"/>
        <v>0</v>
      </c>
      <c r="O2064" s="75" t="str">
        <f t="shared" ca="1" si="260"/>
        <v>2112: Operating00PY0</v>
      </c>
      <c r="P2064" s="75">
        <f>VLOOKUP(D2064,'FY-Quarter lookup'!$D$2:$J$25,7,FALSE)</f>
        <v>0</v>
      </c>
      <c r="Q2064" s="75">
        <f ca="1">IFERROR(INDEX('Budget by FY'!$I$2:$I$506,MATCH('Budget by qtr'!O2064,'Budget by FY'!$F$2:$F$506,0)),0)</f>
        <v>0</v>
      </c>
      <c r="R2064" s="75">
        <f>VLOOKUP(D2064,'FY-Quarter lookup'!$D$2:$K$25,8,FALSE)</f>
        <v>0</v>
      </c>
      <c r="S2064" s="75">
        <f>VLOOKUP(D2064,'FY-Quarter lookup'!$D$2:$G$25,4,FALSE)</f>
        <v>0</v>
      </c>
      <c r="T2064" s="75">
        <f t="shared" ca="1" si="256"/>
        <v>0</v>
      </c>
    </row>
    <row r="2065" spans="1:20">
      <c r="A2065">
        <v>4</v>
      </c>
      <c r="B2065">
        <v>2028</v>
      </c>
      <c r="C2065" s="2">
        <v>46844</v>
      </c>
      <c r="D2065" s="2">
        <v>46934</v>
      </c>
      <c r="J2065">
        <f>VLOOKUP(D2065,'FY-Quarter lookup'!$D$2:$I$25,6,FALSE)</f>
        <v>0</v>
      </c>
      <c r="K2065">
        <f t="shared" si="258"/>
        <v>427</v>
      </c>
      <c r="L2065" s="75" t="str">
        <f t="shared" ca="1" si="259"/>
        <v>2112: Operating</v>
      </c>
      <c r="M2065" s="75">
        <f t="shared" ca="1" si="254"/>
        <v>0</v>
      </c>
      <c r="N2065" s="75">
        <f t="shared" ca="1" si="255"/>
        <v>0</v>
      </c>
      <c r="O2065" s="75" t="str">
        <f t="shared" ca="1" si="260"/>
        <v>2112: Operating00PY0</v>
      </c>
      <c r="P2065" s="75">
        <f>VLOOKUP(D2065,'FY-Quarter lookup'!$D$2:$J$25,7,FALSE)</f>
        <v>0</v>
      </c>
      <c r="Q2065" s="75">
        <f ca="1">IFERROR(INDEX('Budget by FY'!$I$2:$I$506,MATCH('Budget by qtr'!O2065,'Budget by FY'!$F$2:$F$506,0)),0)</f>
        <v>0</v>
      </c>
      <c r="R2065" s="75">
        <f>VLOOKUP(D2065,'FY-Quarter lookup'!$D$2:$K$25,8,FALSE)</f>
        <v>0</v>
      </c>
      <c r="S2065" s="75">
        <f>VLOOKUP(D2065,'FY-Quarter lookup'!$D$2:$G$25,4,FALSE)</f>
        <v>0</v>
      </c>
      <c r="T2065" s="75">
        <f t="shared" ca="1" si="256"/>
        <v>0</v>
      </c>
    </row>
    <row r="2066" spans="1:20">
      <c r="A2066">
        <v>1</v>
      </c>
      <c r="B2066">
        <v>2023</v>
      </c>
      <c r="C2066" s="2">
        <v>44743</v>
      </c>
      <c r="D2066" s="2">
        <v>44834</v>
      </c>
      <c r="J2066">
        <f>VLOOKUP(D2066,'FY-Quarter lookup'!$D$2:$I$25,6,FALSE)</f>
        <v>0</v>
      </c>
      <c r="K2066">
        <f>K2065+5</f>
        <v>432</v>
      </c>
      <c r="L2066" s="75" t="str">
        <f t="shared" ca="1" si="259"/>
        <v>2112: Operating</v>
      </c>
      <c r="M2066" s="75">
        <f t="shared" ca="1" si="254"/>
        <v>0</v>
      </c>
      <c r="N2066" s="75">
        <f t="shared" ca="1" si="255"/>
        <v>0</v>
      </c>
      <c r="O2066" s="75" t="str">
        <f t="shared" ca="1" si="260"/>
        <v>2112: Operating00PY0</v>
      </c>
      <c r="P2066" s="75">
        <f>VLOOKUP(D2066,'FY-Quarter lookup'!$D$2:$J$25,7,FALSE)</f>
        <v>0</v>
      </c>
      <c r="Q2066" s="75">
        <f ca="1">IFERROR(INDEX('Budget by FY'!$I$2:$I$506,MATCH('Budget by qtr'!O2066,'Budget by FY'!$F$2:$F$506,0)),0)</f>
        <v>0</v>
      </c>
      <c r="R2066" s="75">
        <f>VLOOKUP(D2066,'FY-Quarter lookup'!$D$2:$K$25,8,FALSE)</f>
        <v>0</v>
      </c>
      <c r="S2066" s="75">
        <f>VLOOKUP(D2066,'FY-Quarter lookup'!$D$2:$G$25,4,FALSE)</f>
        <v>0</v>
      </c>
      <c r="T2066" s="75">
        <f t="shared" ca="1" si="256"/>
        <v>0</v>
      </c>
    </row>
    <row r="2067" spans="1:20">
      <c r="A2067">
        <v>2</v>
      </c>
      <c r="B2067">
        <v>2023</v>
      </c>
      <c r="C2067" s="2">
        <v>44835</v>
      </c>
      <c r="D2067" s="2">
        <v>44926</v>
      </c>
      <c r="J2067">
        <f>VLOOKUP(D2067,'FY-Quarter lookup'!$D$2:$I$25,6,FALSE)</f>
        <v>0</v>
      </c>
      <c r="K2067">
        <f>K2066</f>
        <v>432</v>
      </c>
      <c r="L2067" s="75" t="str">
        <f t="shared" ca="1" si="259"/>
        <v>2112: Operating</v>
      </c>
      <c r="M2067" s="75">
        <f t="shared" ca="1" si="254"/>
        <v>0</v>
      </c>
      <c r="N2067" s="75">
        <f t="shared" ca="1" si="255"/>
        <v>0</v>
      </c>
      <c r="O2067" s="75" t="str">
        <f t="shared" ca="1" si="260"/>
        <v>2112: Operating00PY0</v>
      </c>
      <c r="P2067" s="75">
        <f>VLOOKUP(D2067,'FY-Quarter lookup'!$D$2:$J$25,7,FALSE)</f>
        <v>0</v>
      </c>
      <c r="Q2067" s="75">
        <f ca="1">IFERROR(INDEX('Budget by FY'!$I$2:$I$506,MATCH('Budget by qtr'!O2067,'Budget by FY'!$F$2:$F$506,0)),0)</f>
        <v>0</v>
      </c>
      <c r="R2067" s="75">
        <f>VLOOKUP(D2067,'FY-Quarter lookup'!$D$2:$K$25,8,FALSE)</f>
        <v>0</v>
      </c>
      <c r="S2067" s="75">
        <f>VLOOKUP(D2067,'FY-Quarter lookup'!$D$2:$G$25,4,FALSE)</f>
        <v>0</v>
      </c>
      <c r="T2067" s="75">
        <f t="shared" ca="1" si="256"/>
        <v>0</v>
      </c>
    </row>
    <row r="2068" spans="1:20">
      <c r="A2068">
        <v>3</v>
      </c>
      <c r="B2068">
        <v>2023</v>
      </c>
      <c r="C2068" s="2">
        <v>44927</v>
      </c>
      <c r="D2068" s="2">
        <v>45016</v>
      </c>
      <c r="J2068">
        <f>VLOOKUP(D2068,'FY-Quarter lookup'!$D$2:$I$25,6,FALSE)</f>
        <v>0</v>
      </c>
      <c r="K2068">
        <f t="shared" ref="K2068:K2089" si="261">K2067</f>
        <v>432</v>
      </c>
      <c r="L2068" s="75" t="str">
        <f t="shared" ca="1" si="259"/>
        <v>2112: Operating</v>
      </c>
      <c r="M2068" s="75">
        <f t="shared" ca="1" si="254"/>
        <v>0</v>
      </c>
      <c r="N2068" s="75">
        <f t="shared" ca="1" si="255"/>
        <v>0</v>
      </c>
      <c r="O2068" s="75" t="str">
        <f t="shared" ca="1" si="260"/>
        <v>2112: Operating00PY0</v>
      </c>
      <c r="P2068" s="75">
        <f>VLOOKUP(D2068,'FY-Quarter lookup'!$D$2:$J$25,7,FALSE)</f>
        <v>0</v>
      </c>
      <c r="Q2068" s="75">
        <f ca="1">IFERROR(INDEX('Budget by FY'!$I$2:$I$506,MATCH('Budget by qtr'!O2068,'Budget by FY'!$F$2:$F$506,0)),0)</f>
        <v>0</v>
      </c>
      <c r="R2068" s="75">
        <f>VLOOKUP(D2068,'FY-Quarter lookup'!$D$2:$K$25,8,FALSE)</f>
        <v>0</v>
      </c>
      <c r="S2068" s="75">
        <f>VLOOKUP(D2068,'FY-Quarter lookup'!$D$2:$G$25,4,FALSE)</f>
        <v>0</v>
      </c>
      <c r="T2068" s="75">
        <f t="shared" ca="1" si="256"/>
        <v>0</v>
      </c>
    </row>
    <row r="2069" spans="1:20">
      <c r="A2069">
        <v>4</v>
      </c>
      <c r="B2069">
        <v>2023</v>
      </c>
      <c r="C2069" s="2">
        <v>45017</v>
      </c>
      <c r="D2069" s="2">
        <v>45107</v>
      </c>
      <c r="J2069">
        <f>VLOOKUP(D2069,'FY-Quarter lookup'!$D$2:$I$25,6,FALSE)</f>
        <v>0</v>
      </c>
      <c r="K2069">
        <f t="shared" si="261"/>
        <v>432</v>
      </c>
      <c r="L2069" s="75" t="str">
        <f t="shared" ca="1" si="259"/>
        <v>2112: Operating</v>
      </c>
      <c r="M2069" s="75">
        <f t="shared" ca="1" si="254"/>
        <v>0</v>
      </c>
      <c r="N2069" s="75">
        <f t="shared" ca="1" si="255"/>
        <v>0</v>
      </c>
      <c r="O2069" s="75" t="str">
        <f t="shared" ca="1" si="260"/>
        <v>2112: Operating00PY0</v>
      </c>
      <c r="P2069" s="75">
        <f>VLOOKUP(D2069,'FY-Quarter lookup'!$D$2:$J$25,7,FALSE)</f>
        <v>0</v>
      </c>
      <c r="Q2069" s="75">
        <f ca="1">IFERROR(INDEX('Budget by FY'!$I$2:$I$506,MATCH('Budget by qtr'!O2069,'Budget by FY'!$F$2:$F$506,0)),0)</f>
        <v>0</v>
      </c>
      <c r="R2069" s="75">
        <f>VLOOKUP(D2069,'FY-Quarter lookup'!$D$2:$K$25,8,FALSE)</f>
        <v>0</v>
      </c>
      <c r="S2069" s="75">
        <f>VLOOKUP(D2069,'FY-Quarter lookup'!$D$2:$G$25,4,FALSE)</f>
        <v>0</v>
      </c>
      <c r="T2069" s="75">
        <f t="shared" ca="1" si="256"/>
        <v>0</v>
      </c>
    </row>
    <row r="2070" spans="1:20">
      <c r="A2070">
        <v>1</v>
      </c>
      <c r="B2070">
        <v>2024</v>
      </c>
      <c r="C2070" s="2">
        <v>45108</v>
      </c>
      <c r="D2070" s="2">
        <v>45199</v>
      </c>
      <c r="J2070">
        <f>VLOOKUP(D2070,'FY-Quarter lookup'!$D$2:$I$25,6,FALSE)</f>
        <v>0</v>
      </c>
      <c r="K2070">
        <f t="shared" si="261"/>
        <v>432</v>
      </c>
      <c r="L2070" s="75" t="str">
        <f t="shared" ca="1" si="259"/>
        <v>2112: Operating</v>
      </c>
      <c r="M2070" s="75">
        <f t="shared" ca="1" si="254"/>
        <v>0</v>
      </c>
      <c r="N2070" s="75">
        <f t="shared" ca="1" si="255"/>
        <v>0</v>
      </c>
      <c r="O2070" s="75" t="str">
        <f t="shared" ca="1" si="260"/>
        <v>2112: Operating00PY0</v>
      </c>
      <c r="P2070" s="75">
        <f>VLOOKUP(D2070,'FY-Quarter lookup'!$D$2:$J$25,7,FALSE)</f>
        <v>0</v>
      </c>
      <c r="Q2070" s="75">
        <f ca="1">IFERROR(INDEX('Budget by FY'!$I$2:$I$506,MATCH('Budget by qtr'!O2070,'Budget by FY'!$F$2:$F$506,0)),0)</f>
        <v>0</v>
      </c>
      <c r="R2070" s="75">
        <f>VLOOKUP(D2070,'FY-Quarter lookup'!$D$2:$K$25,8,FALSE)</f>
        <v>0</v>
      </c>
      <c r="S2070" s="75">
        <f>VLOOKUP(D2070,'FY-Quarter lookup'!$D$2:$G$25,4,FALSE)</f>
        <v>0</v>
      </c>
      <c r="T2070" s="75">
        <f t="shared" ca="1" si="256"/>
        <v>0</v>
      </c>
    </row>
    <row r="2071" spans="1:20">
      <c r="A2071">
        <v>2</v>
      </c>
      <c r="B2071">
        <v>2024</v>
      </c>
      <c r="C2071" s="2">
        <v>45200</v>
      </c>
      <c r="D2071" s="2">
        <v>45291</v>
      </c>
      <c r="J2071">
        <f>VLOOKUP(D2071,'FY-Quarter lookup'!$D$2:$I$25,6,FALSE)</f>
        <v>0</v>
      </c>
      <c r="K2071">
        <f t="shared" si="261"/>
        <v>432</v>
      </c>
      <c r="L2071" s="75" t="str">
        <f t="shared" ca="1" si="259"/>
        <v>2112: Operating</v>
      </c>
      <c r="M2071" s="75">
        <f t="shared" ca="1" si="254"/>
        <v>0</v>
      </c>
      <c r="N2071" s="75">
        <f t="shared" ca="1" si="255"/>
        <v>0</v>
      </c>
      <c r="O2071" s="75" t="str">
        <f t="shared" ca="1" si="260"/>
        <v>2112: Operating00PY0</v>
      </c>
      <c r="P2071" s="75">
        <f>VLOOKUP(D2071,'FY-Quarter lookup'!$D$2:$J$25,7,FALSE)</f>
        <v>0</v>
      </c>
      <c r="Q2071" s="75">
        <f ca="1">IFERROR(INDEX('Budget by FY'!$I$2:$I$506,MATCH('Budget by qtr'!O2071,'Budget by FY'!$F$2:$F$506,0)),0)</f>
        <v>0</v>
      </c>
      <c r="R2071" s="75">
        <f>VLOOKUP(D2071,'FY-Quarter lookup'!$D$2:$K$25,8,FALSE)</f>
        <v>0</v>
      </c>
      <c r="S2071" s="75">
        <f>VLOOKUP(D2071,'FY-Quarter lookup'!$D$2:$G$25,4,FALSE)</f>
        <v>0</v>
      </c>
      <c r="T2071" s="75">
        <f t="shared" ca="1" si="256"/>
        <v>0</v>
      </c>
    </row>
    <row r="2072" spans="1:20">
      <c r="A2072">
        <v>3</v>
      </c>
      <c r="B2072">
        <v>2024</v>
      </c>
      <c r="C2072" s="2">
        <v>45292</v>
      </c>
      <c r="D2072" s="2">
        <v>45382</v>
      </c>
      <c r="J2072">
        <f>VLOOKUP(D2072,'FY-Quarter lookup'!$D$2:$I$25,6,FALSE)</f>
        <v>0</v>
      </c>
      <c r="K2072">
        <f t="shared" si="261"/>
        <v>432</v>
      </c>
      <c r="L2072" s="75" t="str">
        <f t="shared" ca="1" si="259"/>
        <v>2112: Operating</v>
      </c>
      <c r="M2072" s="75">
        <f t="shared" ca="1" si="254"/>
        <v>0</v>
      </c>
      <c r="N2072" s="75">
        <f t="shared" ca="1" si="255"/>
        <v>0</v>
      </c>
      <c r="O2072" s="75" t="str">
        <f t="shared" ca="1" si="260"/>
        <v>2112: Operating00PY0</v>
      </c>
      <c r="P2072" s="75">
        <f>VLOOKUP(D2072,'FY-Quarter lookup'!$D$2:$J$25,7,FALSE)</f>
        <v>0</v>
      </c>
      <c r="Q2072" s="75">
        <f ca="1">IFERROR(INDEX('Budget by FY'!$I$2:$I$506,MATCH('Budget by qtr'!O2072,'Budget by FY'!$F$2:$F$506,0)),0)</f>
        <v>0</v>
      </c>
      <c r="R2072" s="75">
        <f>VLOOKUP(D2072,'FY-Quarter lookup'!$D$2:$K$25,8,FALSE)</f>
        <v>0</v>
      </c>
      <c r="S2072" s="75">
        <f>VLOOKUP(D2072,'FY-Quarter lookup'!$D$2:$G$25,4,FALSE)</f>
        <v>0</v>
      </c>
      <c r="T2072" s="75">
        <f t="shared" ca="1" si="256"/>
        <v>0</v>
      </c>
    </row>
    <row r="2073" spans="1:20">
      <c r="A2073">
        <v>4</v>
      </c>
      <c r="B2073">
        <v>2024</v>
      </c>
      <c r="C2073" s="2">
        <v>45383</v>
      </c>
      <c r="D2073" s="2">
        <v>45473</v>
      </c>
      <c r="J2073">
        <f>VLOOKUP(D2073,'FY-Quarter lookup'!$D$2:$I$25,6,FALSE)</f>
        <v>0</v>
      </c>
      <c r="K2073">
        <f t="shared" si="261"/>
        <v>432</v>
      </c>
      <c r="L2073" s="75" t="str">
        <f t="shared" ca="1" si="259"/>
        <v>2112: Operating</v>
      </c>
      <c r="M2073" s="75">
        <f t="shared" ca="1" si="254"/>
        <v>0</v>
      </c>
      <c r="N2073" s="75">
        <f t="shared" ca="1" si="255"/>
        <v>0</v>
      </c>
      <c r="O2073" s="75" t="str">
        <f t="shared" ca="1" si="260"/>
        <v>2112: Operating00PY0</v>
      </c>
      <c r="P2073" s="75">
        <f>VLOOKUP(D2073,'FY-Quarter lookup'!$D$2:$J$25,7,FALSE)</f>
        <v>0</v>
      </c>
      <c r="Q2073" s="75">
        <f ca="1">IFERROR(INDEX('Budget by FY'!$I$2:$I$506,MATCH('Budget by qtr'!O2073,'Budget by FY'!$F$2:$F$506,0)),0)</f>
        <v>0</v>
      </c>
      <c r="R2073" s="75">
        <f>VLOOKUP(D2073,'FY-Quarter lookup'!$D$2:$K$25,8,FALSE)</f>
        <v>0</v>
      </c>
      <c r="S2073" s="75">
        <f>VLOOKUP(D2073,'FY-Quarter lookup'!$D$2:$G$25,4,FALSE)</f>
        <v>0</v>
      </c>
      <c r="T2073" s="75">
        <f t="shared" ca="1" si="256"/>
        <v>0</v>
      </c>
    </row>
    <row r="2074" spans="1:20">
      <c r="A2074">
        <v>1</v>
      </c>
      <c r="B2074">
        <v>2025</v>
      </c>
      <c r="C2074" s="2">
        <v>45474</v>
      </c>
      <c r="D2074" s="2">
        <v>45565</v>
      </c>
      <c r="J2074">
        <f>VLOOKUP(D2074,'FY-Quarter lookup'!$D$2:$I$25,6,FALSE)</f>
        <v>0</v>
      </c>
      <c r="K2074">
        <f t="shared" si="261"/>
        <v>432</v>
      </c>
      <c r="L2074" s="75" t="str">
        <f t="shared" ca="1" si="259"/>
        <v>2112: Operating</v>
      </c>
      <c r="M2074" s="75">
        <f t="shared" ref="M2074:M2137" ca="1" si="262">INDIRECT(_xlfn.CONCAT("'Budget by FY'!D",K2074))</f>
        <v>0</v>
      </c>
      <c r="N2074" s="75">
        <f t="shared" ref="N2074:N2137" ca="1" si="263">INDIRECT(_xlfn.CONCAT("'Budget by FY'!E",K2074))</f>
        <v>0</v>
      </c>
      <c r="O2074" s="75" t="str">
        <f t="shared" ca="1" si="260"/>
        <v>2112: Operating00PY0</v>
      </c>
      <c r="P2074" s="75">
        <f>VLOOKUP(D2074,'FY-Quarter lookup'!$D$2:$J$25,7,FALSE)</f>
        <v>0</v>
      </c>
      <c r="Q2074" s="75">
        <f ca="1">IFERROR(INDEX('Budget by FY'!$I$2:$I$506,MATCH('Budget by qtr'!O2074,'Budget by FY'!$F$2:$F$506,0)),0)</f>
        <v>0</v>
      </c>
      <c r="R2074" s="75">
        <f>VLOOKUP(D2074,'FY-Quarter lookup'!$D$2:$K$25,8,FALSE)</f>
        <v>0</v>
      </c>
      <c r="S2074" s="75">
        <f>VLOOKUP(D2074,'FY-Quarter lookup'!$D$2:$G$25,4,FALSE)</f>
        <v>0</v>
      </c>
      <c r="T2074" s="75">
        <f t="shared" ref="T2074:T2137" ca="1" si="264">IFERROR((Q2074/R2074)*S2074,0)</f>
        <v>0</v>
      </c>
    </row>
    <row r="2075" spans="1:20">
      <c r="A2075">
        <v>2</v>
      </c>
      <c r="B2075">
        <v>2025</v>
      </c>
      <c r="C2075" s="2">
        <v>45566</v>
      </c>
      <c r="D2075" s="2">
        <v>45657</v>
      </c>
      <c r="J2075">
        <f>VLOOKUP(D2075,'FY-Quarter lookup'!$D$2:$I$25,6,FALSE)</f>
        <v>0</v>
      </c>
      <c r="K2075">
        <f t="shared" si="261"/>
        <v>432</v>
      </c>
      <c r="L2075" s="75" t="str">
        <f t="shared" ca="1" si="259"/>
        <v>2112: Operating</v>
      </c>
      <c r="M2075" s="75">
        <f t="shared" ca="1" si="262"/>
        <v>0</v>
      </c>
      <c r="N2075" s="75">
        <f t="shared" ca="1" si="263"/>
        <v>0</v>
      </c>
      <c r="O2075" s="75" t="str">
        <f t="shared" ca="1" si="260"/>
        <v>2112: Operating00PY0</v>
      </c>
      <c r="P2075" s="75">
        <f>VLOOKUP(D2075,'FY-Quarter lookup'!$D$2:$J$25,7,FALSE)</f>
        <v>0</v>
      </c>
      <c r="Q2075" s="75">
        <f ca="1">IFERROR(INDEX('Budget by FY'!$I$2:$I$506,MATCH('Budget by qtr'!O2075,'Budget by FY'!$F$2:$F$506,0)),0)</f>
        <v>0</v>
      </c>
      <c r="R2075" s="75">
        <f>VLOOKUP(D2075,'FY-Quarter lookup'!$D$2:$K$25,8,FALSE)</f>
        <v>0</v>
      </c>
      <c r="S2075" s="75">
        <f>VLOOKUP(D2075,'FY-Quarter lookup'!$D$2:$G$25,4,FALSE)</f>
        <v>0</v>
      </c>
      <c r="T2075" s="75">
        <f t="shared" ca="1" si="264"/>
        <v>0</v>
      </c>
    </row>
    <row r="2076" spans="1:20">
      <c r="A2076">
        <v>3</v>
      </c>
      <c r="B2076">
        <v>2025</v>
      </c>
      <c r="C2076" s="2">
        <v>45658</v>
      </c>
      <c r="D2076" s="2">
        <v>45747</v>
      </c>
      <c r="J2076">
        <f>VLOOKUP(D2076,'FY-Quarter lookup'!$D$2:$I$25,6,FALSE)</f>
        <v>0</v>
      </c>
      <c r="K2076">
        <f t="shared" si="261"/>
        <v>432</v>
      </c>
      <c r="L2076" s="75" t="str">
        <f t="shared" ca="1" si="259"/>
        <v>2112: Operating</v>
      </c>
      <c r="M2076" s="75">
        <f t="shared" ca="1" si="262"/>
        <v>0</v>
      </c>
      <c r="N2076" s="75">
        <f t="shared" ca="1" si="263"/>
        <v>0</v>
      </c>
      <c r="O2076" s="75" t="str">
        <f t="shared" ca="1" si="260"/>
        <v>2112: Operating00PY0</v>
      </c>
      <c r="P2076" s="75">
        <f>VLOOKUP(D2076,'FY-Quarter lookup'!$D$2:$J$25,7,FALSE)</f>
        <v>0</v>
      </c>
      <c r="Q2076" s="75">
        <f ca="1">IFERROR(INDEX('Budget by FY'!$I$2:$I$506,MATCH('Budget by qtr'!O2076,'Budget by FY'!$F$2:$F$506,0)),0)</f>
        <v>0</v>
      </c>
      <c r="R2076" s="75">
        <f>VLOOKUP(D2076,'FY-Quarter lookup'!$D$2:$K$25,8,FALSE)</f>
        <v>0</v>
      </c>
      <c r="S2076" s="75">
        <f>VLOOKUP(D2076,'FY-Quarter lookup'!$D$2:$G$25,4,FALSE)</f>
        <v>0</v>
      </c>
      <c r="T2076" s="75">
        <f t="shared" ca="1" si="264"/>
        <v>0</v>
      </c>
    </row>
    <row r="2077" spans="1:20">
      <c r="A2077">
        <v>4</v>
      </c>
      <c r="B2077">
        <v>2025</v>
      </c>
      <c r="C2077" s="2">
        <v>45748</v>
      </c>
      <c r="D2077" s="2">
        <v>45838</v>
      </c>
      <c r="J2077">
        <f>VLOOKUP(D2077,'FY-Quarter lookup'!$D$2:$I$25,6,FALSE)</f>
        <v>0</v>
      </c>
      <c r="K2077">
        <f t="shared" si="261"/>
        <v>432</v>
      </c>
      <c r="L2077" s="75" t="str">
        <f t="shared" ca="1" si="259"/>
        <v>2112: Operating</v>
      </c>
      <c r="M2077" s="75">
        <f t="shared" ca="1" si="262"/>
        <v>0</v>
      </c>
      <c r="N2077" s="75">
        <f t="shared" ca="1" si="263"/>
        <v>0</v>
      </c>
      <c r="O2077" s="75" t="str">
        <f t="shared" ca="1" si="260"/>
        <v>2112: Operating00PY0</v>
      </c>
      <c r="P2077" s="75">
        <f>VLOOKUP(D2077,'FY-Quarter lookup'!$D$2:$J$25,7,FALSE)</f>
        <v>0</v>
      </c>
      <c r="Q2077" s="75">
        <f ca="1">IFERROR(INDEX('Budget by FY'!$I$2:$I$506,MATCH('Budget by qtr'!O2077,'Budget by FY'!$F$2:$F$506,0)),0)</f>
        <v>0</v>
      </c>
      <c r="R2077" s="75">
        <f>VLOOKUP(D2077,'FY-Quarter lookup'!$D$2:$K$25,8,FALSE)</f>
        <v>0</v>
      </c>
      <c r="S2077" s="75">
        <f>VLOOKUP(D2077,'FY-Quarter lookup'!$D$2:$G$25,4,FALSE)</f>
        <v>0</v>
      </c>
      <c r="T2077" s="75">
        <f t="shared" ca="1" si="264"/>
        <v>0</v>
      </c>
    </row>
    <row r="2078" spans="1:20">
      <c r="A2078">
        <v>1</v>
      </c>
      <c r="B2078">
        <v>2026</v>
      </c>
      <c r="C2078" s="2">
        <v>45839</v>
      </c>
      <c r="D2078" s="2">
        <v>45930</v>
      </c>
      <c r="J2078">
        <f>VLOOKUP(D2078,'FY-Quarter lookup'!$D$2:$I$25,6,FALSE)</f>
        <v>0</v>
      </c>
      <c r="K2078">
        <f t="shared" si="261"/>
        <v>432</v>
      </c>
      <c r="L2078" s="75" t="str">
        <f t="shared" ca="1" si="259"/>
        <v>2112: Operating</v>
      </c>
      <c r="M2078" s="75">
        <f t="shared" ca="1" si="262"/>
        <v>0</v>
      </c>
      <c r="N2078" s="75">
        <f t="shared" ca="1" si="263"/>
        <v>0</v>
      </c>
      <c r="O2078" s="75" t="str">
        <f t="shared" ca="1" si="260"/>
        <v>2112: Operating00PY0</v>
      </c>
      <c r="P2078" s="75">
        <f>VLOOKUP(D2078,'FY-Quarter lookup'!$D$2:$J$25,7,FALSE)</f>
        <v>0</v>
      </c>
      <c r="Q2078" s="75">
        <f ca="1">IFERROR(INDEX('Budget by FY'!$I$2:$I$506,MATCH('Budget by qtr'!O2078,'Budget by FY'!$F$2:$F$506,0)),0)</f>
        <v>0</v>
      </c>
      <c r="R2078" s="75">
        <f>VLOOKUP(D2078,'FY-Quarter lookup'!$D$2:$K$25,8,FALSE)</f>
        <v>0</v>
      </c>
      <c r="S2078" s="75">
        <f>VLOOKUP(D2078,'FY-Quarter lookup'!$D$2:$G$25,4,FALSE)</f>
        <v>0</v>
      </c>
      <c r="T2078" s="75">
        <f t="shared" ca="1" si="264"/>
        <v>0</v>
      </c>
    </row>
    <row r="2079" spans="1:20">
      <c r="A2079">
        <v>2</v>
      </c>
      <c r="B2079">
        <v>2026</v>
      </c>
      <c r="C2079" s="2">
        <v>45931</v>
      </c>
      <c r="D2079" s="2">
        <v>46022</v>
      </c>
      <c r="J2079">
        <f>VLOOKUP(D2079,'FY-Quarter lookup'!$D$2:$I$25,6,FALSE)</f>
        <v>0</v>
      </c>
      <c r="K2079">
        <f t="shared" si="261"/>
        <v>432</v>
      </c>
      <c r="L2079" s="75" t="str">
        <f t="shared" ca="1" si="259"/>
        <v>2112: Operating</v>
      </c>
      <c r="M2079" s="75">
        <f t="shared" ca="1" si="262"/>
        <v>0</v>
      </c>
      <c r="N2079" s="75">
        <f t="shared" ca="1" si="263"/>
        <v>0</v>
      </c>
      <c r="O2079" s="75" t="str">
        <f t="shared" ca="1" si="260"/>
        <v>2112: Operating00PY0</v>
      </c>
      <c r="P2079" s="75">
        <f>VLOOKUP(D2079,'FY-Quarter lookup'!$D$2:$J$25,7,FALSE)</f>
        <v>0</v>
      </c>
      <c r="Q2079" s="75">
        <f ca="1">IFERROR(INDEX('Budget by FY'!$I$2:$I$506,MATCH('Budget by qtr'!O2079,'Budget by FY'!$F$2:$F$506,0)),0)</f>
        <v>0</v>
      </c>
      <c r="R2079" s="75">
        <f>VLOOKUP(D2079,'FY-Quarter lookup'!$D$2:$K$25,8,FALSE)</f>
        <v>0</v>
      </c>
      <c r="S2079" s="75">
        <f>VLOOKUP(D2079,'FY-Quarter lookup'!$D$2:$G$25,4,FALSE)</f>
        <v>0</v>
      </c>
      <c r="T2079" s="75">
        <f t="shared" ca="1" si="264"/>
        <v>0</v>
      </c>
    </row>
    <row r="2080" spans="1:20">
      <c r="A2080">
        <v>3</v>
      </c>
      <c r="B2080">
        <v>2026</v>
      </c>
      <c r="C2080" s="2">
        <v>46023</v>
      </c>
      <c r="D2080" s="2">
        <v>46112</v>
      </c>
      <c r="J2080">
        <f>VLOOKUP(D2080,'FY-Quarter lookup'!$D$2:$I$25,6,FALSE)</f>
        <v>0</v>
      </c>
      <c r="K2080">
        <f t="shared" si="261"/>
        <v>432</v>
      </c>
      <c r="L2080" s="75" t="str">
        <f t="shared" ca="1" si="259"/>
        <v>2112: Operating</v>
      </c>
      <c r="M2080" s="75">
        <f t="shared" ca="1" si="262"/>
        <v>0</v>
      </c>
      <c r="N2080" s="75">
        <f t="shared" ca="1" si="263"/>
        <v>0</v>
      </c>
      <c r="O2080" s="75" t="str">
        <f t="shared" ca="1" si="260"/>
        <v>2112: Operating00PY0</v>
      </c>
      <c r="P2080" s="75">
        <f>VLOOKUP(D2080,'FY-Quarter lookup'!$D$2:$J$25,7,FALSE)</f>
        <v>0</v>
      </c>
      <c r="Q2080" s="75">
        <f ca="1">IFERROR(INDEX('Budget by FY'!$I$2:$I$506,MATCH('Budget by qtr'!O2080,'Budget by FY'!$F$2:$F$506,0)),0)</f>
        <v>0</v>
      </c>
      <c r="R2080" s="75">
        <f>VLOOKUP(D2080,'FY-Quarter lookup'!$D$2:$K$25,8,FALSE)</f>
        <v>0</v>
      </c>
      <c r="S2080" s="75">
        <f>VLOOKUP(D2080,'FY-Quarter lookup'!$D$2:$G$25,4,FALSE)</f>
        <v>0</v>
      </c>
      <c r="T2080" s="75">
        <f t="shared" ca="1" si="264"/>
        <v>0</v>
      </c>
    </row>
    <row r="2081" spans="1:20">
      <c r="A2081">
        <v>4</v>
      </c>
      <c r="B2081">
        <v>2026</v>
      </c>
      <c r="C2081" s="2">
        <v>46113</v>
      </c>
      <c r="D2081" s="2">
        <v>46203</v>
      </c>
      <c r="J2081">
        <f>VLOOKUP(D2081,'FY-Quarter lookup'!$D$2:$I$25,6,FALSE)</f>
        <v>0</v>
      </c>
      <c r="K2081">
        <f t="shared" si="261"/>
        <v>432</v>
      </c>
      <c r="L2081" s="75" t="str">
        <f t="shared" ca="1" si="259"/>
        <v>2112: Operating</v>
      </c>
      <c r="M2081" s="75">
        <f t="shared" ca="1" si="262"/>
        <v>0</v>
      </c>
      <c r="N2081" s="75">
        <f t="shared" ca="1" si="263"/>
        <v>0</v>
      </c>
      <c r="O2081" s="75" t="str">
        <f t="shared" ca="1" si="260"/>
        <v>2112: Operating00PY0</v>
      </c>
      <c r="P2081" s="75">
        <f>VLOOKUP(D2081,'FY-Quarter lookup'!$D$2:$J$25,7,FALSE)</f>
        <v>0</v>
      </c>
      <c r="Q2081" s="75">
        <f ca="1">IFERROR(INDEX('Budget by FY'!$I$2:$I$506,MATCH('Budget by qtr'!O2081,'Budget by FY'!$F$2:$F$506,0)),0)</f>
        <v>0</v>
      </c>
      <c r="R2081" s="75">
        <f>VLOOKUP(D2081,'FY-Quarter lookup'!$D$2:$K$25,8,FALSE)</f>
        <v>0</v>
      </c>
      <c r="S2081" s="75">
        <f>VLOOKUP(D2081,'FY-Quarter lookup'!$D$2:$G$25,4,FALSE)</f>
        <v>0</v>
      </c>
      <c r="T2081" s="75">
        <f t="shared" ca="1" si="264"/>
        <v>0</v>
      </c>
    </row>
    <row r="2082" spans="1:20">
      <c r="A2082">
        <v>1</v>
      </c>
      <c r="B2082">
        <v>2027</v>
      </c>
      <c r="C2082" s="2">
        <v>46204</v>
      </c>
      <c r="D2082" s="2">
        <v>46295</v>
      </c>
      <c r="J2082">
        <f>VLOOKUP(D2082,'FY-Quarter lookup'!$D$2:$I$25,6,FALSE)</f>
        <v>0</v>
      </c>
      <c r="K2082">
        <f t="shared" si="261"/>
        <v>432</v>
      </c>
      <c r="L2082" s="75" t="str">
        <f t="shared" ca="1" si="259"/>
        <v>2112: Operating</v>
      </c>
      <c r="M2082" s="75">
        <f t="shared" ca="1" si="262"/>
        <v>0</v>
      </c>
      <c r="N2082" s="75">
        <f t="shared" ca="1" si="263"/>
        <v>0</v>
      </c>
      <c r="O2082" s="75" t="str">
        <f t="shared" ca="1" si="260"/>
        <v>2112: Operating00PY0</v>
      </c>
      <c r="P2082" s="75">
        <f>VLOOKUP(D2082,'FY-Quarter lookup'!$D$2:$J$25,7,FALSE)</f>
        <v>0</v>
      </c>
      <c r="Q2082" s="75">
        <f ca="1">IFERROR(INDEX('Budget by FY'!$I$2:$I$506,MATCH('Budget by qtr'!O2082,'Budget by FY'!$F$2:$F$506,0)),0)</f>
        <v>0</v>
      </c>
      <c r="R2082" s="75">
        <f>VLOOKUP(D2082,'FY-Quarter lookup'!$D$2:$K$25,8,FALSE)</f>
        <v>0</v>
      </c>
      <c r="S2082" s="75">
        <f>VLOOKUP(D2082,'FY-Quarter lookup'!$D$2:$G$25,4,FALSE)</f>
        <v>0</v>
      </c>
      <c r="T2082" s="75">
        <f t="shared" ca="1" si="264"/>
        <v>0</v>
      </c>
    </row>
    <row r="2083" spans="1:20">
      <c r="A2083">
        <v>2</v>
      </c>
      <c r="B2083">
        <v>2027</v>
      </c>
      <c r="C2083" s="2">
        <v>46296</v>
      </c>
      <c r="D2083" s="2">
        <v>46387</v>
      </c>
      <c r="J2083">
        <f>VLOOKUP(D2083,'FY-Quarter lookup'!$D$2:$I$25,6,FALSE)</f>
        <v>0</v>
      </c>
      <c r="K2083">
        <f t="shared" si="261"/>
        <v>432</v>
      </c>
      <c r="L2083" s="75" t="str">
        <f t="shared" ca="1" si="259"/>
        <v>2112: Operating</v>
      </c>
      <c r="M2083" s="75">
        <f t="shared" ca="1" si="262"/>
        <v>0</v>
      </c>
      <c r="N2083" s="75">
        <f t="shared" ca="1" si="263"/>
        <v>0</v>
      </c>
      <c r="O2083" s="75" t="str">
        <f t="shared" ca="1" si="260"/>
        <v>2112: Operating00PY0</v>
      </c>
      <c r="P2083" s="75">
        <f>VLOOKUP(D2083,'FY-Quarter lookup'!$D$2:$J$25,7,FALSE)</f>
        <v>0</v>
      </c>
      <c r="Q2083" s="75">
        <f ca="1">IFERROR(INDEX('Budget by FY'!$I$2:$I$506,MATCH('Budget by qtr'!O2083,'Budget by FY'!$F$2:$F$506,0)),0)</f>
        <v>0</v>
      </c>
      <c r="R2083" s="75">
        <f>VLOOKUP(D2083,'FY-Quarter lookup'!$D$2:$K$25,8,FALSE)</f>
        <v>0</v>
      </c>
      <c r="S2083" s="75">
        <f>VLOOKUP(D2083,'FY-Quarter lookup'!$D$2:$G$25,4,FALSE)</f>
        <v>0</v>
      </c>
      <c r="T2083" s="75">
        <f t="shared" ca="1" si="264"/>
        <v>0</v>
      </c>
    </row>
    <row r="2084" spans="1:20">
      <c r="A2084">
        <v>3</v>
      </c>
      <c r="B2084">
        <v>2027</v>
      </c>
      <c r="C2084" s="2">
        <v>46388</v>
      </c>
      <c r="D2084" s="2">
        <v>46477</v>
      </c>
      <c r="J2084">
        <f>VLOOKUP(D2084,'FY-Quarter lookup'!$D$2:$I$25,6,FALSE)</f>
        <v>0</v>
      </c>
      <c r="K2084">
        <f t="shared" si="261"/>
        <v>432</v>
      </c>
      <c r="L2084" s="75" t="str">
        <f t="shared" ca="1" si="259"/>
        <v>2112: Operating</v>
      </c>
      <c r="M2084" s="75">
        <f t="shared" ca="1" si="262"/>
        <v>0</v>
      </c>
      <c r="N2084" s="75">
        <f t="shared" ca="1" si="263"/>
        <v>0</v>
      </c>
      <c r="O2084" s="75" t="str">
        <f t="shared" ca="1" si="260"/>
        <v>2112: Operating00PY0</v>
      </c>
      <c r="P2084" s="75">
        <f>VLOOKUP(D2084,'FY-Quarter lookup'!$D$2:$J$25,7,FALSE)</f>
        <v>0</v>
      </c>
      <c r="Q2084" s="75">
        <f ca="1">IFERROR(INDEX('Budget by FY'!$I$2:$I$506,MATCH('Budget by qtr'!O2084,'Budget by FY'!$F$2:$F$506,0)),0)</f>
        <v>0</v>
      </c>
      <c r="R2084" s="75">
        <f>VLOOKUP(D2084,'FY-Quarter lookup'!$D$2:$K$25,8,FALSE)</f>
        <v>0</v>
      </c>
      <c r="S2084" s="75">
        <f>VLOOKUP(D2084,'FY-Quarter lookup'!$D$2:$G$25,4,FALSE)</f>
        <v>0</v>
      </c>
      <c r="T2084" s="75">
        <f t="shared" ca="1" si="264"/>
        <v>0</v>
      </c>
    </row>
    <row r="2085" spans="1:20">
      <c r="A2085">
        <v>4</v>
      </c>
      <c r="B2085">
        <v>2027</v>
      </c>
      <c r="C2085" s="2">
        <v>46478</v>
      </c>
      <c r="D2085" s="2">
        <v>46568</v>
      </c>
      <c r="J2085">
        <f>VLOOKUP(D2085,'FY-Quarter lookup'!$D$2:$I$25,6,FALSE)</f>
        <v>0</v>
      </c>
      <c r="K2085">
        <f t="shared" si="261"/>
        <v>432</v>
      </c>
      <c r="L2085" s="75" t="str">
        <f t="shared" ca="1" si="259"/>
        <v>2112: Operating</v>
      </c>
      <c r="M2085" s="75">
        <f t="shared" ca="1" si="262"/>
        <v>0</v>
      </c>
      <c r="N2085" s="75">
        <f t="shared" ca="1" si="263"/>
        <v>0</v>
      </c>
      <c r="O2085" s="75" t="str">
        <f t="shared" ca="1" si="260"/>
        <v>2112: Operating00PY0</v>
      </c>
      <c r="P2085" s="75">
        <f>VLOOKUP(D2085,'FY-Quarter lookup'!$D$2:$J$25,7,FALSE)</f>
        <v>0</v>
      </c>
      <c r="Q2085" s="75">
        <f ca="1">IFERROR(INDEX('Budget by FY'!$I$2:$I$506,MATCH('Budget by qtr'!O2085,'Budget by FY'!$F$2:$F$506,0)),0)</f>
        <v>0</v>
      </c>
      <c r="R2085" s="75">
        <f>VLOOKUP(D2085,'FY-Quarter lookup'!$D$2:$K$25,8,FALSE)</f>
        <v>0</v>
      </c>
      <c r="S2085" s="75">
        <f>VLOOKUP(D2085,'FY-Quarter lookup'!$D$2:$G$25,4,FALSE)</f>
        <v>0</v>
      </c>
      <c r="T2085" s="75">
        <f t="shared" ca="1" si="264"/>
        <v>0</v>
      </c>
    </row>
    <row r="2086" spans="1:20">
      <c r="A2086">
        <v>1</v>
      </c>
      <c r="B2086">
        <v>2028</v>
      </c>
      <c r="C2086" s="2">
        <v>46569</v>
      </c>
      <c r="D2086" s="2">
        <v>46660</v>
      </c>
      <c r="J2086">
        <f>VLOOKUP(D2086,'FY-Quarter lookup'!$D$2:$I$25,6,FALSE)</f>
        <v>0</v>
      </c>
      <c r="K2086">
        <f t="shared" si="261"/>
        <v>432</v>
      </c>
      <c r="L2086" s="75" t="str">
        <f t="shared" ca="1" si="259"/>
        <v>2112: Operating</v>
      </c>
      <c r="M2086" s="75">
        <f t="shared" ca="1" si="262"/>
        <v>0</v>
      </c>
      <c r="N2086" s="75">
        <f t="shared" ca="1" si="263"/>
        <v>0</v>
      </c>
      <c r="O2086" s="75" t="str">
        <f t="shared" ca="1" si="260"/>
        <v>2112: Operating00PY0</v>
      </c>
      <c r="P2086" s="75">
        <f>VLOOKUP(D2086,'FY-Quarter lookup'!$D$2:$J$25,7,FALSE)</f>
        <v>0</v>
      </c>
      <c r="Q2086" s="75">
        <f ca="1">IFERROR(INDEX('Budget by FY'!$I$2:$I$506,MATCH('Budget by qtr'!O2086,'Budget by FY'!$F$2:$F$506,0)),0)</f>
        <v>0</v>
      </c>
      <c r="R2086" s="75">
        <f>VLOOKUP(D2086,'FY-Quarter lookup'!$D$2:$K$25,8,FALSE)</f>
        <v>0</v>
      </c>
      <c r="S2086" s="75">
        <f>VLOOKUP(D2086,'FY-Quarter lookup'!$D$2:$G$25,4,FALSE)</f>
        <v>0</v>
      </c>
      <c r="T2086" s="75">
        <f t="shared" ca="1" si="264"/>
        <v>0</v>
      </c>
    </row>
    <row r="2087" spans="1:20">
      <c r="A2087">
        <v>2</v>
      </c>
      <c r="B2087">
        <v>2028</v>
      </c>
      <c r="C2087" s="2">
        <v>46661</v>
      </c>
      <c r="D2087" s="2">
        <v>46752</v>
      </c>
      <c r="J2087">
        <f>VLOOKUP(D2087,'FY-Quarter lookup'!$D$2:$I$25,6,FALSE)</f>
        <v>0</v>
      </c>
      <c r="K2087">
        <f t="shared" si="261"/>
        <v>432</v>
      </c>
      <c r="L2087" s="75" t="str">
        <f t="shared" ca="1" si="259"/>
        <v>2112: Operating</v>
      </c>
      <c r="M2087" s="75">
        <f t="shared" ca="1" si="262"/>
        <v>0</v>
      </c>
      <c r="N2087" s="75">
        <f t="shared" ca="1" si="263"/>
        <v>0</v>
      </c>
      <c r="O2087" s="75" t="str">
        <f t="shared" ca="1" si="260"/>
        <v>2112: Operating00PY0</v>
      </c>
      <c r="P2087" s="75">
        <f>VLOOKUP(D2087,'FY-Quarter lookup'!$D$2:$J$25,7,FALSE)</f>
        <v>0</v>
      </c>
      <c r="Q2087" s="75">
        <f ca="1">IFERROR(INDEX('Budget by FY'!$I$2:$I$506,MATCH('Budget by qtr'!O2087,'Budget by FY'!$F$2:$F$506,0)),0)</f>
        <v>0</v>
      </c>
      <c r="R2087" s="75">
        <f>VLOOKUP(D2087,'FY-Quarter lookup'!$D$2:$K$25,8,FALSE)</f>
        <v>0</v>
      </c>
      <c r="S2087" s="75">
        <f>VLOOKUP(D2087,'FY-Quarter lookup'!$D$2:$G$25,4,FALSE)</f>
        <v>0</v>
      </c>
      <c r="T2087" s="75">
        <f t="shared" ca="1" si="264"/>
        <v>0</v>
      </c>
    </row>
    <row r="2088" spans="1:20">
      <c r="A2088">
        <v>3</v>
      </c>
      <c r="B2088">
        <v>2028</v>
      </c>
      <c r="C2088" s="2">
        <v>46753</v>
      </c>
      <c r="D2088" s="2">
        <v>46843</v>
      </c>
      <c r="J2088">
        <f>VLOOKUP(D2088,'FY-Quarter lookup'!$D$2:$I$25,6,FALSE)</f>
        <v>0</v>
      </c>
      <c r="K2088">
        <f t="shared" si="261"/>
        <v>432</v>
      </c>
      <c r="L2088" s="75" t="str">
        <f t="shared" ca="1" si="259"/>
        <v>2112: Operating</v>
      </c>
      <c r="M2088" s="75">
        <f t="shared" ca="1" si="262"/>
        <v>0</v>
      </c>
      <c r="N2088" s="75">
        <f t="shared" ca="1" si="263"/>
        <v>0</v>
      </c>
      <c r="O2088" s="75" t="str">
        <f t="shared" ca="1" si="260"/>
        <v>2112: Operating00PY0</v>
      </c>
      <c r="P2088" s="75">
        <f>VLOOKUP(D2088,'FY-Quarter lookup'!$D$2:$J$25,7,FALSE)</f>
        <v>0</v>
      </c>
      <c r="Q2088" s="75">
        <f ca="1">IFERROR(INDEX('Budget by FY'!$I$2:$I$506,MATCH('Budget by qtr'!O2088,'Budget by FY'!$F$2:$F$506,0)),0)</f>
        <v>0</v>
      </c>
      <c r="R2088" s="75">
        <f>VLOOKUP(D2088,'FY-Quarter lookup'!$D$2:$K$25,8,FALSE)</f>
        <v>0</v>
      </c>
      <c r="S2088" s="75">
        <f>VLOOKUP(D2088,'FY-Quarter lookup'!$D$2:$G$25,4,FALSE)</f>
        <v>0</v>
      </c>
      <c r="T2088" s="75">
        <f t="shared" ca="1" si="264"/>
        <v>0</v>
      </c>
    </row>
    <row r="2089" spans="1:20">
      <c r="A2089">
        <v>4</v>
      </c>
      <c r="B2089">
        <v>2028</v>
      </c>
      <c r="C2089" s="2">
        <v>46844</v>
      </c>
      <c r="D2089" s="2">
        <v>46934</v>
      </c>
      <c r="J2089">
        <f>VLOOKUP(D2089,'FY-Quarter lookup'!$D$2:$I$25,6,FALSE)</f>
        <v>0</v>
      </c>
      <c r="K2089">
        <f t="shared" si="261"/>
        <v>432</v>
      </c>
      <c r="L2089" s="75" t="str">
        <f t="shared" ca="1" si="259"/>
        <v>2112: Operating</v>
      </c>
      <c r="M2089" s="75">
        <f t="shared" ca="1" si="262"/>
        <v>0</v>
      </c>
      <c r="N2089" s="75">
        <f t="shared" ca="1" si="263"/>
        <v>0</v>
      </c>
      <c r="O2089" s="75" t="str">
        <f t="shared" ca="1" si="260"/>
        <v>2112: Operating00PY0</v>
      </c>
      <c r="P2089" s="75">
        <f>VLOOKUP(D2089,'FY-Quarter lookup'!$D$2:$J$25,7,FALSE)</f>
        <v>0</v>
      </c>
      <c r="Q2089" s="75">
        <f ca="1">IFERROR(INDEX('Budget by FY'!$I$2:$I$506,MATCH('Budget by qtr'!O2089,'Budget by FY'!$F$2:$F$506,0)),0)</f>
        <v>0</v>
      </c>
      <c r="R2089" s="75">
        <f>VLOOKUP(D2089,'FY-Quarter lookup'!$D$2:$K$25,8,FALSE)</f>
        <v>0</v>
      </c>
      <c r="S2089" s="75">
        <f>VLOOKUP(D2089,'FY-Quarter lookup'!$D$2:$G$25,4,FALSE)</f>
        <v>0</v>
      </c>
      <c r="T2089" s="75">
        <f t="shared" ca="1" si="264"/>
        <v>0</v>
      </c>
    </row>
    <row r="2090" spans="1:20">
      <c r="A2090">
        <v>1</v>
      </c>
      <c r="B2090">
        <v>2023</v>
      </c>
      <c r="C2090" s="2">
        <v>44743</v>
      </c>
      <c r="D2090" s="2">
        <v>44834</v>
      </c>
      <c r="J2090">
        <f>VLOOKUP(D2090,'FY-Quarter lookup'!$D$2:$I$25,6,FALSE)</f>
        <v>0</v>
      </c>
      <c r="K2090">
        <f>K2089+5</f>
        <v>437</v>
      </c>
      <c r="L2090" s="75" t="str">
        <f t="shared" ca="1" si="259"/>
        <v>2112: Operating</v>
      </c>
      <c r="M2090" s="75">
        <f t="shared" ca="1" si="262"/>
        <v>0</v>
      </c>
      <c r="N2090" s="75">
        <f t="shared" ca="1" si="263"/>
        <v>0</v>
      </c>
      <c r="O2090" s="75" t="str">
        <f t="shared" ca="1" si="260"/>
        <v>2112: Operating00PY0</v>
      </c>
      <c r="P2090" s="75">
        <f>VLOOKUP(D2090,'FY-Quarter lookup'!$D$2:$J$25,7,FALSE)</f>
        <v>0</v>
      </c>
      <c r="Q2090" s="75">
        <f ca="1">IFERROR(INDEX('Budget by FY'!$I$2:$I$506,MATCH('Budget by qtr'!O2090,'Budget by FY'!$F$2:$F$506,0)),0)</f>
        <v>0</v>
      </c>
      <c r="R2090" s="75">
        <f>VLOOKUP(D2090,'FY-Quarter lookup'!$D$2:$K$25,8,FALSE)</f>
        <v>0</v>
      </c>
      <c r="S2090" s="75">
        <f>VLOOKUP(D2090,'FY-Quarter lookup'!$D$2:$G$25,4,FALSE)</f>
        <v>0</v>
      </c>
      <c r="T2090" s="75">
        <f t="shared" ca="1" si="264"/>
        <v>0</v>
      </c>
    </row>
    <row r="2091" spans="1:20">
      <c r="A2091">
        <v>2</v>
      </c>
      <c r="B2091">
        <v>2023</v>
      </c>
      <c r="C2091" s="2">
        <v>44835</v>
      </c>
      <c r="D2091" s="2">
        <v>44926</v>
      </c>
      <c r="J2091">
        <f>VLOOKUP(D2091,'FY-Quarter lookup'!$D$2:$I$25,6,FALSE)</f>
        <v>0</v>
      </c>
      <c r="K2091">
        <f>K2090</f>
        <v>437</v>
      </c>
      <c r="L2091" s="75" t="str">
        <f t="shared" ca="1" si="259"/>
        <v>2112: Operating</v>
      </c>
      <c r="M2091" s="75">
        <f t="shared" ca="1" si="262"/>
        <v>0</v>
      </c>
      <c r="N2091" s="75">
        <f t="shared" ca="1" si="263"/>
        <v>0</v>
      </c>
      <c r="O2091" s="75" t="str">
        <f t="shared" ca="1" si="260"/>
        <v>2112: Operating00PY0</v>
      </c>
      <c r="P2091" s="75">
        <f>VLOOKUP(D2091,'FY-Quarter lookup'!$D$2:$J$25,7,FALSE)</f>
        <v>0</v>
      </c>
      <c r="Q2091" s="75">
        <f ca="1">IFERROR(INDEX('Budget by FY'!$I$2:$I$506,MATCH('Budget by qtr'!O2091,'Budget by FY'!$F$2:$F$506,0)),0)</f>
        <v>0</v>
      </c>
      <c r="R2091" s="75">
        <f>VLOOKUP(D2091,'FY-Quarter lookup'!$D$2:$K$25,8,FALSE)</f>
        <v>0</v>
      </c>
      <c r="S2091" s="75">
        <f>VLOOKUP(D2091,'FY-Quarter lookup'!$D$2:$G$25,4,FALSE)</f>
        <v>0</v>
      </c>
      <c r="T2091" s="75">
        <f t="shared" ca="1" si="264"/>
        <v>0</v>
      </c>
    </row>
    <row r="2092" spans="1:20">
      <c r="A2092">
        <v>3</v>
      </c>
      <c r="B2092">
        <v>2023</v>
      </c>
      <c r="C2092" s="2">
        <v>44927</v>
      </c>
      <c r="D2092" s="2">
        <v>45016</v>
      </c>
      <c r="J2092">
        <f>VLOOKUP(D2092,'FY-Quarter lookup'!$D$2:$I$25,6,FALSE)</f>
        <v>0</v>
      </c>
      <c r="K2092">
        <f t="shared" ref="K2092:K2113" si="265">K2091</f>
        <v>437</v>
      </c>
      <c r="L2092" s="75" t="str">
        <f t="shared" ca="1" si="259"/>
        <v>2112: Operating</v>
      </c>
      <c r="M2092" s="75">
        <f t="shared" ca="1" si="262"/>
        <v>0</v>
      </c>
      <c r="N2092" s="75">
        <f t="shared" ca="1" si="263"/>
        <v>0</v>
      </c>
      <c r="O2092" s="75" t="str">
        <f t="shared" ca="1" si="260"/>
        <v>2112: Operating00PY0</v>
      </c>
      <c r="P2092" s="75">
        <f>VLOOKUP(D2092,'FY-Quarter lookup'!$D$2:$J$25,7,FALSE)</f>
        <v>0</v>
      </c>
      <c r="Q2092" s="75">
        <f ca="1">IFERROR(INDEX('Budget by FY'!$I$2:$I$506,MATCH('Budget by qtr'!O2092,'Budget by FY'!$F$2:$F$506,0)),0)</f>
        <v>0</v>
      </c>
      <c r="R2092" s="75">
        <f>VLOOKUP(D2092,'FY-Quarter lookup'!$D$2:$K$25,8,FALSE)</f>
        <v>0</v>
      </c>
      <c r="S2092" s="75">
        <f>VLOOKUP(D2092,'FY-Quarter lookup'!$D$2:$G$25,4,FALSE)</f>
        <v>0</v>
      </c>
      <c r="T2092" s="75">
        <f t="shared" ca="1" si="264"/>
        <v>0</v>
      </c>
    </row>
    <row r="2093" spans="1:20">
      <c r="A2093">
        <v>4</v>
      </c>
      <c r="B2093">
        <v>2023</v>
      </c>
      <c r="C2093" s="2">
        <v>45017</v>
      </c>
      <c r="D2093" s="2">
        <v>45107</v>
      </c>
      <c r="J2093">
        <f>VLOOKUP(D2093,'FY-Quarter lookup'!$D$2:$I$25,6,FALSE)</f>
        <v>0</v>
      </c>
      <c r="K2093">
        <f t="shared" si="265"/>
        <v>437</v>
      </c>
      <c r="L2093" s="75" t="str">
        <f t="shared" ca="1" si="259"/>
        <v>2112: Operating</v>
      </c>
      <c r="M2093" s="75">
        <f t="shared" ca="1" si="262"/>
        <v>0</v>
      </c>
      <c r="N2093" s="75">
        <f t="shared" ca="1" si="263"/>
        <v>0</v>
      </c>
      <c r="O2093" s="75" t="str">
        <f t="shared" ca="1" si="260"/>
        <v>2112: Operating00PY0</v>
      </c>
      <c r="P2093" s="75">
        <f>VLOOKUP(D2093,'FY-Quarter lookup'!$D$2:$J$25,7,FALSE)</f>
        <v>0</v>
      </c>
      <c r="Q2093" s="75">
        <f ca="1">IFERROR(INDEX('Budget by FY'!$I$2:$I$506,MATCH('Budget by qtr'!O2093,'Budget by FY'!$F$2:$F$506,0)),0)</f>
        <v>0</v>
      </c>
      <c r="R2093" s="75">
        <f>VLOOKUP(D2093,'FY-Quarter lookup'!$D$2:$K$25,8,FALSE)</f>
        <v>0</v>
      </c>
      <c r="S2093" s="75">
        <f>VLOOKUP(D2093,'FY-Quarter lookup'!$D$2:$G$25,4,FALSE)</f>
        <v>0</v>
      </c>
      <c r="T2093" s="75">
        <f t="shared" ca="1" si="264"/>
        <v>0</v>
      </c>
    </row>
    <row r="2094" spans="1:20">
      <c r="A2094">
        <v>1</v>
      </c>
      <c r="B2094">
        <v>2024</v>
      </c>
      <c r="C2094" s="2">
        <v>45108</v>
      </c>
      <c r="D2094" s="2">
        <v>45199</v>
      </c>
      <c r="J2094">
        <f>VLOOKUP(D2094,'FY-Quarter lookup'!$D$2:$I$25,6,FALSE)</f>
        <v>0</v>
      </c>
      <c r="K2094">
        <f t="shared" si="265"/>
        <v>437</v>
      </c>
      <c r="L2094" s="75" t="str">
        <f t="shared" ca="1" si="259"/>
        <v>2112: Operating</v>
      </c>
      <c r="M2094" s="75">
        <f t="shared" ca="1" si="262"/>
        <v>0</v>
      </c>
      <c r="N2094" s="75">
        <f t="shared" ca="1" si="263"/>
        <v>0</v>
      </c>
      <c r="O2094" s="75" t="str">
        <f t="shared" ca="1" si="260"/>
        <v>2112: Operating00PY0</v>
      </c>
      <c r="P2094" s="75">
        <f>VLOOKUP(D2094,'FY-Quarter lookup'!$D$2:$J$25,7,FALSE)</f>
        <v>0</v>
      </c>
      <c r="Q2094" s="75">
        <f ca="1">IFERROR(INDEX('Budget by FY'!$I$2:$I$506,MATCH('Budget by qtr'!O2094,'Budget by FY'!$F$2:$F$506,0)),0)</f>
        <v>0</v>
      </c>
      <c r="R2094" s="75">
        <f>VLOOKUP(D2094,'FY-Quarter lookup'!$D$2:$K$25,8,FALSE)</f>
        <v>0</v>
      </c>
      <c r="S2094" s="75">
        <f>VLOOKUP(D2094,'FY-Quarter lookup'!$D$2:$G$25,4,FALSE)</f>
        <v>0</v>
      </c>
      <c r="T2094" s="75">
        <f t="shared" ca="1" si="264"/>
        <v>0</v>
      </c>
    </row>
    <row r="2095" spans="1:20">
      <c r="A2095">
        <v>2</v>
      </c>
      <c r="B2095">
        <v>2024</v>
      </c>
      <c r="C2095" s="2">
        <v>45200</v>
      </c>
      <c r="D2095" s="2">
        <v>45291</v>
      </c>
      <c r="J2095">
        <f>VLOOKUP(D2095,'FY-Quarter lookup'!$D$2:$I$25,6,FALSE)</f>
        <v>0</v>
      </c>
      <c r="K2095">
        <f t="shared" si="265"/>
        <v>437</v>
      </c>
      <c r="L2095" s="75" t="str">
        <f t="shared" ca="1" si="259"/>
        <v>2112: Operating</v>
      </c>
      <c r="M2095" s="75">
        <f t="shared" ca="1" si="262"/>
        <v>0</v>
      </c>
      <c r="N2095" s="75">
        <f t="shared" ca="1" si="263"/>
        <v>0</v>
      </c>
      <c r="O2095" s="75" t="str">
        <f t="shared" ca="1" si="260"/>
        <v>2112: Operating00PY0</v>
      </c>
      <c r="P2095" s="75">
        <f>VLOOKUP(D2095,'FY-Quarter lookup'!$D$2:$J$25,7,FALSE)</f>
        <v>0</v>
      </c>
      <c r="Q2095" s="75">
        <f ca="1">IFERROR(INDEX('Budget by FY'!$I$2:$I$506,MATCH('Budget by qtr'!O2095,'Budget by FY'!$F$2:$F$506,0)),0)</f>
        <v>0</v>
      </c>
      <c r="R2095" s="75">
        <f>VLOOKUP(D2095,'FY-Quarter lookup'!$D$2:$K$25,8,FALSE)</f>
        <v>0</v>
      </c>
      <c r="S2095" s="75">
        <f>VLOOKUP(D2095,'FY-Quarter lookup'!$D$2:$G$25,4,FALSE)</f>
        <v>0</v>
      </c>
      <c r="T2095" s="75">
        <f t="shared" ca="1" si="264"/>
        <v>0</v>
      </c>
    </row>
    <row r="2096" spans="1:20">
      <c r="A2096">
        <v>3</v>
      </c>
      <c r="B2096">
        <v>2024</v>
      </c>
      <c r="C2096" s="2">
        <v>45292</v>
      </c>
      <c r="D2096" s="2">
        <v>45382</v>
      </c>
      <c r="J2096">
        <f>VLOOKUP(D2096,'FY-Quarter lookup'!$D$2:$I$25,6,FALSE)</f>
        <v>0</v>
      </c>
      <c r="K2096">
        <f t="shared" si="265"/>
        <v>437</v>
      </c>
      <c r="L2096" s="75" t="str">
        <f t="shared" ca="1" si="259"/>
        <v>2112: Operating</v>
      </c>
      <c r="M2096" s="75">
        <f t="shared" ca="1" si="262"/>
        <v>0</v>
      </c>
      <c r="N2096" s="75">
        <f t="shared" ca="1" si="263"/>
        <v>0</v>
      </c>
      <c r="O2096" s="75" t="str">
        <f t="shared" ca="1" si="260"/>
        <v>2112: Operating00PY0</v>
      </c>
      <c r="P2096" s="75">
        <f>VLOOKUP(D2096,'FY-Quarter lookup'!$D$2:$J$25,7,FALSE)</f>
        <v>0</v>
      </c>
      <c r="Q2096" s="75">
        <f ca="1">IFERROR(INDEX('Budget by FY'!$I$2:$I$506,MATCH('Budget by qtr'!O2096,'Budget by FY'!$F$2:$F$506,0)),0)</f>
        <v>0</v>
      </c>
      <c r="R2096" s="75">
        <f>VLOOKUP(D2096,'FY-Quarter lookup'!$D$2:$K$25,8,FALSE)</f>
        <v>0</v>
      </c>
      <c r="S2096" s="75">
        <f>VLOOKUP(D2096,'FY-Quarter lookup'!$D$2:$G$25,4,FALSE)</f>
        <v>0</v>
      </c>
      <c r="T2096" s="75">
        <f t="shared" ca="1" si="264"/>
        <v>0</v>
      </c>
    </row>
    <row r="2097" spans="1:20">
      <c r="A2097">
        <v>4</v>
      </c>
      <c r="B2097">
        <v>2024</v>
      </c>
      <c r="C2097" s="2">
        <v>45383</v>
      </c>
      <c r="D2097" s="2">
        <v>45473</v>
      </c>
      <c r="J2097">
        <f>VLOOKUP(D2097,'FY-Quarter lookup'!$D$2:$I$25,6,FALSE)</f>
        <v>0</v>
      </c>
      <c r="K2097">
        <f t="shared" si="265"/>
        <v>437</v>
      </c>
      <c r="L2097" s="75" t="str">
        <f t="shared" ca="1" si="259"/>
        <v>2112: Operating</v>
      </c>
      <c r="M2097" s="75">
        <f t="shared" ca="1" si="262"/>
        <v>0</v>
      </c>
      <c r="N2097" s="75">
        <f t="shared" ca="1" si="263"/>
        <v>0</v>
      </c>
      <c r="O2097" s="75" t="str">
        <f t="shared" ca="1" si="260"/>
        <v>2112: Operating00PY0</v>
      </c>
      <c r="P2097" s="75">
        <f>VLOOKUP(D2097,'FY-Quarter lookup'!$D$2:$J$25,7,FALSE)</f>
        <v>0</v>
      </c>
      <c r="Q2097" s="75">
        <f ca="1">IFERROR(INDEX('Budget by FY'!$I$2:$I$506,MATCH('Budget by qtr'!O2097,'Budget by FY'!$F$2:$F$506,0)),0)</f>
        <v>0</v>
      </c>
      <c r="R2097" s="75">
        <f>VLOOKUP(D2097,'FY-Quarter lookup'!$D$2:$K$25,8,FALSE)</f>
        <v>0</v>
      </c>
      <c r="S2097" s="75">
        <f>VLOOKUP(D2097,'FY-Quarter lookup'!$D$2:$G$25,4,FALSE)</f>
        <v>0</v>
      </c>
      <c r="T2097" s="75">
        <f t="shared" ca="1" si="264"/>
        <v>0</v>
      </c>
    </row>
    <row r="2098" spans="1:20">
      <c r="A2098">
        <v>1</v>
      </c>
      <c r="B2098">
        <v>2025</v>
      </c>
      <c r="C2098" s="2">
        <v>45474</v>
      </c>
      <c r="D2098" s="2">
        <v>45565</v>
      </c>
      <c r="J2098">
        <f>VLOOKUP(D2098,'FY-Quarter lookup'!$D$2:$I$25,6,FALSE)</f>
        <v>0</v>
      </c>
      <c r="K2098">
        <f t="shared" si="265"/>
        <v>437</v>
      </c>
      <c r="L2098" s="75" t="str">
        <f t="shared" ca="1" si="259"/>
        <v>2112: Operating</v>
      </c>
      <c r="M2098" s="75">
        <f t="shared" ca="1" si="262"/>
        <v>0</v>
      </c>
      <c r="N2098" s="75">
        <f t="shared" ca="1" si="263"/>
        <v>0</v>
      </c>
      <c r="O2098" s="75" t="str">
        <f t="shared" ca="1" si="260"/>
        <v>2112: Operating00PY0</v>
      </c>
      <c r="P2098" s="75">
        <f>VLOOKUP(D2098,'FY-Quarter lookup'!$D$2:$J$25,7,FALSE)</f>
        <v>0</v>
      </c>
      <c r="Q2098" s="75">
        <f ca="1">IFERROR(INDEX('Budget by FY'!$I$2:$I$506,MATCH('Budget by qtr'!O2098,'Budget by FY'!$F$2:$F$506,0)),0)</f>
        <v>0</v>
      </c>
      <c r="R2098" s="75">
        <f>VLOOKUP(D2098,'FY-Quarter lookup'!$D$2:$K$25,8,FALSE)</f>
        <v>0</v>
      </c>
      <c r="S2098" s="75">
        <f>VLOOKUP(D2098,'FY-Quarter lookup'!$D$2:$G$25,4,FALSE)</f>
        <v>0</v>
      </c>
      <c r="T2098" s="75">
        <f t="shared" ca="1" si="264"/>
        <v>0</v>
      </c>
    </row>
    <row r="2099" spans="1:20">
      <c r="A2099">
        <v>2</v>
      </c>
      <c r="B2099">
        <v>2025</v>
      </c>
      <c r="C2099" s="2">
        <v>45566</v>
      </c>
      <c r="D2099" s="2">
        <v>45657</v>
      </c>
      <c r="J2099">
        <f>VLOOKUP(D2099,'FY-Quarter lookup'!$D$2:$I$25,6,FALSE)</f>
        <v>0</v>
      </c>
      <c r="K2099">
        <f t="shared" si="265"/>
        <v>437</v>
      </c>
      <c r="L2099" s="75" t="str">
        <f t="shared" ca="1" si="259"/>
        <v>2112: Operating</v>
      </c>
      <c r="M2099" s="75">
        <f t="shared" ca="1" si="262"/>
        <v>0</v>
      </c>
      <c r="N2099" s="75">
        <f t="shared" ca="1" si="263"/>
        <v>0</v>
      </c>
      <c r="O2099" s="75" t="str">
        <f t="shared" ca="1" si="260"/>
        <v>2112: Operating00PY0</v>
      </c>
      <c r="P2099" s="75">
        <f>VLOOKUP(D2099,'FY-Quarter lookup'!$D$2:$J$25,7,FALSE)</f>
        <v>0</v>
      </c>
      <c r="Q2099" s="75">
        <f ca="1">IFERROR(INDEX('Budget by FY'!$I$2:$I$506,MATCH('Budget by qtr'!O2099,'Budget by FY'!$F$2:$F$506,0)),0)</f>
        <v>0</v>
      </c>
      <c r="R2099" s="75">
        <f>VLOOKUP(D2099,'FY-Quarter lookup'!$D$2:$K$25,8,FALSE)</f>
        <v>0</v>
      </c>
      <c r="S2099" s="75">
        <f>VLOOKUP(D2099,'FY-Quarter lookup'!$D$2:$G$25,4,FALSE)</f>
        <v>0</v>
      </c>
      <c r="T2099" s="75">
        <f t="shared" ca="1" si="264"/>
        <v>0</v>
      </c>
    </row>
    <row r="2100" spans="1:20">
      <c r="A2100">
        <v>3</v>
      </c>
      <c r="B2100">
        <v>2025</v>
      </c>
      <c r="C2100" s="2">
        <v>45658</v>
      </c>
      <c r="D2100" s="2">
        <v>45747</v>
      </c>
      <c r="J2100">
        <f>VLOOKUP(D2100,'FY-Quarter lookup'!$D$2:$I$25,6,FALSE)</f>
        <v>0</v>
      </c>
      <c r="K2100">
        <f t="shared" si="265"/>
        <v>437</v>
      </c>
      <c r="L2100" s="75" t="str">
        <f t="shared" ca="1" si="259"/>
        <v>2112: Operating</v>
      </c>
      <c r="M2100" s="75">
        <f t="shared" ca="1" si="262"/>
        <v>0</v>
      </c>
      <c r="N2100" s="75">
        <f t="shared" ca="1" si="263"/>
        <v>0</v>
      </c>
      <c r="O2100" s="75" t="str">
        <f t="shared" ca="1" si="260"/>
        <v>2112: Operating00PY0</v>
      </c>
      <c r="P2100" s="75">
        <f>VLOOKUP(D2100,'FY-Quarter lookup'!$D$2:$J$25,7,FALSE)</f>
        <v>0</v>
      </c>
      <c r="Q2100" s="75">
        <f ca="1">IFERROR(INDEX('Budget by FY'!$I$2:$I$506,MATCH('Budget by qtr'!O2100,'Budget by FY'!$F$2:$F$506,0)),0)</f>
        <v>0</v>
      </c>
      <c r="R2100" s="75">
        <f>VLOOKUP(D2100,'FY-Quarter lookup'!$D$2:$K$25,8,FALSE)</f>
        <v>0</v>
      </c>
      <c r="S2100" s="75">
        <f>VLOOKUP(D2100,'FY-Quarter lookup'!$D$2:$G$25,4,FALSE)</f>
        <v>0</v>
      </c>
      <c r="T2100" s="75">
        <f t="shared" ca="1" si="264"/>
        <v>0</v>
      </c>
    </row>
    <row r="2101" spans="1:20">
      <c r="A2101">
        <v>4</v>
      </c>
      <c r="B2101">
        <v>2025</v>
      </c>
      <c r="C2101" s="2">
        <v>45748</v>
      </c>
      <c r="D2101" s="2">
        <v>45838</v>
      </c>
      <c r="J2101">
        <f>VLOOKUP(D2101,'FY-Quarter lookup'!$D$2:$I$25,6,FALSE)</f>
        <v>0</v>
      </c>
      <c r="K2101">
        <f t="shared" si="265"/>
        <v>437</v>
      </c>
      <c r="L2101" s="75" t="str">
        <f t="shared" ca="1" si="259"/>
        <v>2112: Operating</v>
      </c>
      <c r="M2101" s="75">
        <f t="shared" ca="1" si="262"/>
        <v>0</v>
      </c>
      <c r="N2101" s="75">
        <f t="shared" ca="1" si="263"/>
        <v>0</v>
      </c>
      <c r="O2101" s="75" t="str">
        <f t="shared" ca="1" si="260"/>
        <v>2112: Operating00PY0</v>
      </c>
      <c r="P2101" s="75">
        <f>VLOOKUP(D2101,'FY-Quarter lookup'!$D$2:$J$25,7,FALSE)</f>
        <v>0</v>
      </c>
      <c r="Q2101" s="75">
        <f ca="1">IFERROR(INDEX('Budget by FY'!$I$2:$I$506,MATCH('Budget by qtr'!O2101,'Budget by FY'!$F$2:$F$506,0)),0)</f>
        <v>0</v>
      </c>
      <c r="R2101" s="75">
        <f>VLOOKUP(D2101,'FY-Quarter lookup'!$D$2:$K$25,8,FALSE)</f>
        <v>0</v>
      </c>
      <c r="S2101" s="75">
        <f>VLOOKUP(D2101,'FY-Quarter lookup'!$D$2:$G$25,4,FALSE)</f>
        <v>0</v>
      </c>
      <c r="T2101" s="75">
        <f t="shared" ca="1" si="264"/>
        <v>0</v>
      </c>
    </row>
    <row r="2102" spans="1:20">
      <c r="A2102">
        <v>1</v>
      </c>
      <c r="B2102">
        <v>2026</v>
      </c>
      <c r="C2102" s="2">
        <v>45839</v>
      </c>
      <c r="D2102" s="2">
        <v>45930</v>
      </c>
      <c r="J2102">
        <f>VLOOKUP(D2102,'FY-Quarter lookup'!$D$2:$I$25,6,FALSE)</f>
        <v>0</v>
      </c>
      <c r="K2102">
        <f t="shared" si="265"/>
        <v>437</v>
      </c>
      <c r="L2102" s="75" t="str">
        <f t="shared" ca="1" si="259"/>
        <v>2112: Operating</v>
      </c>
      <c r="M2102" s="75">
        <f t="shared" ca="1" si="262"/>
        <v>0</v>
      </c>
      <c r="N2102" s="75">
        <f t="shared" ca="1" si="263"/>
        <v>0</v>
      </c>
      <c r="O2102" s="75" t="str">
        <f t="shared" ca="1" si="260"/>
        <v>2112: Operating00PY0</v>
      </c>
      <c r="P2102" s="75">
        <f>VLOOKUP(D2102,'FY-Quarter lookup'!$D$2:$J$25,7,FALSE)</f>
        <v>0</v>
      </c>
      <c r="Q2102" s="75">
        <f ca="1">IFERROR(INDEX('Budget by FY'!$I$2:$I$506,MATCH('Budget by qtr'!O2102,'Budget by FY'!$F$2:$F$506,0)),0)</f>
        <v>0</v>
      </c>
      <c r="R2102" s="75">
        <f>VLOOKUP(D2102,'FY-Quarter lookup'!$D$2:$K$25,8,FALSE)</f>
        <v>0</v>
      </c>
      <c r="S2102" s="75">
        <f>VLOOKUP(D2102,'FY-Quarter lookup'!$D$2:$G$25,4,FALSE)</f>
        <v>0</v>
      </c>
      <c r="T2102" s="75">
        <f t="shared" ca="1" si="264"/>
        <v>0</v>
      </c>
    </row>
    <row r="2103" spans="1:20">
      <c r="A2103">
        <v>2</v>
      </c>
      <c r="B2103">
        <v>2026</v>
      </c>
      <c r="C2103" s="2">
        <v>45931</v>
      </c>
      <c r="D2103" s="2">
        <v>46022</v>
      </c>
      <c r="J2103">
        <f>VLOOKUP(D2103,'FY-Quarter lookup'!$D$2:$I$25,6,FALSE)</f>
        <v>0</v>
      </c>
      <c r="K2103">
        <f t="shared" si="265"/>
        <v>437</v>
      </c>
      <c r="L2103" s="75" t="str">
        <f t="shared" ca="1" si="259"/>
        <v>2112: Operating</v>
      </c>
      <c r="M2103" s="75">
        <f t="shared" ca="1" si="262"/>
        <v>0</v>
      </c>
      <c r="N2103" s="75">
        <f t="shared" ca="1" si="263"/>
        <v>0</v>
      </c>
      <c r="O2103" s="75" t="str">
        <f t="shared" ca="1" si="260"/>
        <v>2112: Operating00PY0</v>
      </c>
      <c r="P2103" s="75">
        <f>VLOOKUP(D2103,'FY-Quarter lookup'!$D$2:$J$25,7,FALSE)</f>
        <v>0</v>
      </c>
      <c r="Q2103" s="75">
        <f ca="1">IFERROR(INDEX('Budget by FY'!$I$2:$I$506,MATCH('Budget by qtr'!O2103,'Budget by FY'!$F$2:$F$506,0)),0)</f>
        <v>0</v>
      </c>
      <c r="R2103" s="75">
        <f>VLOOKUP(D2103,'FY-Quarter lookup'!$D$2:$K$25,8,FALSE)</f>
        <v>0</v>
      </c>
      <c r="S2103" s="75">
        <f>VLOOKUP(D2103,'FY-Quarter lookup'!$D$2:$G$25,4,FALSE)</f>
        <v>0</v>
      </c>
      <c r="T2103" s="75">
        <f t="shared" ca="1" si="264"/>
        <v>0</v>
      </c>
    </row>
    <row r="2104" spans="1:20">
      <c r="A2104">
        <v>3</v>
      </c>
      <c r="B2104">
        <v>2026</v>
      </c>
      <c r="C2104" s="2">
        <v>46023</v>
      </c>
      <c r="D2104" s="2">
        <v>46112</v>
      </c>
      <c r="J2104">
        <f>VLOOKUP(D2104,'FY-Quarter lookup'!$D$2:$I$25,6,FALSE)</f>
        <v>0</v>
      </c>
      <c r="K2104">
        <f t="shared" si="265"/>
        <v>437</v>
      </c>
      <c r="L2104" s="75" t="str">
        <f t="shared" ca="1" si="259"/>
        <v>2112: Operating</v>
      </c>
      <c r="M2104" s="75">
        <f t="shared" ca="1" si="262"/>
        <v>0</v>
      </c>
      <c r="N2104" s="75">
        <f t="shared" ca="1" si="263"/>
        <v>0</v>
      </c>
      <c r="O2104" s="75" t="str">
        <f t="shared" ca="1" si="260"/>
        <v>2112: Operating00PY0</v>
      </c>
      <c r="P2104" s="75">
        <f>VLOOKUP(D2104,'FY-Quarter lookup'!$D$2:$J$25,7,FALSE)</f>
        <v>0</v>
      </c>
      <c r="Q2104" s="75">
        <f ca="1">IFERROR(INDEX('Budget by FY'!$I$2:$I$506,MATCH('Budget by qtr'!O2104,'Budget by FY'!$F$2:$F$506,0)),0)</f>
        <v>0</v>
      </c>
      <c r="R2104" s="75">
        <f>VLOOKUP(D2104,'FY-Quarter lookup'!$D$2:$K$25,8,FALSE)</f>
        <v>0</v>
      </c>
      <c r="S2104" s="75">
        <f>VLOOKUP(D2104,'FY-Quarter lookup'!$D$2:$G$25,4,FALSE)</f>
        <v>0</v>
      </c>
      <c r="T2104" s="75">
        <f t="shared" ca="1" si="264"/>
        <v>0</v>
      </c>
    </row>
    <row r="2105" spans="1:20">
      <c r="A2105">
        <v>4</v>
      </c>
      <c r="B2105">
        <v>2026</v>
      </c>
      <c r="C2105" s="2">
        <v>46113</v>
      </c>
      <c r="D2105" s="2">
        <v>46203</v>
      </c>
      <c r="J2105">
        <f>VLOOKUP(D2105,'FY-Quarter lookup'!$D$2:$I$25,6,FALSE)</f>
        <v>0</v>
      </c>
      <c r="K2105">
        <f t="shared" si="265"/>
        <v>437</v>
      </c>
      <c r="L2105" s="75" t="str">
        <f t="shared" ca="1" si="259"/>
        <v>2112: Operating</v>
      </c>
      <c r="M2105" s="75">
        <f t="shared" ca="1" si="262"/>
        <v>0</v>
      </c>
      <c r="N2105" s="75">
        <f t="shared" ca="1" si="263"/>
        <v>0</v>
      </c>
      <c r="O2105" s="75" t="str">
        <f t="shared" ca="1" si="260"/>
        <v>2112: Operating00PY0</v>
      </c>
      <c r="P2105" s="75">
        <f>VLOOKUP(D2105,'FY-Quarter lookup'!$D$2:$J$25,7,FALSE)</f>
        <v>0</v>
      </c>
      <c r="Q2105" s="75">
        <f ca="1">IFERROR(INDEX('Budget by FY'!$I$2:$I$506,MATCH('Budget by qtr'!O2105,'Budget by FY'!$F$2:$F$506,0)),0)</f>
        <v>0</v>
      </c>
      <c r="R2105" s="75">
        <f>VLOOKUP(D2105,'FY-Quarter lookup'!$D$2:$K$25,8,FALSE)</f>
        <v>0</v>
      </c>
      <c r="S2105" s="75">
        <f>VLOOKUP(D2105,'FY-Quarter lookup'!$D$2:$G$25,4,FALSE)</f>
        <v>0</v>
      </c>
      <c r="T2105" s="75">
        <f t="shared" ca="1" si="264"/>
        <v>0</v>
      </c>
    </row>
    <row r="2106" spans="1:20">
      <c r="A2106">
        <v>1</v>
      </c>
      <c r="B2106">
        <v>2027</v>
      </c>
      <c r="C2106" s="2">
        <v>46204</v>
      </c>
      <c r="D2106" s="2">
        <v>46295</v>
      </c>
      <c r="J2106">
        <f>VLOOKUP(D2106,'FY-Quarter lookup'!$D$2:$I$25,6,FALSE)</f>
        <v>0</v>
      </c>
      <c r="K2106">
        <f t="shared" si="265"/>
        <v>437</v>
      </c>
      <c r="L2106" s="75" t="str">
        <f t="shared" ca="1" si="259"/>
        <v>2112: Operating</v>
      </c>
      <c r="M2106" s="75">
        <f t="shared" ca="1" si="262"/>
        <v>0</v>
      </c>
      <c r="N2106" s="75">
        <f t="shared" ca="1" si="263"/>
        <v>0</v>
      </c>
      <c r="O2106" s="75" t="str">
        <f t="shared" ca="1" si="260"/>
        <v>2112: Operating00PY0</v>
      </c>
      <c r="P2106" s="75">
        <f>VLOOKUP(D2106,'FY-Quarter lookup'!$D$2:$J$25,7,FALSE)</f>
        <v>0</v>
      </c>
      <c r="Q2106" s="75">
        <f ca="1">IFERROR(INDEX('Budget by FY'!$I$2:$I$506,MATCH('Budget by qtr'!O2106,'Budget by FY'!$F$2:$F$506,0)),0)</f>
        <v>0</v>
      </c>
      <c r="R2106" s="75">
        <f>VLOOKUP(D2106,'FY-Quarter lookup'!$D$2:$K$25,8,FALSE)</f>
        <v>0</v>
      </c>
      <c r="S2106" s="75">
        <f>VLOOKUP(D2106,'FY-Quarter lookup'!$D$2:$G$25,4,FALSE)</f>
        <v>0</v>
      </c>
      <c r="T2106" s="75">
        <f t="shared" ca="1" si="264"/>
        <v>0</v>
      </c>
    </row>
    <row r="2107" spans="1:20">
      <c r="A2107">
        <v>2</v>
      </c>
      <c r="B2107">
        <v>2027</v>
      </c>
      <c r="C2107" s="2">
        <v>46296</v>
      </c>
      <c r="D2107" s="2">
        <v>46387</v>
      </c>
      <c r="J2107">
        <f>VLOOKUP(D2107,'FY-Quarter lookup'!$D$2:$I$25,6,FALSE)</f>
        <v>0</v>
      </c>
      <c r="K2107">
        <f t="shared" si="265"/>
        <v>437</v>
      </c>
      <c r="L2107" s="75" t="str">
        <f t="shared" ca="1" si="259"/>
        <v>2112: Operating</v>
      </c>
      <c r="M2107" s="75">
        <f t="shared" ca="1" si="262"/>
        <v>0</v>
      </c>
      <c r="N2107" s="75">
        <f t="shared" ca="1" si="263"/>
        <v>0</v>
      </c>
      <c r="O2107" s="75" t="str">
        <f t="shared" ca="1" si="260"/>
        <v>2112: Operating00PY0</v>
      </c>
      <c r="P2107" s="75">
        <f>VLOOKUP(D2107,'FY-Quarter lookup'!$D$2:$J$25,7,FALSE)</f>
        <v>0</v>
      </c>
      <c r="Q2107" s="75">
        <f ca="1">IFERROR(INDEX('Budget by FY'!$I$2:$I$506,MATCH('Budget by qtr'!O2107,'Budget by FY'!$F$2:$F$506,0)),0)</f>
        <v>0</v>
      </c>
      <c r="R2107" s="75">
        <f>VLOOKUP(D2107,'FY-Quarter lookup'!$D$2:$K$25,8,FALSE)</f>
        <v>0</v>
      </c>
      <c r="S2107" s="75">
        <f>VLOOKUP(D2107,'FY-Quarter lookup'!$D$2:$G$25,4,FALSE)</f>
        <v>0</v>
      </c>
      <c r="T2107" s="75">
        <f t="shared" ca="1" si="264"/>
        <v>0</v>
      </c>
    </row>
    <row r="2108" spans="1:20">
      <c r="A2108">
        <v>3</v>
      </c>
      <c r="B2108">
        <v>2027</v>
      </c>
      <c r="C2108" s="2">
        <v>46388</v>
      </c>
      <c r="D2108" s="2">
        <v>46477</v>
      </c>
      <c r="J2108">
        <f>VLOOKUP(D2108,'FY-Quarter lookup'!$D$2:$I$25,6,FALSE)</f>
        <v>0</v>
      </c>
      <c r="K2108">
        <f t="shared" si="265"/>
        <v>437</v>
      </c>
      <c r="L2108" s="75" t="str">
        <f t="shared" ca="1" si="259"/>
        <v>2112: Operating</v>
      </c>
      <c r="M2108" s="75">
        <f t="shared" ca="1" si="262"/>
        <v>0</v>
      </c>
      <c r="N2108" s="75">
        <f t="shared" ca="1" si="263"/>
        <v>0</v>
      </c>
      <c r="O2108" s="75" t="str">
        <f t="shared" ca="1" si="260"/>
        <v>2112: Operating00PY0</v>
      </c>
      <c r="P2108" s="75">
        <f>VLOOKUP(D2108,'FY-Quarter lookup'!$D$2:$J$25,7,FALSE)</f>
        <v>0</v>
      </c>
      <c r="Q2108" s="75">
        <f ca="1">IFERROR(INDEX('Budget by FY'!$I$2:$I$506,MATCH('Budget by qtr'!O2108,'Budget by FY'!$F$2:$F$506,0)),0)</f>
        <v>0</v>
      </c>
      <c r="R2108" s="75">
        <f>VLOOKUP(D2108,'FY-Quarter lookup'!$D$2:$K$25,8,FALSE)</f>
        <v>0</v>
      </c>
      <c r="S2108" s="75">
        <f>VLOOKUP(D2108,'FY-Quarter lookup'!$D$2:$G$25,4,FALSE)</f>
        <v>0</v>
      </c>
      <c r="T2108" s="75">
        <f t="shared" ca="1" si="264"/>
        <v>0</v>
      </c>
    </row>
    <row r="2109" spans="1:20">
      <c r="A2109">
        <v>4</v>
      </c>
      <c r="B2109">
        <v>2027</v>
      </c>
      <c r="C2109" s="2">
        <v>46478</v>
      </c>
      <c r="D2109" s="2">
        <v>46568</v>
      </c>
      <c r="J2109">
        <f>VLOOKUP(D2109,'FY-Quarter lookup'!$D$2:$I$25,6,FALSE)</f>
        <v>0</v>
      </c>
      <c r="K2109">
        <f t="shared" si="265"/>
        <v>437</v>
      </c>
      <c r="L2109" s="75" t="str">
        <f t="shared" ca="1" si="259"/>
        <v>2112: Operating</v>
      </c>
      <c r="M2109" s="75">
        <f t="shared" ca="1" si="262"/>
        <v>0</v>
      </c>
      <c r="N2109" s="75">
        <f t="shared" ca="1" si="263"/>
        <v>0</v>
      </c>
      <c r="O2109" s="75" t="str">
        <f t="shared" ca="1" si="260"/>
        <v>2112: Operating00PY0</v>
      </c>
      <c r="P2109" s="75">
        <f>VLOOKUP(D2109,'FY-Quarter lookup'!$D$2:$J$25,7,FALSE)</f>
        <v>0</v>
      </c>
      <c r="Q2109" s="75">
        <f ca="1">IFERROR(INDEX('Budget by FY'!$I$2:$I$506,MATCH('Budget by qtr'!O2109,'Budget by FY'!$F$2:$F$506,0)),0)</f>
        <v>0</v>
      </c>
      <c r="R2109" s="75">
        <f>VLOOKUP(D2109,'FY-Quarter lookup'!$D$2:$K$25,8,FALSE)</f>
        <v>0</v>
      </c>
      <c r="S2109" s="75">
        <f>VLOOKUP(D2109,'FY-Quarter lookup'!$D$2:$G$25,4,FALSE)</f>
        <v>0</v>
      </c>
      <c r="T2109" s="75">
        <f t="shared" ca="1" si="264"/>
        <v>0</v>
      </c>
    </row>
    <row r="2110" spans="1:20">
      <c r="A2110">
        <v>1</v>
      </c>
      <c r="B2110">
        <v>2028</v>
      </c>
      <c r="C2110" s="2">
        <v>46569</v>
      </c>
      <c r="D2110" s="2">
        <v>46660</v>
      </c>
      <c r="J2110">
        <f>VLOOKUP(D2110,'FY-Quarter lookup'!$D$2:$I$25,6,FALSE)</f>
        <v>0</v>
      </c>
      <c r="K2110">
        <f t="shared" si="265"/>
        <v>437</v>
      </c>
      <c r="L2110" s="75" t="str">
        <f t="shared" ca="1" si="259"/>
        <v>2112: Operating</v>
      </c>
      <c r="M2110" s="75">
        <f t="shared" ca="1" si="262"/>
        <v>0</v>
      </c>
      <c r="N2110" s="75">
        <f t="shared" ca="1" si="263"/>
        <v>0</v>
      </c>
      <c r="O2110" s="75" t="str">
        <f t="shared" ca="1" si="260"/>
        <v>2112: Operating00PY0</v>
      </c>
      <c r="P2110" s="75">
        <f>VLOOKUP(D2110,'FY-Quarter lookup'!$D$2:$J$25,7,FALSE)</f>
        <v>0</v>
      </c>
      <c r="Q2110" s="75">
        <f ca="1">IFERROR(INDEX('Budget by FY'!$I$2:$I$506,MATCH('Budget by qtr'!O2110,'Budget by FY'!$F$2:$F$506,0)),0)</f>
        <v>0</v>
      </c>
      <c r="R2110" s="75">
        <f>VLOOKUP(D2110,'FY-Quarter lookup'!$D$2:$K$25,8,FALSE)</f>
        <v>0</v>
      </c>
      <c r="S2110" s="75">
        <f>VLOOKUP(D2110,'FY-Quarter lookup'!$D$2:$G$25,4,FALSE)</f>
        <v>0</v>
      </c>
      <c r="T2110" s="75">
        <f t="shared" ca="1" si="264"/>
        <v>0</v>
      </c>
    </row>
    <row r="2111" spans="1:20">
      <c r="A2111">
        <v>2</v>
      </c>
      <c r="B2111">
        <v>2028</v>
      </c>
      <c r="C2111" s="2">
        <v>46661</v>
      </c>
      <c r="D2111" s="2">
        <v>46752</v>
      </c>
      <c r="J2111">
        <f>VLOOKUP(D2111,'FY-Quarter lookup'!$D$2:$I$25,6,FALSE)</f>
        <v>0</v>
      </c>
      <c r="K2111">
        <f t="shared" si="265"/>
        <v>437</v>
      </c>
      <c r="L2111" s="75" t="str">
        <f t="shared" ca="1" si="259"/>
        <v>2112: Operating</v>
      </c>
      <c r="M2111" s="75">
        <f t="shared" ca="1" si="262"/>
        <v>0</v>
      </c>
      <c r="N2111" s="75">
        <f t="shared" ca="1" si="263"/>
        <v>0</v>
      </c>
      <c r="O2111" s="75" t="str">
        <f t="shared" ca="1" si="260"/>
        <v>2112: Operating00PY0</v>
      </c>
      <c r="P2111" s="75">
        <f>VLOOKUP(D2111,'FY-Quarter lookup'!$D$2:$J$25,7,FALSE)</f>
        <v>0</v>
      </c>
      <c r="Q2111" s="75">
        <f ca="1">IFERROR(INDEX('Budget by FY'!$I$2:$I$506,MATCH('Budget by qtr'!O2111,'Budget by FY'!$F$2:$F$506,0)),0)</f>
        <v>0</v>
      </c>
      <c r="R2111" s="75">
        <f>VLOOKUP(D2111,'FY-Quarter lookup'!$D$2:$K$25,8,FALSE)</f>
        <v>0</v>
      </c>
      <c r="S2111" s="75">
        <f>VLOOKUP(D2111,'FY-Quarter lookup'!$D$2:$G$25,4,FALSE)</f>
        <v>0</v>
      </c>
      <c r="T2111" s="75">
        <f t="shared" ca="1" si="264"/>
        <v>0</v>
      </c>
    </row>
    <row r="2112" spans="1:20">
      <c r="A2112">
        <v>3</v>
      </c>
      <c r="B2112">
        <v>2028</v>
      </c>
      <c r="C2112" s="2">
        <v>46753</v>
      </c>
      <c r="D2112" s="2">
        <v>46843</v>
      </c>
      <c r="J2112">
        <f>VLOOKUP(D2112,'FY-Quarter lookup'!$D$2:$I$25,6,FALSE)</f>
        <v>0</v>
      </c>
      <c r="K2112">
        <f t="shared" si="265"/>
        <v>437</v>
      </c>
      <c r="L2112" s="75" t="str">
        <f t="shared" ca="1" si="259"/>
        <v>2112: Operating</v>
      </c>
      <c r="M2112" s="75">
        <f t="shared" ca="1" si="262"/>
        <v>0</v>
      </c>
      <c r="N2112" s="75">
        <f t="shared" ca="1" si="263"/>
        <v>0</v>
      </c>
      <c r="O2112" s="75" t="str">
        <f t="shared" ca="1" si="260"/>
        <v>2112: Operating00PY0</v>
      </c>
      <c r="P2112" s="75">
        <f>VLOOKUP(D2112,'FY-Quarter lookup'!$D$2:$J$25,7,FALSE)</f>
        <v>0</v>
      </c>
      <c r="Q2112" s="75">
        <f ca="1">IFERROR(INDEX('Budget by FY'!$I$2:$I$506,MATCH('Budget by qtr'!O2112,'Budget by FY'!$F$2:$F$506,0)),0)</f>
        <v>0</v>
      </c>
      <c r="R2112" s="75">
        <f>VLOOKUP(D2112,'FY-Quarter lookup'!$D$2:$K$25,8,FALSE)</f>
        <v>0</v>
      </c>
      <c r="S2112" s="75">
        <f>VLOOKUP(D2112,'FY-Quarter lookup'!$D$2:$G$25,4,FALSE)</f>
        <v>0</v>
      </c>
      <c r="T2112" s="75">
        <f t="shared" ca="1" si="264"/>
        <v>0</v>
      </c>
    </row>
    <row r="2113" spans="1:20">
      <c r="A2113">
        <v>4</v>
      </c>
      <c r="B2113">
        <v>2028</v>
      </c>
      <c r="C2113" s="2">
        <v>46844</v>
      </c>
      <c r="D2113" s="2">
        <v>46934</v>
      </c>
      <c r="J2113">
        <f>VLOOKUP(D2113,'FY-Quarter lookup'!$D$2:$I$25,6,FALSE)</f>
        <v>0</v>
      </c>
      <c r="K2113">
        <f t="shared" si="265"/>
        <v>437</v>
      </c>
      <c r="L2113" s="75" t="str">
        <f t="shared" ca="1" si="259"/>
        <v>2112: Operating</v>
      </c>
      <c r="M2113" s="75">
        <f t="shared" ca="1" si="262"/>
        <v>0</v>
      </c>
      <c r="N2113" s="75">
        <f t="shared" ca="1" si="263"/>
        <v>0</v>
      </c>
      <c r="O2113" s="75" t="str">
        <f t="shared" ca="1" si="260"/>
        <v>2112: Operating00PY0</v>
      </c>
      <c r="P2113" s="75">
        <f>VLOOKUP(D2113,'FY-Quarter lookup'!$D$2:$J$25,7,FALSE)</f>
        <v>0</v>
      </c>
      <c r="Q2113" s="75">
        <f ca="1">IFERROR(INDEX('Budget by FY'!$I$2:$I$506,MATCH('Budget by qtr'!O2113,'Budget by FY'!$F$2:$F$506,0)),0)</f>
        <v>0</v>
      </c>
      <c r="R2113" s="75">
        <f>VLOOKUP(D2113,'FY-Quarter lookup'!$D$2:$K$25,8,FALSE)</f>
        <v>0</v>
      </c>
      <c r="S2113" s="75">
        <f>VLOOKUP(D2113,'FY-Quarter lookup'!$D$2:$G$25,4,FALSE)</f>
        <v>0</v>
      </c>
      <c r="T2113" s="75">
        <f t="shared" ca="1" si="264"/>
        <v>0</v>
      </c>
    </row>
    <row r="2114" spans="1:20">
      <c r="A2114">
        <v>1</v>
      </c>
      <c r="B2114">
        <v>2023</v>
      </c>
      <c r="C2114" s="2">
        <v>44743</v>
      </c>
      <c r="D2114" s="2">
        <v>44834</v>
      </c>
      <c r="J2114">
        <f>VLOOKUP(D2114,'FY-Quarter lookup'!$D$2:$I$25,6,FALSE)</f>
        <v>0</v>
      </c>
      <c r="K2114">
        <f>K2113+5</f>
        <v>442</v>
      </c>
      <c r="L2114" s="75" t="str">
        <f t="shared" ca="1" si="259"/>
        <v>2112: Operating</v>
      </c>
      <c r="M2114" s="75">
        <f t="shared" ca="1" si="262"/>
        <v>0</v>
      </c>
      <c r="N2114" s="75">
        <f t="shared" ca="1" si="263"/>
        <v>0</v>
      </c>
      <c r="O2114" s="75" t="str">
        <f t="shared" ca="1" si="260"/>
        <v>2112: Operating00PY0</v>
      </c>
      <c r="P2114" s="75">
        <f>VLOOKUP(D2114,'FY-Quarter lookup'!$D$2:$J$25,7,FALSE)</f>
        <v>0</v>
      </c>
      <c r="Q2114" s="75">
        <f ca="1">IFERROR(INDEX('Budget by FY'!$I$2:$I$506,MATCH('Budget by qtr'!O2114,'Budget by FY'!$F$2:$F$506,0)),0)</f>
        <v>0</v>
      </c>
      <c r="R2114" s="75">
        <f>VLOOKUP(D2114,'FY-Quarter lookup'!$D$2:$K$25,8,FALSE)</f>
        <v>0</v>
      </c>
      <c r="S2114" s="75">
        <f>VLOOKUP(D2114,'FY-Quarter lookup'!$D$2:$G$25,4,FALSE)</f>
        <v>0</v>
      </c>
      <c r="T2114" s="75">
        <f t="shared" ca="1" si="264"/>
        <v>0</v>
      </c>
    </row>
    <row r="2115" spans="1:20">
      <c r="A2115">
        <v>2</v>
      </c>
      <c r="B2115">
        <v>2023</v>
      </c>
      <c r="C2115" s="2">
        <v>44835</v>
      </c>
      <c r="D2115" s="2">
        <v>44926</v>
      </c>
      <c r="J2115">
        <f>VLOOKUP(D2115,'FY-Quarter lookup'!$D$2:$I$25,6,FALSE)</f>
        <v>0</v>
      </c>
      <c r="K2115">
        <f>K2114</f>
        <v>442</v>
      </c>
      <c r="L2115" s="75" t="str">
        <f t="shared" ref="L2115:L2178" ca="1" si="266">INDIRECT(_xlfn.CONCAT("'Budget by FY'!C",K2115))</f>
        <v>2112: Operating</v>
      </c>
      <c r="M2115" s="75">
        <f t="shared" ca="1" si="262"/>
        <v>0</v>
      </c>
      <c r="N2115" s="75">
        <f t="shared" ca="1" si="263"/>
        <v>0</v>
      </c>
      <c r="O2115" s="75" t="str">
        <f t="shared" ref="O2115:O2178" ca="1" si="267">_xlfn.CONCAT(L2115,M2115,N2115,"PY",P2115)</f>
        <v>2112: Operating00PY0</v>
      </c>
      <c r="P2115" s="75">
        <f>VLOOKUP(D2115,'FY-Quarter lookup'!$D$2:$J$25,7,FALSE)</f>
        <v>0</v>
      </c>
      <c r="Q2115" s="75">
        <f ca="1">IFERROR(INDEX('Budget by FY'!$I$2:$I$506,MATCH('Budget by qtr'!O2115,'Budget by FY'!$F$2:$F$506,0)),0)</f>
        <v>0</v>
      </c>
      <c r="R2115" s="75">
        <f>VLOOKUP(D2115,'FY-Quarter lookup'!$D$2:$K$25,8,FALSE)</f>
        <v>0</v>
      </c>
      <c r="S2115" s="75">
        <f>VLOOKUP(D2115,'FY-Quarter lookup'!$D$2:$G$25,4,FALSE)</f>
        <v>0</v>
      </c>
      <c r="T2115" s="75">
        <f t="shared" ca="1" si="264"/>
        <v>0</v>
      </c>
    </row>
    <row r="2116" spans="1:20">
      <c r="A2116">
        <v>3</v>
      </c>
      <c r="B2116">
        <v>2023</v>
      </c>
      <c r="C2116" s="2">
        <v>44927</v>
      </c>
      <c r="D2116" s="2">
        <v>45016</v>
      </c>
      <c r="J2116">
        <f>VLOOKUP(D2116,'FY-Quarter lookup'!$D$2:$I$25,6,FALSE)</f>
        <v>0</v>
      </c>
      <c r="K2116">
        <f t="shared" ref="K2116:K2137" si="268">K2115</f>
        <v>442</v>
      </c>
      <c r="L2116" s="75" t="str">
        <f t="shared" ca="1" si="266"/>
        <v>2112: Operating</v>
      </c>
      <c r="M2116" s="75">
        <f t="shared" ca="1" si="262"/>
        <v>0</v>
      </c>
      <c r="N2116" s="75">
        <f t="shared" ca="1" si="263"/>
        <v>0</v>
      </c>
      <c r="O2116" s="75" t="str">
        <f t="shared" ca="1" si="267"/>
        <v>2112: Operating00PY0</v>
      </c>
      <c r="P2116" s="75">
        <f>VLOOKUP(D2116,'FY-Quarter lookup'!$D$2:$J$25,7,FALSE)</f>
        <v>0</v>
      </c>
      <c r="Q2116" s="75">
        <f ca="1">IFERROR(INDEX('Budget by FY'!$I$2:$I$506,MATCH('Budget by qtr'!O2116,'Budget by FY'!$F$2:$F$506,0)),0)</f>
        <v>0</v>
      </c>
      <c r="R2116" s="75">
        <f>VLOOKUP(D2116,'FY-Quarter lookup'!$D$2:$K$25,8,FALSE)</f>
        <v>0</v>
      </c>
      <c r="S2116" s="75">
        <f>VLOOKUP(D2116,'FY-Quarter lookup'!$D$2:$G$25,4,FALSE)</f>
        <v>0</v>
      </c>
      <c r="T2116" s="75">
        <f t="shared" ca="1" si="264"/>
        <v>0</v>
      </c>
    </row>
    <row r="2117" spans="1:20">
      <c r="A2117">
        <v>4</v>
      </c>
      <c r="B2117">
        <v>2023</v>
      </c>
      <c r="C2117" s="2">
        <v>45017</v>
      </c>
      <c r="D2117" s="2">
        <v>45107</v>
      </c>
      <c r="J2117">
        <f>VLOOKUP(D2117,'FY-Quarter lookup'!$D$2:$I$25,6,FALSE)</f>
        <v>0</v>
      </c>
      <c r="K2117">
        <f t="shared" si="268"/>
        <v>442</v>
      </c>
      <c r="L2117" s="75" t="str">
        <f t="shared" ca="1" si="266"/>
        <v>2112: Operating</v>
      </c>
      <c r="M2117" s="75">
        <f t="shared" ca="1" si="262"/>
        <v>0</v>
      </c>
      <c r="N2117" s="75">
        <f t="shared" ca="1" si="263"/>
        <v>0</v>
      </c>
      <c r="O2117" s="75" t="str">
        <f t="shared" ca="1" si="267"/>
        <v>2112: Operating00PY0</v>
      </c>
      <c r="P2117" s="75">
        <f>VLOOKUP(D2117,'FY-Quarter lookup'!$D$2:$J$25,7,FALSE)</f>
        <v>0</v>
      </c>
      <c r="Q2117" s="75">
        <f ca="1">IFERROR(INDEX('Budget by FY'!$I$2:$I$506,MATCH('Budget by qtr'!O2117,'Budget by FY'!$F$2:$F$506,0)),0)</f>
        <v>0</v>
      </c>
      <c r="R2117" s="75">
        <f>VLOOKUP(D2117,'FY-Quarter lookup'!$D$2:$K$25,8,FALSE)</f>
        <v>0</v>
      </c>
      <c r="S2117" s="75">
        <f>VLOOKUP(D2117,'FY-Quarter lookup'!$D$2:$G$25,4,FALSE)</f>
        <v>0</v>
      </c>
      <c r="T2117" s="75">
        <f t="shared" ca="1" si="264"/>
        <v>0</v>
      </c>
    </row>
    <row r="2118" spans="1:20">
      <c r="A2118">
        <v>1</v>
      </c>
      <c r="B2118">
        <v>2024</v>
      </c>
      <c r="C2118" s="2">
        <v>45108</v>
      </c>
      <c r="D2118" s="2">
        <v>45199</v>
      </c>
      <c r="J2118">
        <f>VLOOKUP(D2118,'FY-Quarter lookup'!$D$2:$I$25,6,FALSE)</f>
        <v>0</v>
      </c>
      <c r="K2118">
        <f t="shared" si="268"/>
        <v>442</v>
      </c>
      <c r="L2118" s="75" t="str">
        <f t="shared" ca="1" si="266"/>
        <v>2112: Operating</v>
      </c>
      <c r="M2118" s="75">
        <f t="shared" ca="1" si="262"/>
        <v>0</v>
      </c>
      <c r="N2118" s="75">
        <f t="shared" ca="1" si="263"/>
        <v>0</v>
      </c>
      <c r="O2118" s="75" t="str">
        <f t="shared" ca="1" si="267"/>
        <v>2112: Operating00PY0</v>
      </c>
      <c r="P2118" s="75">
        <f>VLOOKUP(D2118,'FY-Quarter lookup'!$D$2:$J$25,7,FALSE)</f>
        <v>0</v>
      </c>
      <c r="Q2118" s="75">
        <f ca="1">IFERROR(INDEX('Budget by FY'!$I$2:$I$506,MATCH('Budget by qtr'!O2118,'Budget by FY'!$F$2:$F$506,0)),0)</f>
        <v>0</v>
      </c>
      <c r="R2118" s="75">
        <f>VLOOKUP(D2118,'FY-Quarter lookup'!$D$2:$K$25,8,FALSE)</f>
        <v>0</v>
      </c>
      <c r="S2118" s="75">
        <f>VLOOKUP(D2118,'FY-Quarter lookup'!$D$2:$G$25,4,FALSE)</f>
        <v>0</v>
      </c>
      <c r="T2118" s="75">
        <f t="shared" ca="1" si="264"/>
        <v>0</v>
      </c>
    </row>
    <row r="2119" spans="1:20">
      <c r="A2119">
        <v>2</v>
      </c>
      <c r="B2119">
        <v>2024</v>
      </c>
      <c r="C2119" s="2">
        <v>45200</v>
      </c>
      <c r="D2119" s="2">
        <v>45291</v>
      </c>
      <c r="J2119">
        <f>VLOOKUP(D2119,'FY-Quarter lookup'!$D$2:$I$25,6,FALSE)</f>
        <v>0</v>
      </c>
      <c r="K2119">
        <f t="shared" si="268"/>
        <v>442</v>
      </c>
      <c r="L2119" s="75" t="str">
        <f t="shared" ca="1" si="266"/>
        <v>2112: Operating</v>
      </c>
      <c r="M2119" s="75">
        <f t="shared" ca="1" si="262"/>
        <v>0</v>
      </c>
      <c r="N2119" s="75">
        <f t="shared" ca="1" si="263"/>
        <v>0</v>
      </c>
      <c r="O2119" s="75" t="str">
        <f t="shared" ca="1" si="267"/>
        <v>2112: Operating00PY0</v>
      </c>
      <c r="P2119" s="75">
        <f>VLOOKUP(D2119,'FY-Quarter lookup'!$D$2:$J$25,7,FALSE)</f>
        <v>0</v>
      </c>
      <c r="Q2119" s="75">
        <f ca="1">IFERROR(INDEX('Budget by FY'!$I$2:$I$506,MATCH('Budget by qtr'!O2119,'Budget by FY'!$F$2:$F$506,0)),0)</f>
        <v>0</v>
      </c>
      <c r="R2119" s="75">
        <f>VLOOKUP(D2119,'FY-Quarter lookup'!$D$2:$K$25,8,FALSE)</f>
        <v>0</v>
      </c>
      <c r="S2119" s="75">
        <f>VLOOKUP(D2119,'FY-Quarter lookup'!$D$2:$G$25,4,FALSE)</f>
        <v>0</v>
      </c>
      <c r="T2119" s="75">
        <f t="shared" ca="1" si="264"/>
        <v>0</v>
      </c>
    </row>
    <row r="2120" spans="1:20">
      <c r="A2120">
        <v>3</v>
      </c>
      <c r="B2120">
        <v>2024</v>
      </c>
      <c r="C2120" s="2">
        <v>45292</v>
      </c>
      <c r="D2120" s="2">
        <v>45382</v>
      </c>
      <c r="J2120">
        <f>VLOOKUP(D2120,'FY-Quarter lookup'!$D$2:$I$25,6,FALSE)</f>
        <v>0</v>
      </c>
      <c r="K2120">
        <f t="shared" si="268"/>
        <v>442</v>
      </c>
      <c r="L2120" s="75" t="str">
        <f t="shared" ca="1" si="266"/>
        <v>2112: Operating</v>
      </c>
      <c r="M2120" s="75">
        <f t="shared" ca="1" si="262"/>
        <v>0</v>
      </c>
      <c r="N2120" s="75">
        <f t="shared" ca="1" si="263"/>
        <v>0</v>
      </c>
      <c r="O2120" s="75" t="str">
        <f t="shared" ca="1" si="267"/>
        <v>2112: Operating00PY0</v>
      </c>
      <c r="P2120" s="75">
        <f>VLOOKUP(D2120,'FY-Quarter lookup'!$D$2:$J$25,7,FALSE)</f>
        <v>0</v>
      </c>
      <c r="Q2120" s="75">
        <f ca="1">IFERROR(INDEX('Budget by FY'!$I$2:$I$506,MATCH('Budget by qtr'!O2120,'Budget by FY'!$F$2:$F$506,0)),0)</f>
        <v>0</v>
      </c>
      <c r="R2120" s="75">
        <f>VLOOKUP(D2120,'FY-Quarter lookup'!$D$2:$K$25,8,FALSE)</f>
        <v>0</v>
      </c>
      <c r="S2120" s="75">
        <f>VLOOKUP(D2120,'FY-Quarter lookup'!$D$2:$G$25,4,FALSE)</f>
        <v>0</v>
      </c>
      <c r="T2120" s="75">
        <f t="shared" ca="1" si="264"/>
        <v>0</v>
      </c>
    </row>
    <row r="2121" spans="1:20">
      <c r="A2121">
        <v>4</v>
      </c>
      <c r="B2121">
        <v>2024</v>
      </c>
      <c r="C2121" s="2">
        <v>45383</v>
      </c>
      <c r="D2121" s="2">
        <v>45473</v>
      </c>
      <c r="J2121">
        <f>VLOOKUP(D2121,'FY-Quarter lookup'!$D$2:$I$25,6,FALSE)</f>
        <v>0</v>
      </c>
      <c r="K2121">
        <f t="shared" si="268"/>
        <v>442</v>
      </c>
      <c r="L2121" s="75" t="str">
        <f t="shared" ca="1" si="266"/>
        <v>2112: Operating</v>
      </c>
      <c r="M2121" s="75">
        <f t="shared" ca="1" si="262"/>
        <v>0</v>
      </c>
      <c r="N2121" s="75">
        <f t="shared" ca="1" si="263"/>
        <v>0</v>
      </c>
      <c r="O2121" s="75" t="str">
        <f t="shared" ca="1" si="267"/>
        <v>2112: Operating00PY0</v>
      </c>
      <c r="P2121" s="75">
        <f>VLOOKUP(D2121,'FY-Quarter lookup'!$D$2:$J$25,7,FALSE)</f>
        <v>0</v>
      </c>
      <c r="Q2121" s="75">
        <f ca="1">IFERROR(INDEX('Budget by FY'!$I$2:$I$506,MATCH('Budget by qtr'!O2121,'Budget by FY'!$F$2:$F$506,0)),0)</f>
        <v>0</v>
      </c>
      <c r="R2121" s="75">
        <f>VLOOKUP(D2121,'FY-Quarter lookup'!$D$2:$K$25,8,FALSE)</f>
        <v>0</v>
      </c>
      <c r="S2121" s="75">
        <f>VLOOKUP(D2121,'FY-Quarter lookup'!$D$2:$G$25,4,FALSE)</f>
        <v>0</v>
      </c>
      <c r="T2121" s="75">
        <f t="shared" ca="1" si="264"/>
        <v>0</v>
      </c>
    </row>
    <row r="2122" spans="1:20">
      <c r="A2122">
        <v>1</v>
      </c>
      <c r="B2122">
        <v>2025</v>
      </c>
      <c r="C2122" s="2">
        <v>45474</v>
      </c>
      <c r="D2122" s="2">
        <v>45565</v>
      </c>
      <c r="J2122">
        <f>VLOOKUP(D2122,'FY-Quarter lookup'!$D$2:$I$25,6,FALSE)</f>
        <v>0</v>
      </c>
      <c r="K2122">
        <f t="shared" si="268"/>
        <v>442</v>
      </c>
      <c r="L2122" s="75" t="str">
        <f t="shared" ca="1" si="266"/>
        <v>2112: Operating</v>
      </c>
      <c r="M2122" s="75">
        <f t="shared" ca="1" si="262"/>
        <v>0</v>
      </c>
      <c r="N2122" s="75">
        <f t="shared" ca="1" si="263"/>
        <v>0</v>
      </c>
      <c r="O2122" s="75" t="str">
        <f t="shared" ca="1" si="267"/>
        <v>2112: Operating00PY0</v>
      </c>
      <c r="P2122" s="75">
        <f>VLOOKUP(D2122,'FY-Quarter lookup'!$D$2:$J$25,7,FALSE)</f>
        <v>0</v>
      </c>
      <c r="Q2122" s="75">
        <f ca="1">IFERROR(INDEX('Budget by FY'!$I$2:$I$506,MATCH('Budget by qtr'!O2122,'Budget by FY'!$F$2:$F$506,0)),0)</f>
        <v>0</v>
      </c>
      <c r="R2122" s="75">
        <f>VLOOKUP(D2122,'FY-Quarter lookup'!$D$2:$K$25,8,FALSE)</f>
        <v>0</v>
      </c>
      <c r="S2122" s="75">
        <f>VLOOKUP(D2122,'FY-Quarter lookup'!$D$2:$G$25,4,FALSE)</f>
        <v>0</v>
      </c>
      <c r="T2122" s="75">
        <f t="shared" ca="1" si="264"/>
        <v>0</v>
      </c>
    </row>
    <row r="2123" spans="1:20">
      <c r="A2123">
        <v>2</v>
      </c>
      <c r="B2123">
        <v>2025</v>
      </c>
      <c r="C2123" s="2">
        <v>45566</v>
      </c>
      <c r="D2123" s="2">
        <v>45657</v>
      </c>
      <c r="J2123">
        <f>VLOOKUP(D2123,'FY-Quarter lookup'!$D$2:$I$25,6,FALSE)</f>
        <v>0</v>
      </c>
      <c r="K2123">
        <f t="shared" si="268"/>
        <v>442</v>
      </c>
      <c r="L2123" s="75" t="str">
        <f t="shared" ca="1" si="266"/>
        <v>2112: Operating</v>
      </c>
      <c r="M2123" s="75">
        <f t="shared" ca="1" si="262"/>
        <v>0</v>
      </c>
      <c r="N2123" s="75">
        <f t="shared" ca="1" si="263"/>
        <v>0</v>
      </c>
      <c r="O2123" s="75" t="str">
        <f t="shared" ca="1" si="267"/>
        <v>2112: Operating00PY0</v>
      </c>
      <c r="P2123" s="75">
        <f>VLOOKUP(D2123,'FY-Quarter lookup'!$D$2:$J$25,7,FALSE)</f>
        <v>0</v>
      </c>
      <c r="Q2123" s="75">
        <f ca="1">IFERROR(INDEX('Budget by FY'!$I$2:$I$506,MATCH('Budget by qtr'!O2123,'Budget by FY'!$F$2:$F$506,0)),0)</f>
        <v>0</v>
      </c>
      <c r="R2123" s="75">
        <f>VLOOKUP(D2123,'FY-Quarter lookup'!$D$2:$K$25,8,FALSE)</f>
        <v>0</v>
      </c>
      <c r="S2123" s="75">
        <f>VLOOKUP(D2123,'FY-Quarter lookup'!$D$2:$G$25,4,FALSE)</f>
        <v>0</v>
      </c>
      <c r="T2123" s="75">
        <f t="shared" ca="1" si="264"/>
        <v>0</v>
      </c>
    </row>
    <row r="2124" spans="1:20">
      <c r="A2124">
        <v>3</v>
      </c>
      <c r="B2124">
        <v>2025</v>
      </c>
      <c r="C2124" s="2">
        <v>45658</v>
      </c>
      <c r="D2124" s="2">
        <v>45747</v>
      </c>
      <c r="J2124">
        <f>VLOOKUP(D2124,'FY-Quarter lookup'!$D$2:$I$25,6,FALSE)</f>
        <v>0</v>
      </c>
      <c r="K2124">
        <f t="shared" si="268"/>
        <v>442</v>
      </c>
      <c r="L2124" s="75" t="str">
        <f t="shared" ca="1" si="266"/>
        <v>2112: Operating</v>
      </c>
      <c r="M2124" s="75">
        <f t="shared" ca="1" si="262"/>
        <v>0</v>
      </c>
      <c r="N2124" s="75">
        <f t="shared" ca="1" si="263"/>
        <v>0</v>
      </c>
      <c r="O2124" s="75" t="str">
        <f t="shared" ca="1" si="267"/>
        <v>2112: Operating00PY0</v>
      </c>
      <c r="P2124" s="75">
        <f>VLOOKUP(D2124,'FY-Quarter lookup'!$D$2:$J$25,7,FALSE)</f>
        <v>0</v>
      </c>
      <c r="Q2124" s="75">
        <f ca="1">IFERROR(INDEX('Budget by FY'!$I$2:$I$506,MATCH('Budget by qtr'!O2124,'Budget by FY'!$F$2:$F$506,0)),0)</f>
        <v>0</v>
      </c>
      <c r="R2124" s="75">
        <f>VLOOKUP(D2124,'FY-Quarter lookup'!$D$2:$K$25,8,FALSE)</f>
        <v>0</v>
      </c>
      <c r="S2124" s="75">
        <f>VLOOKUP(D2124,'FY-Quarter lookup'!$D$2:$G$25,4,FALSE)</f>
        <v>0</v>
      </c>
      <c r="T2124" s="75">
        <f t="shared" ca="1" si="264"/>
        <v>0</v>
      </c>
    </row>
    <row r="2125" spans="1:20">
      <c r="A2125">
        <v>4</v>
      </c>
      <c r="B2125">
        <v>2025</v>
      </c>
      <c r="C2125" s="2">
        <v>45748</v>
      </c>
      <c r="D2125" s="2">
        <v>45838</v>
      </c>
      <c r="J2125">
        <f>VLOOKUP(D2125,'FY-Quarter lookup'!$D$2:$I$25,6,FALSE)</f>
        <v>0</v>
      </c>
      <c r="K2125">
        <f t="shared" si="268"/>
        <v>442</v>
      </c>
      <c r="L2125" s="75" t="str">
        <f t="shared" ca="1" si="266"/>
        <v>2112: Operating</v>
      </c>
      <c r="M2125" s="75">
        <f t="shared" ca="1" si="262"/>
        <v>0</v>
      </c>
      <c r="N2125" s="75">
        <f t="shared" ca="1" si="263"/>
        <v>0</v>
      </c>
      <c r="O2125" s="75" t="str">
        <f t="shared" ca="1" si="267"/>
        <v>2112: Operating00PY0</v>
      </c>
      <c r="P2125" s="75">
        <f>VLOOKUP(D2125,'FY-Quarter lookup'!$D$2:$J$25,7,FALSE)</f>
        <v>0</v>
      </c>
      <c r="Q2125" s="75">
        <f ca="1">IFERROR(INDEX('Budget by FY'!$I$2:$I$506,MATCH('Budget by qtr'!O2125,'Budget by FY'!$F$2:$F$506,0)),0)</f>
        <v>0</v>
      </c>
      <c r="R2125" s="75">
        <f>VLOOKUP(D2125,'FY-Quarter lookup'!$D$2:$K$25,8,FALSE)</f>
        <v>0</v>
      </c>
      <c r="S2125" s="75">
        <f>VLOOKUP(D2125,'FY-Quarter lookup'!$D$2:$G$25,4,FALSE)</f>
        <v>0</v>
      </c>
      <c r="T2125" s="75">
        <f t="shared" ca="1" si="264"/>
        <v>0</v>
      </c>
    </row>
    <row r="2126" spans="1:20">
      <c r="A2126">
        <v>1</v>
      </c>
      <c r="B2126">
        <v>2026</v>
      </c>
      <c r="C2126" s="2">
        <v>45839</v>
      </c>
      <c r="D2126" s="2">
        <v>45930</v>
      </c>
      <c r="J2126">
        <f>VLOOKUP(D2126,'FY-Quarter lookup'!$D$2:$I$25,6,FALSE)</f>
        <v>0</v>
      </c>
      <c r="K2126">
        <f t="shared" si="268"/>
        <v>442</v>
      </c>
      <c r="L2126" s="75" t="str">
        <f t="shared" ca="1" si="266"/>
        <v>2112: Operating</v>
      </c>
      <c r="M2126" s="75">
        <f t="shared" ca="1" si="262"/>
        <v>0</v>
      </c>
      <c r="N2126" s="75">
        <f t="shared" ca="1" si="263"/>
        <v>0</v>
      </c>
      <c r="O2126" s="75" t="str">
        <f t="shared" ca="1" si="267"/>
        <v>2112: Operating00PY0</v>
      </c>
      <c r="P2126" s="75">
        <f>VLOOKUP(D2126,'FY-Quarter lookup'!$D$2:$J$25,7,FALSE)</f>
        <v>0</v>
      </c>
      <c r="Q2126" s="75">
        <f ca="1">IFERROR(INDEX('Budget by FY'!$I$2:$I$506,MATCH('Budget by qtr'!O2126,'Budget by FY'!$F$2:$F$506,0)),0)</f>
        <v>0</v>
      </c>
      <c r="R2126" s="75">
        <f>VLOOKUP(D2126,'FY-Quarter lookup'!$D$2:$K$25,8,FALSE)</f>
        <v>0</v>
      </c>
      <c r="S2126" s="75">
        <f>VLOOKUP(D2126,'FY-Quarter lookup'!$D$2:$G$25,4,FALSE)</f>
        <v>0</v>
      </c>
      <c r="T2126" s="75">
        <f t="shared" ca="1" si="264"/>
        <v>0</v>
      </c>
    </row>
    <row r="2127" spans="1:20">
      <c r="A2127">
        <v>2</v>
      </c>
      <c r="B2127">
        <v>2026</v>
      </c>
      <c r="C2127" s="2">
        <v>45931</v>
      </c>
      <c r="D2127" s="2">
        <v>46022</v>
      </c>
      <c r="J2127">
        <f>VLOOKUP(D2127,'FY-Quarter lookup'!$D$2:$I$25,6,FALSE)</f>
        <v>0</v>
      </c>
      <c r="K2127">
        <f t="shared" si="268"/>
        <v>442</v>
      </c>
      <c r="L2127" s="75" t="str">
        <f t="shared" ca="1" si="266"/>
        <v>2112: Operating</v>
      </c>
      <c r="M2127" s="75">
        <f t="shared" ca="1" si="262"/>
        <v>0</v>
      </c>
      <c r="N2127" s="75">
        <f t="shared" ca="1" si="263"/>
        <v>0</v>
      </c>
      <c r="O2127" s="75" t="str">
        <f t="shared" ca="1" si="267"/>
        <v>2112: Operating00PY0</v>
      </c>
      <c r="P2127" s="75">
        <f>VLOOKUP(D2127,'FY-Quarter lookup'!$D$2:$J$25,7,FALSE)</f>
        <v>0</v>
      </c>
      <c r="Q2127" s="75">
        <f ca="1">IFERROR(INDEX('Budget by FY'!$I$2:$I$506,MATCH('Budget by qtr'!O2127,'Budget by FY'!$F$2:$F$506,0)),0)</f>
        <v>0</v>
      </c>
      <c r="R2127" s="75">
        <f>VLOOKUP(D2127,'FY-Quarter lookup'!$D$2:$K$25,8,FALSE)</f>
        <v>0</v>
      </c>
      <c r="S2127" s="75">
        <f>VLOOKUP(D2127,'FY-Quarter lookup'!$D$2:$G$25,4,FALSE)</f>
        <v>0</v>
      </c>
      <c r="T2127" s="75">
        <f t="shared" ca="1" si="264"/>
        <v>0</v>
      </c>
    </row>
    <row r="2128" spans="1:20">
      <c r="A2128">
        <v>3</v>
      </c>
      <c r="B2128">
        <v>2026</v>
      </c>
      <c r="C2128" s="2">
        <v>46023</v>
      </c>
      <c r="D2128" s="2">
        <v>46112</v>
      </c>
      <c r="J2128">
        <f>VLOOKUP(D2128,'FY-Quarter lookup'!$D$2:$I$25,6,FALSE)</f>
        <v>0</v>
      </c>
      <c r="K2128">
        <f t="shared" si="268"/>
        <v>442</v>
      </c>
      <c r="L2128" s="75" t="str">
        <f t="shared" ca="1" si="266"/>
        <v>2112: Operating</v>
      </c>
      <c r="M2128" s="75">
        <f t="shared" ca="1" si="262"/>
        <v>0</v>
      </c>
      <c r="N2128" s="75">
        <f t="shared" ca="1" si="263"/>
        <v>0</v>
      </c>
      <c r="O2128" s="75" t="str">
        <f t="shared" ca="1" si="267"/>
        <v>2112: Operating00PY0</v>
      </c>
      <c r="P2128" s="75">
        <f>VLOOKUP(D2128,'FY-Quarter lookup'!$D$2:$J$25,7,FALSE)</f>
        <v>0</v>
      </c>
      <c r="Q2128" s="75">
        <f ca="1">IFERROR(INDEX('Budget by FY'!$I$2:$I$506,MATCH('Budget by qtr'!O2128,'Budget by FY'!$F$2:$F$506,0)),0)</f>
        <v>0</v>
      </c>
      <c r="R2128" s="75">
        <f>VLOOKUP(D2128,'FY-Quarter lookup'!$D$2:$K$25,8,FALSE)</f>
        <v>0</v>
      </c>
      <c r="S2128" s="75">
        <f>VLOOKUP(D2128,'FY-Quarter lookup'!$D$2:$G$25,4,FALSE)</f>
        <v>0</v>
      </c>
      <c r="T2128" s="75">
        <f t="shared" ca="1" si="264"/>
        <v>0</v>
      </c>
    </row>
    <row r="2129" spans="1:20">
      <c r="A2129">
        <v>4</v>
      </c>
      <c r="B2129">
        <v>2026</v>
      </c>
      <c r="C2129" s="2">
        <v>46113</v>
      </c>
      <c r="D2129" s="2">
        <v>46203</v>
      </c>
      <c r="J2129">
        <f>VLOOKUP(D2129,'FY-Quarter lookup'!$D$2:$I$25,6,FALSE)</f>
        <v>0</v>
      </c>
      <c r="K2129">
        <f t="shared" si="268"/>
        <v>442</v>
      </c>
      <c r="L2129" s="75" t="str">
        <f t="shared" ca="1" si="266"/>
        <v>2112: Operating</v>
      </c>
      <c r="M2129" s="75">
        <f t="shared" ca="1" si="262"/>
        <v>0</v>
      </c>
      <c r="N2129" s="75">
        <f t="shared" ca="1" si="263"/>
        <v>0</v>
      </c>
      <c r="O2129" s="75" t="str">
        <f t="shared" ca="1" si="267"/>
        <v>2112: Operating00PY0</v>
      </c>
      <c r="P2129" s="75">
        <f>VLOOKUP(D2129,'FY-Quarter lookup'!$D$2:$J$25,7,FALSE)</f>
        <v>0</v>
      </c>
      <c r="Q2129" s="75">
        <f ca="1">IFERROR(INDEX('Budget by FY'!$I$2:$I$506,MATCH('Budget by qtr'!O2129,'Budget by FY'!$F$2:$F$506,0)),0)</f>
        <v>0</v>
      </c>
      <c r="R2129" s="75">
        <f>VLOOKUP(D2129,'FY-Quarter lookup'!$D$2:$K$25,8,FALSE)</f>
        <v>0</v>
      </c>
      <c r="S2129" s="75">
        <f>VLOOKUP(D2129,'FY-Quarter lookup'!$D$2:$G$25,4,FALSE)</f>
        <v>0</v>
      </c>
      <c r="T2129" s="75">
        <f t="shared" ca="1" si="264"/>
        <v>0</v>
      </c>
    </row>
    <row r="2130" spans="1:20">
      <c r="A2130">
        <v>1</v>
      </c>
      <c r="B2130">
        <v>2027</v>
      </c>
      <c r="C2130" s="2">
        <v>46204</v>
      </c>
      <c r="D2130" s="2">
        <v>46295</v>
      </c>
      <c r="J2130">
        <f>VLOOKUP(D2130,'FY-Quarter lookup'!$D$2:$I$25,6,FALSE)</f>
        <v>0</v>
      </c>
      <c r="K2130">
        <f t="shared" si="268"/>
        <v>442</v>
      </c>
      <c r="L2130" s="75" t="str">
        <f t="shared" ca="1" si="266"/>
        <v>2112: Operating</v>
      </c>
      <c r="M2130" s="75">
        <f t="shared" ca="1" si="262"/>
        <v>0</v>
      </c>
      <c r="N2130" s="75">
        <f t="shared" ca="1" si="263"/>
        <v>0</v>
      </c>
      <c r="O2130" s="75" t="str">
        <f t="shared" ca="1" si="267"/>
        <v>2112: Operating00PY0</v>
      </c>
      <c r="P2130" s="75">
        <f>VLOOKUP(D2130,'FY-Quarter lookup'!$D$2:$J$25,7,FALSE)</f>
        <v>0</v>
      </c>
      <c r="Q2130" s="75">
        <f ca="1">IFERROR(INDEX('Budget by FY'!$I$2:$I$506,MATCH('Budget by qtr'!O2130,'Budget by FY'!$F$2:$F$506,0)),0)</f>
        <v>0</v>
      </c>
      <c r="R2130" s="75">
        <f>VLOOKUP(D2130,'FY-Quarter lookup'!$D$2:$K$25,8,FALSE)</f>
        <v>0</v>
      </c>
      <c r="S2130" s="75">
        <f>VLOOKUP(D2130,'FY-Quarter lookup'!$D$2:$G$25,4,FALSE)</f>
        <v>0</v>
      </c>
      <c r="T2130" s="75">
        <f t="shared" ca="1" si="264"/>
        <v>0</v>
      </c>
    </row>
    <row r="2131" spans="1:20">
      <c r="A2131">
        <v>2</v>
      </c>
      <c r="B2131">
        <v>2027</v>
      </c>
      <c r="C2131" s="2">
        <v>46296</v>
      </c>
      <c r="D2131" s="2">
        <v>46387</v>
      </c>
      <c r="J2131">
        <f>VLOOKUP(D2131,'FY-Quarter lookup'!$D$2:$I$25,6,FALSE)</f>
        <v>0</v>
      </c>
      <c r="K2131">
        <f t="shared" si="268"/>
        <v>442</v>
      </c>
      <c r="L2131" s="75" t="str">
        <f t="shared" ca="1" si="266"/>
        <v>2112: Operating</v>
      </c>
      <c r="M2131" s="75">
        <f t="shared" ca="1" si="262"/>
        <v>0</v>
      </c>
      <c r="N2131" s="75">
        <f t="shared" ca="1" si="263"/>
        <v>0</v>
      </c>
      <c r="O2131" s="75" t="str">
        <f t="shared" ca="1" si="267"/>
        <v>2112: Operating00PY0</v>
      </c>
      <c r="P2131" s="75">
        <f>VLOOKUP(D2131,'FY-Quarter lookup'!$D$2:$J$25,7,FALSE)</f>
        <v>0</v>
      </c>
      <c r="Q2131" s="75">
        <f ca="1">IFERROR(INDEX('Budget by FY'!$I$2:$I$506,MATCH('Budget by qtr'!O2131,'Budget by FY'!$F$2:$F$506,0)),0)</f>
        <v>0</v>
      </c>
      <c r="R2131" s="75">
        <f>VLOOKUP(D2131,'FY-Quarter lookup'!$D$2:$K$25,8,FALSE)</f>
        <v>0</v>
      </c>
      <c r="S2131" s="75">
        <f>VLOOKUP(D2131,'FY-Quarter lookup'!$D$2:$G$25,4,FALSE)</f>
        <v>0</v>
      </c>
      <c r="T2131" s="75">
        <f t="shared" ca="1" si="264"/>
        <v>0</v>
      </c>
    </row>
    <row r="2132" spans="1:20">
      <c r="A2132">
        <v>3</v>
      </c>
      <c r="B2132">
        <v>2027</v>
      </c>
      <c r="C2132" s="2">
        <v>46388</v>
      </c>
      <c r="D2132" s="2">
        <v>46477</v>
      </c>
      <c r="J2132">
        <f>VLOOKUP(D2132,'FY-Quarter lookup'!$D$2:$I$25,6,FALSE)</f>
        <v>0</v>
      </c>
      <c r="K2132">
        <f t="shared" si="268"/>
        <v>442</v>
      </c>
      <c r="L2132" s="75" t="str">
        <f t="shared" ca="1" si="266"/>
        <v>2112: Operating</v>
      </c>
      <c r="M2132" s="75">
        <f t="shared" ca="1" si="262"/>
        <v>0</v>
      </c>
      <c r="N2132" s="75">
        <f t="shared" ca="1" si="263"/>
        <v>0</v>
      </c>
      <c r="O2132" s="75" t="str">
        <f t="shared" ca="1" si="267"/>
        <v>2112: Operating00PY0</v>
      </c>
      <c r="P2132" s="75">
        <f>VLOOKUP(D2132,'FY-Quarter lookup'!$D$2:$J$25,7,FALSE)</f>
        <v>0</v>
      </c>
      <c r="Q2132" s="75">
        <f ca="1">IFERROR(INDEX('Budget by FY'!$I$2:$I$506,MATCH('Budget by qtr'!O2132,'Budget by FY'!$F$2:$F$506,0)),0)</f>
        <v>0</v>
      </c>
      <c r="R2132" s="75">
        <f>VLOOKUP(D2132,'FY-Quarter lookup'!$D$2:$K$25,8,FALSE)</f>
        <v>0</v>
      </c>
      <c r="S2132" s="75">
        <f>VLOOKUP(D2132,'FY-Quarter lookup'!$D$2:$G$25,4,FALSE)</f>
        <v>0</v>
      </c>
      <c r="T2132" s="75">
        <f t="shared" ca="1" si="264"/>
        <v>0</v>
      </c>
    </row>
    <row r="2133" spans="1:20">
      <c r="A2133">
        <v>4</v>
      </c>
      <c r="B2133">
        <v>2027</v>
      </c>
      <c r="C2133" s="2">
        <v>46478</v>
      </c>
      <c r="D2133" s="2">
        <v>46568</v>
      </c>
      <c r="J2133">
        <f>VLOOKUP(D2133,'FY-Quarter lookup'!$D$2:$I$25,6,FALSE)</f>
        <v>0</v>
      </c>
      <c r="K2133">
        <f t="shared" si="268"/>
        <v>442</v>
      </c>
      <c r="L2133" s="75" t="str">
        <f t="shared" ca="1" si="266"/>
        <v>2112: Operating</v>
      </c>
      <c r="M2133" s="75">
        <f t="shared" ca="1" si="262"/>
        <v>0</v>
      </c>
      <c r="N2133" s="75">
        <f t="shared" ca="1" si="263"/>
        <v>0</v>
      </c>
      <c r="O2133" s="75" t="str">
        <f t="shared" ca="1" si="267"/>
        <v>2112: Operating00PY0</v>
      </c>
      <c r="P2133" s="75">
        <f>VLOOKUP(D2133,'FY-Quarter lookup'!$D$2:$J$25,7,FALSE)</f>
        <v>0</v>
      </c>
      <c r="Q2133" s="75">
        <f ca="1">IFERROR(INDEX('Budget by FY'!$I$2:$I$506,MATCH('Budget by qtr'!O2133,'Budget by FY'!$F$2:$F$506,0)),0)</f>
        <v>0</v>
      </c>
      <c r="R2133" s="75">
        <f>VLOOKUP(D2133,'FY-Quarter lookup'!$D$2:$K$25,8,FALSE)</f>
        <v>0</v>
      </c>
      <c r="S2133" s="75">
        <f>VLOOKUP(D2133,'FY-Quarter lookup'!$D$2:$G$25,4,FALSE)</f>
        <v>0</v>
      </c>
      <c r="T2133" s="75">
        <f t="shared" ca="1" si="264"/>
        <v>0</v>
      </c>
    </row>
    <row r="2134" spans="1:20">
      <c r="A2134">
        <v>1</v>
      </c>
      <c r="B2134">
        <v>2028</v>
      </c>
      <c r="C2134" s="2">
        <v>46569</v>
      </c>
      <c r="D2134" s="2">
        <v>46660</v>
      </c>
      <c r="J2134">
        <f>VLOOKUP(D2134,'FY-Quarter lookup'!$D$2:$I$25,6,FALSE)</f>
        <v>0</v>
      </c>
      <c r="K2134">
        <f t="shared" si="268"/>
        <v>442</v>
      </c>
      <c r="L2134" s="75" t="str">
        <f t="shared" ca="1" si="266"/>
        <v>2112: Operating</v>
      </c>
      <c r="M2134" s="75">
        <f t="shared" ca="1" si="262"/>
        <v>0</v>
      </c>
      <c r="N2134" s="75">
        <f t="shared" ca="1" si="263"/>
        <v>0</v>
      </c>
      <c r="O2134" s="75" t="str">
        <f t="shared" ca="1" si="267"/>
        <v>2112: Operating00PY0</v>
      </c>
      <c r="P2134" s="75">
        <f>VLOOKUP(D2134,'FY-Quarter lookup'!$D$2:$J$25,7,FALSE)</f>
        <v>0</v>
      </c>
      <c r="Q2134" s="75">
        <f ca="1">IFERROR(INDEX('Budget by FY'!$I$2:$I$506,MATCH('Budget by qtr'!O2134,'Budget by FY'!$F$2:$F$506,0)),0)</f>
        <v>0</v>
      </c>
      <c r="R2134" s="75">
        <f>VLOOKUP(D2134,'FY-Quarter lookup'!$D$2:$K$25,8,FALSE)</f>
        <v>0</v>
      </c>
      <c r="S2134" s="75">
        <f>VLOOKUP(D2134,'FY-Quarter lookup'!$D$2:$G$25,4,FALSE)</f>
        <v>0</v>
      </c>
      <c r="T2134" s="75">
        <f t="shared" ca="1" si="264"/>
        <v>0</v>
      </c>
    </row>
    <row r="2135" spans="1:20">
      <c r="A2135">
        <v>2</v>
      </c>
      <c r="B2135">
        <v>2028</v>
      </c>
      <c r="C2135" s="2">
        <v>46661</v>
      </c>
      <c r="D2135" s="2">
        <v>46752</v>
      </c>
      <c r="J2135">
        <f>VLOOKUP(D2135,'FY-Quarter lookup'!$D$2:$I$25,6,FALSE)</f>
        <v>0</v>
      </c>
      <c r="K2135">
        <f t="shared" si="268"/>
        <v>442</v>
      </c>
      <c r="L2135" s="75" t="str">
        <f t="shared" ca="1" si="266"/>
        <v>2112: Operating</v>
      </c>
      <c r="M2135" s="75">
        <f t="shared" ca="1" si="262"/>
        <v>0</v>
      </c>
      <c r="N2135" s="75">
        <f t="shared" ca="1" si="263"/>
        <v>0</v>
      </c>
      <c r="O2135" s="75" t="str">
        <f t="shared" ca="1" si="267"/>
        <v>2112: Operating00PY0</v>
      </c>
      <c r="P2135" s="75">
        <f>VLOOKUP(D2135,'FY-Quarter lookup'!$D$2:$J$25,7,FALSE)</f>
        <v>0</v>
      </c>
      <c r="Q2135" s="75">
        <f ca="1">IFERROR(INDEX('Budget by FY'!$I$2:$I$506,MATCH('Budget by qtr'!O2135,'Budget by FY'!$F$2:$F$506,0)),0)</f>
        <v>0</v>
      </c>
      <c r="R2135" s="75">
        <f>VLOOKUP(D2135,'FY-Quarter lookup'!$D$2:$K$25,8,FALSE)</f>
        <v>0</v>
      </c>
      <c r="S2135" s="75">
        <f>VLOOKUP(D2135,'FY-Quarter lookup'!$D$2:$G$25,4,FALSE)</f>
        <v>0</v>
      </c>
      <c r="T2135" s="75">
        <f t="shared" ca="1" si="264"/>
        <v>0</v>
      </c>
    </row>
    <row r="2136" spans="1:20">
      <c r="A2136">
        <v>3</v>
      </c>
      <c r="B2136">
        <v>2028</v>
      </c>
      <c r="C2136" s="2">
        <v>46753</v>
      </c>
      <c r="D2136" s="2">
        <v>46843</v>
      </c>
      <c r="J2136">
        <f>VLOOKUP(D2136,'FY-Quarter lookup'!$D$2:$I$25,6,FALSE)</f>
        <v>0</v>
      </c>
      <c r="K2136">
        <f t="shared" si="268"/>
        <v>442</v>
      </c>
      <c r="L2136" s="75" t="str">
        <f t="shared" ca="1" si="266"/>
        <v>2112: Operating</v>
      </c>
      <c r="M2136" s="75">
        <f t="shared" ca="1" si="262"/>
        <v>0</v>
      </c>
      <c r="N2136" s="75">
        <f t="shared" ca="1" si="263"/>
        <v>0</v>
      </c>
      <c r="O2136" s="75" t="str">
        <f t="shared" ca="1" si="267"/>
        <v>2112: Operating00PY0</v>
      </c>
      <c r="P2136" s="75">
        <f>VLOOKUP(D2136,'FY-Quarter lookup'!$D$2:$J$25,7,FALSE)</f>
        <v>0</v>
      </c>
      <c r="Q2136" s="75">
        <f ca="1">IFERROR(INDEX('Budget by FY'!$I$2:$I$506,MATCH('Budget by qtr'!O2136,'Budget by FY'!$F$2:$F$506,0)),0)</f>
        <v>0</v>
      </c>
      <c r="R2136" s="75">
        <f>VLOOKUP(D2136,'FY-Quarter lookup'!$D$2:$K$25,8,FALSE)</f>
        <v>0</v>
      </c>
      <c r="S2136" s="75">
        <f>VLOOKUP(D2136,'FY-Quarter lookup'!$D$2:$G$25,4,FALSE)</f>
        <v>0</v>
      </c>
      <c r="T2136" s="75">
        <f t="shared" ca="1" si="264"/>
        <v>0</v>
      </c>
    </row>
    <row r="2137" spans="1:20">
      <c r="A2137">
        <v>4</v>
      </c>
      <c r="B2137">
        <v>2028</v>
      </c>
      <c r="C2137" s="2">
        <v>46844</v>
      </c>
      <c r="D2137" s="2">
        <v>46934</v>
      </c>
      <c r="J2137">
        <f>VLOOKUP(D2137,'FY-Quarter lookup'!$D$2:$I$25,6,FALSE)</f>
        <v>0</v>
      </c>
      <c r="K2137">
        <f t="shared" si="268"/>
        <v>442</v>
      </c>
      <c r="L2137" s="75" t="str">
        <f t="shared" ca="1" si="266"/>
        <v>2112: Operating</v>
      </c>
      <c r="M2137" s="75">
        <f t="shared" ca="1" si="262"/>
        <v>0</v>
      </c>
      <c r="N2137" s="75">
        <f t="shared" ca="1" si="263"/>
        <v>0</v>
      </c>
      <c r="O2137" s="75" t="str">
        <f t="shared" ca="1" si="267"/>
        <v>2112: Operating00PY0</v>
      </c>
      <c r="P2137" s="75">
        <f>VLOOKUP(D2137,'FY-Quarter lookup'!$D$2:$J$25,7,FALSE)</f>
        <v>0</v>
      </c>
      <c r="Q2137" s="75">
        <f ca="1">IFERROR(INDEX('Budget by FY'!$I$2:$I$506,MATCH('Budget by qtr'!O2137,'Budget by FY'!$F$2:$F$506,0)),0)</f>
        <v>0</v>
      </c>
      <c r="R2137" s="75">
        <f>VLOOKUP(D2137,'FY-Quarter lookup'!$D$2:$K$25,8,FALSE)</f>
        <v>0</v>
      </c>
      <c r="S2137" s="75">
        <f>VLOOKUP(D2137,'FY-Quarter lookup'!$D$2:$G$25,4,FALSE)</f>
        <v>0</v>
      </c>
      <c r="T2137" s="75">
        <f t="shared" ca="1" si="264"/>
        <v>0</v>
      </c>
    </row>
    <row r="2138" spans="1:20">
      <c r="A2138">
        <v>1</v>
      </c>
      <c r="B2138">
        <v>2023</v>
      </c>
      <c r="C2138" s="2">
        <v>44743</v>
      </c>
      <c r="D2138" s="2">
        <v>44834</v>
      </c>
      <c r="J2138">
        <f>VLOOKUP(D2138,'FY-Quarter lookup'!$D$2:$I$25,6,FALSE)</f>
        <v>0</v>
      </c>
      <c r="K2138">
        <f>K2137+5</f>
        <v>447</v>
      </c>
      <c r="L2138" s="75" t="str">
        <f t="shared" ca="1" si="266"/>
        <v>2112: Operating</v>
      </c>
      <c r="M2138" s="75">
        <f t="shared" ref="M2138:M2201" ca="1" si="269">INDIRECT(_xlfn.CONCAT("'Budget by FY'!D",K2138))</f>
        <v>0</v>
      </c>
      <c r="N2138" s="75">
        <f t="shared" ref="N2138:N2201" ca="1" si="270">INDIRECT(_xlfn.CONCAT("'Budget by FY'!E",K2138))</f>
        <v>0</v>
      </c>
      <c r="O2138" s="75" t="str">
        <f t="shared" ca="1" si="267"/>
        <v>2112: Operating00PY0</v>
      </c>
      <c r="P2138" s="75">
        <f>VLOOKUP(D2138,'FY-Quarter lookup'!$D$2:$J$25,7,FALSE)</f>
        <v>0</v>
      </c>
      <c r="Q2138" s="75">
        <f ca="1">IFERROR(INDEX('Budget by FY'!$I$2:$I$506,MATCH('Budget by qtr'!O2138,'Budget by FY'!$F$2:$F$506,0)),0)</f>
        <v>0</v>
      </c>
      <c r="R2138" s="75">
        <f>VLOOKUP(D2138,'FY-Quarter lookup'!$D$2:$K$25,8,FALSE)</f>
        <v>0</v>
      </c>
      <c r="S2138" s="75">
        <f>VLOOKUP(D2138,'FY-Quarter lookup'!$D$2:$G$25,4,FALSE)</f>
        <v>0</v>
      </c>
      <c r="T2138" s="75">
        <f t="shared" ref="T2138:T2201" ca="1" si="271">IFERROR((Q2138/R2138)*S2138,0)</f>
        <v>0</v>
      </c>
    </row>
    <row r="2139" spans="1:20">
      <c r="A2139">
        <v>2</v>
      </c>
      <c r="B2139">
        <v>2023</v>
      </c>
      <c r="C2139" s="2">
        <v>44835</v>
      </c>
      <c r="D2139" s="2">
        <v>44926</v>
      </c>
      <c r="J2139">
        <f>VLOOKUP(D2139,'FY-Quarter lookup'!$D$2:$I$25,6,FALSE)</f>
        <v>0</v>
      </c>
      <c r="K2139">
        <f>K2138</f>
        <v>447</v>
      </c>
      <c r="L2139" s="75" t="str">
        <f t="shared" ca="1" si="266"/>
        <v>2112: Operating</v>
      </c>
      <c r="M2139" s="75">
        <f t="shared" ca="1" si="269"/>
        <v>0</v>
      </c>
      <c r="N2139" s="75">
        <f t="shared" ca="1" si="270"/>
        <v>0</v>
      </c>
      <c r="O2139" s="75" t="str">
        <f t="shared" ca="1" si="267"/>
        <v>2112: Operating00PY0</v>
      </c>
      <c r="P2139" s="75">
        <f>VLOOKUP(D2139,'FY-Quarter lookup'!$D$2:$J$25,7,FALSE)</f>
        <v>0</v>
      </c>
      <c r="Q2139" s="75">
        <f ca="1">IFERROR(INDEX('Budget by FY'!$I$2:$I$506,MATCH('Budget by qtr'!O2139,'Budget by FY'!$F$2:$F$506,0)),0)</f>
        <v>0</v>
      </c>
      <c r="R2139" s="75">
        <f>VLOOKUP(D2139,'FY-Quarter lookup'!$D$2:$K$25,8,FALSE)</f>
        <v>0</v>
      </c>
      <c r="S2139" s="75">
        <f>VLOOKUP(D2139,'FY-Quarter lookup'!$D$2:$G$25,4,FALSE)</f>
        <v>0</v>
      </c>
      <c r="T2139" s="75">
        <f t="shared" ca="1" si="271"/>
        <v>0</v>
      </c>
    </row>
    <row r="2140" spans="1:20">
      <c r="A2140">
        <v>3</v>
      </c>
      <c r="B2140">
        <v>2023</v>
      </c>
      <c r="C2140" s="2">
        <v>44927</v>
      </c>
      <c r="D2140" s="2">
        <v>45016</v>
      </c>
      <c r="J2140">
        <f>VLOOKUP(D2140,'FY-Quarter lookup'!$D$2:$I$25,6,FALSE)</f>
        <v>0</v>
      </c>
      <c r="K2140">
        <f t="shared" ref="K2140:K2161" si="272">K2139</f>
        <v>447</v>
      </c>
      <c r="L2140" s="75" t="str">
        <f t="shared" ca="1" si="266"/>
        <v>2112: Operating</v>
      </c>
      <c r="M2140" s="75">
        <f t="shared" ca="1" si="269"/>
        <v>0</v>
      </c>
      <c r="N2140" s="75">
        <f t="shared" ca="1" si="270"/>
        <v>0</v>
      </c>
      <c r="O2140" s="75" t="str">
        <f t="shared" ca="1" si="267"/>
        <v>2112: Operating00PY0</v>
      </c>
      <c r="P2140" s="75">
        <f>VLOOKUP(D2140,'FY-Quarter lookup'!$D$2:$J$25,7,FALSE)</f>
        <v>0</v>
      </c>
      <c r="Q2140" s="75">
        <f ca="1">IFERROR(INDEX('Budget by FY'!$I$2:$I$506,MATCH('Budget by qtr'!O2140,'Budget by FY'!$F$2:$F$506,0)),0)</f>
        <v>0</v>
      </c>
      <c r="R2140" s="75">
        <f>VLOOKUP(D2140,'FY-Quarter lookup'!$D$2:$K$25,8,FALSE)</f>
        <v>0</v>
      </c>
      <c r="S2140" s="75">
        <f>VLOOKUP(D2140,'FY-Quarter lookup'!$D$2:$G$25,4,FALSE)</f>
        <v>0</v>
      </c>
      <c r="T2140" s="75">
        <f t="shared" ca="1" si="271"/>
        <v>0</v>
      </c>
    </row>
    <row r="2141" spans="1:20">
      <c r="A2141">
        <v>4</v>
      </c>
      <c r="B2141">
        <v>2023</v>
      </c>
      <c r="C2141" s="2">
        <v>45017</v>
      </c>
      <c r="D2141" s="2">
        <v>45107</v>
      </c>
      <c r="J2141">
        <f>VLOOKUP(D2141,'FY-Quarter lookup'!$D$2:$I$25,6,FALSE)</f>
        <v>0</v>
      </c>
      <c r="K2141">
        <f t="shared" si="272"/>
        <v>447</v>
      </c>
      <c r="L2141" s="75" t="str">
        <f t="shared" ca="1" si="266"/>
        <v>2112: Operating</v>
      </c>
      <c r="M2141" s="75">
        <f t="shared" ca="1" si="269"/>
        <v>0</v>
      </c>
      <c r="N2141" s="75">
        <f t="shared" ca="1" si="270"/>
        <v>0</v>
      </c>
      <c r="O2141" s="75" t="str">
        <f t="shared" ca="1" si="267"/>
        <v>2112: Operating00PY0</v>
      </c>
      <c r="P2141" s="75">
        <f>VLOOKUP(D2141,'FY-Quarter lookup'!$D$2:$J$25,7,FALSE)</f>
        <v>0</v>
      </c>
      <c r="Q2141" s="75">
        <f ca="1">IFERROR(INDEX('Budget by FY'!$I$2:$I$506,MATCH('Budget by qtr'!O2141,'Budget by FY'!$F$2:$F$506,0)),0)</f>
        <v>0</v>
      </c>
      <c r="R2141" s="75">
        <f>VLOOKUP(D2141,'FY-Quarter lookup'!$D$2:$K$25,8,FALSE)</f>
        <v>0</v>
      </c>
      <c r="S2141" s="75">
        <f>VLOOKUP(D2141,'FY-Quarter lookup'!$D$2:$G$25,4,FALSE)</f>
        <v>0</v>
      </c>
      <c r="T2141" s="75">
        <f t="shared" ca="1" si="271"/>
        <v>0</v>
      </c>
    </row>
    <row r="2142" spans="1:20">
      <c r="A2142">
        <v>1</v>
      </c>
      <c r="B2142">
        <v>2024</v>
      </c>
      <c r="C2142" s="2">
        <v>45108</v>
      </c>
      <c r="D2142" s="2">
        <v>45199</v>
      </c>
      <c r="J2142">
        <f>VLOOKUP(D2142,'FY-Quarter lookup'!$D$2:$I$25,6,FALSE)</f>
        <v>0</v>
      </c>
      <c r="K2142">
        <f t="shared" si="272"/>
        <v>447</v>
      </c>
      <c r="L2142" s="75" t="str">
        <f t="shared" ca="1" si="266"/>
        <v>2112: Operating</v>
      </c>
      <c r="M2142" s="75">
        <f t="shared" ca="1" si="269"/>
        <v>0</v>
      </c>
      <c r="N2142" s="75">
        <f t="shared" ca="1" si="270"/>
        <v>0</v>
      </c>
      <c r="O2142" s="75" t="str">
        <f t="shared" ca="1" si="267"/>
        <v>2112: Operating00PY0</v>
      </c>
      <c r="P2142" s="75">
        <f>VLOOKUP(D2142,'FY-Quarter lookup'!$D$2:$J$25,7,FALSE)</f>
        <v>0</v>
      </c>
      <c r="Q2142" s="75">
        <f ca="1">IFERROR(INDEX('Budget by FY'!$I$2:$I$506,MATCH('Budget by qtr'!O2142,'Budget by FY'!$F$2:$F$506,0)),0)</f>
        <v>0</v>
      </c>
      <c r="R2142" s="75">
        <f>VLOOKUP(D2142,'FY-Quarter lookup'!$D$2:$K$25,8,FALSE)</f>
        <v>0</v>
      </c>
      <c r="S2142" s="75">
        <f>VLOOKUP(D2142,'FY-Quarter lookup'!$D$2:$G$25,4,FALSE)</f>
        <v>0</v>
      </c>
      <c r="T2142" s="75">
        <f t="shared" ca="1" si="271"/>
        <v>0</v>
      </c>
    </row>
    <row r="2143" spans="1:20">
      <c r="A2143">
        <v>2</v>
      </c>
      <c r="B2143">
        <v>2024</v>
      </c>
      <c r="C2143" s="2">
        <v>45200</v>
      </c>
      <c r="D2143" s="2">
        <v>45291</v>
      </c>
      <c r="J2143">
        <f>VLOOKUP(D2143,'FY-Quarter lookup'!$D$2:$I$25,6,FALSE)</f>
        <v>0</v>
      </c>
      <c r="K2143">
        <f t="shared" si="272"/>
        <v>447</v>
      </c>
      <c r="L2143" s="75" t="str">
        <f t="shared" ca="1" si="266"/>
        <v>2112: Operating</v>
      </c>
      <c r="M2143" s="75">
        <f t="shared" ca="1" si="269"/>
        <v>0</v>
      </c>
      <c r="N2143" s="75">
        <f t="shared" ca="1" si="270"/>
        <v>0</v>
      </c>
      <c r="O2143" s="75" t="str">
        <f t="shared" ca="1" si="267"/>
        <v>2112: Operating00PY0</v>
      </c>
      <c r="P2143" s="75">
        <f>VLOOKUP(D2143,'FY-Quarter lookup'!$D$2:$J$25,7,FALSE)</f>
        <v>0</v>
      </c>
      <c r="Q2143" s="75">
        <f ca="1">IFERROR(INDEX('Budget by FY'!$I$2:$I$506,MATCH('Budget by qtr'!O2143,'Budget by FY'!$F$2:$F$506,0)),0)</f>
        <v>0</v>
      </c>
      <c r="R2143" s="75">
        <f>VLOOKUP(D2143,'FY-Quarter lookup'!$D$2:$K$25,8,FALSE)</f>
        <v>0</v>
      </c>
      <c r="S2143" s="75">
        <f>VLOOKUP(D2143,'FY-Quarter lookup'!$D$2:$G$25,4,FALSE)</f>
        <v>0</v>
      </c>
      <c r="T2143" s="75">
        <f t="shared" ca="1" si="271"/>
        <v>0</v>
      </c>
    </row>
    <row r="2144" spans="1:20">
      <c r="A2144">
        <v>3</v>
      </c>
      <c r="B2144">
        <v>2024</v>
      </c>
      <c r="C2144" s="2">
        <v>45292</v>
      </c>
      <c r="D2144" s="2">
        <v>45382</v>
      </c>
      <c r="J2144">
        <f>VLOOKUP(D2144,'FY-Quarter lookup'!$D$2:$I$25,6,FALSE)</f>
        <v>0</v>
      </c>
      <c r="K2144">
        <f t="shared" si="272"/>
        <v>447</v>
      </c>
      <c r="L2144" s="75" t="str">
        <f t="shared" ca="1" si="266"/>
        <v>2112: Operating</v>
      </c>
      <c r="M2144" s="75">
        <f t="shared" ca="1" si="269"/>
        <v>0</v>
      </c>
      <c r="N2144" s="75">
        <f t="shared" ca="1" si="270"/>
        <v>0</v>
      </c>
      <c r="O2144" s="75" t="str">
        <f t="shared" ca="1" si="267"/>
        <v>2112: Operating00PY0</v>
      </c>
      <c r="P2144" s="75">
        <f>VLOOKUP(D2144,'FY-Quarter lookup'!$D$2:$J$25,7,FALSE)</f>
        <v>0</v>
      </c>
      <c r="Q2144" s="75">
        <f ca="1">IFERROR(INDEX('Budget by FY'!$I$2:$I$506,MATCH('Budget by qtr'!O2144,'Budget by FY'!$F$2:$F$506,0)),0)</f>
        <v>0</v>
      </c>
      <c r="R2144" s="75">
        <f>VLOOKUP(D2144,'FY-Quarter lookup'!$D$2:$K$25,8,FALSE)</f>
        <v>0</v>
      </c>
      <c r="S2144" s="75">
        <f>VLOOKUP(D2144,'FY-Quarter lookup'!$D$2:$G$25,4,FALSE)</f>
        <v>0</v>
      </c>
      <c r="T2144" s="75">
        <f t="shared" ca="1" si="271"/>
        <v>0</v>
      </c>
    </row>
    <row r="2145" spans="1:20">
      <c r="A2145">
        <v>4</v>
      </c>
      <c r="B2145">
        <v>2024</v>
      </c>
      <c r="C2145" s="2">
        <v>45383</v>
      </c>
      <c r="D2145" s="2">
        <v>45473</v>
      </c>
      <c r="J2145">
        <f>VLOOKUP(D2145,'FY-Quarter lookup'!$D$2:$I$25,6,FALSE)</f>
        <v>0</v>
      </c>
      <c r="K2145">
        <f t="shared" si="272"/>
        <v>447</v>
      </c>
      <c r="L2145" s="75" t="str">
        <f t="shared" ca="1" si="266"/>
        <v>2112: Operating</v>
      </c>
      <c r="M2145" s="75">
        <f t="shared" ca="1" si="269"/>
        <v>0</v>
      </c>
      <c r="N2145" s="75">
        <f t="shared" ca="1" si="270"/>
        <v>0</v>
      </c>
      <c r="O2145" s="75" t="str">
        <f t="shared" ca="1" si="267"/>
        <v>2112: Operating00PY0</v>
      </c>
      <c r="P2145" s="75">
        <f>VLOOKUP(D2145,'FY-Quarter lookup'!$D$2:$J$25,7,FALSE)</f>
        <v>0</v>
      </c>
      <c r="Q2145" s="75">
        <f ca="1">IFERROR(INDEX('Budget by FY'!$I$2:$I$506,MATCH('Budget by qtr'!O2145,'Budget by FY'!$F$2:$F$506,0)),0)</f>
        <v>0</v>
      </c>
      <c r="R2145" s="75">
        <f>VLOOKUP(D2145,'FY-Quarter lookup'!$D$2:$K$25,8,FALSE)</f>
        <v>0</v>
      </c>
      <c r="S2145" s="75">
        <f>VLOOKUP(D2145,'FY-Quarter lookup'!$D$2:$G$25,4,FALSE)</f>
        <v>0</v>
      </c>
      <c r="T2145" s="75">
        <f t="shared" ca="1" si="271"/>
        <v>0</v>
      </c>
    </row>
    <row r="2146" spans="1:20">
      <c r="A2146">
        <v>1</v>
      </c>
      <c r="B2146">
        <v>2025</v>
      </c>
      <c r="C2146" s="2">
        <v>45474</v>
      </c>
      <c r="D2146" s="2">
        <v>45565</v>
      </c>
      <c r="J2146">
        <f>VLOOKUP(D2146,'FY-Quarter lookup'!$D$2:$I$25,6,FALSE)</f>
        <v>0</v>
      </c>
      <c r="K2146">
        <f t="shared" si="272"/>
        <v>447</v>
      </c>
      <c r="L2146" s="75" t="str">
        <f t="shared" ca="1" si="266"/>
        <v>2112: Operating</v>
      </c>
      <c r="M2146" s="75">
        <f t="shared" ca="1" si="269"/>
        <v>0</v>
      </c>
      <c r="N2146" s="75">
        <f t="shared" ca="1" si="270"/>
        <v>0</v>
      </c>
      <c r="O2146" s="75" t="str">
        <f t="shared" ca="1" si="267"/>
        <v>2112: Operating00PY0</v>
      </c>
      <c r="P2146" s="75">
        <f>VLOOKUP(D2146,'FY-Quarter lookup'!$D$2:$J$25,7,FALSE)</f>
        <v>0</v>
      </c>
      <c r="Q2146" s="75">
        <f ca="1">IFERROR(INDEX('Budget by FY'!$I$2:$I$506,MATCH('Budget by qtr'!O2146,'Budget by FY'!$F$2:$F$506,0)),0)</f>
        <v>0</v>
      </c>
      <c r="R2146" s="75">
        <f>VLOOKUP(D2146,'FY-Quarter lookup'!$D$2:$K$25,8,FALSE)</f>
        <v>0</v>
      </c>
      <c r="S2146" s="75">
        <f>VLOOKUP(D2146,'FY-Quarter lookup'!$D$2:$G$25,4,FALSE)</f>
        <v>0</v>
      </c>
      <c r="T2146" s="75">
        <f t="shared" ca="1" si="271"/>
        <v>0</v>
      </c>
    </row>
    <row r="2147" spans="1:20">
      <c r="A2147">
        <v>2</v>
      </c>
      <c r="B2147">
        <v>2025</v>
      </c>
      <c r="C2147" s="2">
        <v>45566</v>
      </c>
      <c r="D2147" s="2">
        <v>45657</v>
      </c>
      <c r="J2147">
        <f>VLOOKUP(D2147,'FY-Quarter lookup'!$D$2:$I$25,6,FALSE)</f>
        <v>0</v>
      </c>
      <c r="K2147">
        <f t="shared" si="272"/>
        <v>447</v>
      </c>
      <c r="L2147" s="75" t="str">
        <f t="shared" ca="1" si="266"/>
        <v>2112: Operating</v>
      </c>
      <c r="M2147" s="75">
        <f t="shared" ca="1" si="269"/>
        <v>0</v>
      </c>
      <c r="N2147" s="75">
        <f t="shared" ca="1" si="270"/>
        <v>0</v>
      </c>
      <c r="O2147" s="75" t="str">
        <f t="shared" ca="1" si="267"/>
        <v>2112: Operating00PY0</v>
      </c>
      <c r="P2147" s="75">
        <f>VLOOKUP(D2147,'FY-Quarter lookup'!$D$2:$J$25,7,FALSE)</f>
        <v>0</v>
      </c>
      <c r="Q2147" s="75">
        <f ca="1">IFERROR(INDEX('Budget by FY'!$I$2:$I$506,MATCH('Budget by qtr'!O2147,'Budget by FY'!$F$2:$F$506,0)),0)</f>
        <v>0</v>
      </c>
      <c r="R2147" s="75">
        <f>VLOOKUP(D2147,'FY-Quarter lookup'!$D$2:$K$25,8,FALSE)</f>
        <v>0</v>
      </c>
      <c r="S2147" s="75">
        <f>VLOOKUP(D2147,'FY-Quarter lookup'!$D$2:$G$25,4,FALSE)</f>
        <v>0</v>
      </c>
      <c r="T2147" s="75">
        <f t="shared" ca="1" si="271"/>
        <v>0</v>
      </c>
    </row>
    <row r="2148" spans="1:20">
      <c r="A2148">
        <v>3</v>
      </c>
      <c r="B2148">
        <v>2025</v>
      </c>
      <c r="C2148" s="2">
        <v>45658</v>
      </c>
      <c r="D2148" s="2">
        <v>45747</v>
      </c>
      <c r="J2148">
        <f>VLOOKUP(D2148,'FY-Quarter lookup'!$D$2:$I$25,6,FALSE)</f>
        <v>0</v>
      </c>
      <c r="K2148">
        <f t="shared" si="272"/>
        <v>447</v>
      </c>
      <c r="L2148" s="75" t="str">
        <f t="shared" ca="1" si="266"/>
        <v>2112: Operating</v>
      </c>
      <c r="M2148" s="75">
        <f t="shared" ca="1" si="269"/>
        <v>0</v>
      </c>
      <c r="N2148" s="75">
        <f t="shared" ca="1" si="270"/>
        <v>0</v>
      </c>
      <c r="O2148" s="75" t="str">
        <f t="shared" ca="1" si="267"/>
        <v>2112: Operating00PY0</v>
      </c>
      <c r="P2148" s="75">
        <f>VLOOKUP(D2148,'FY-Quarter lookup'!$D$2:$J$25,7,FALSE)</f>
        <v>0</v>
      </c>
      <c r="Q2148" s="75">
        <f ca="1">IFERROR(INDEX('Budget by FY'!$I$2:$I$506,MATCH('Budget by qtr'!O2148,'Budget by FY'!$F$2:$F$506,0)),0)</f>
        <v>0</v>
      </c>
      <c r="R2148" s="75">
        <f>VLOOKUP(D2148,'FY-Quarter lookup'!$D$2:$K$25,8,FALSE)</f>
        <v>0</v>
      </c>
      <c r="S2148" s="75">
        <f>VLOOKUP(D2148,'FY-Quarter lookup'!$D$2:$G$25,4,FALSE)</f>
        <v>0</v>
      </c>
      <c r="T2148" s="75">
        <f t="shared" ca="1" si="271"/>
        <v>0</v>
      </c>
    </row>
    <row r="2149" spans="1:20">
      <c r="A2149">
        <v>4</v>
      </c>
      <c r="B2149">
        <v>2025</v>
      </c>
      <c r="C2149" s="2">
        <v>45748</v>
      </c>
      <c r="D2149" s="2">
        <v>45838</v>
      </c>
      <c r="J2149">
        <f>VLOOKUP(D2149,'FY-Quarter lookup'!$D$2:$I$25,6,FALSE)</f>
        <v>0</v>
      </c>
      <c r="K2149">
        <f t="shared" si="272"/>
        <v>447</v>
      </c>
      <c r="L2149" s="75" t="str">
        <f t="shared" ca="1" si="266"/>
        <v>2112: Operating</v>
      </c>
      <c r="M2149" s="75">
        <f t="shared" ca="1" si="269"/>
        <v>0</v>
      </c>
      <c r="N2149" s="75">
        <f t="shared" ca="1" si="270"/>
        <v>0</v>
      </c>
      <c r="O2149" s="75" t="str">
        <f t="shared" ca="1" si="267"/>
        <v>2112: Operating00PY0</v>
      </c>
      <c r="P2149" s="75">
        <f>VLOOKUP(D2149,'FY-Quarter lookup'!$D$2:$J$25,7,FALSE)</f>
        <v>0</v>
      </c>
      <c r="Q2149" s="75">
        <f ca="1">IFERROR(INDEX('Budget by FY'!$I$2:$I$506,MATCH('Budget by qtr'!O2149,'Budget by FY'!$F$2:$F$506,0)),0)</f>
        <v>0</v>
      </c>
      <c r="R2149" s="75">
        <f>VLOOKUP(D2149,'FY-Quarter lookup'!$D$2:$K$25,8,FALSE)</f>
        <v>0</v>
      </c>
      <c r="S2149" s="75">
        <f>VLOOKUP(D2149,'FY-Quarter lookup'!$D$2:$G$25,4,FALSE)</f>
        <v>0</v>
      </c>
      <c r="T2149" s="75">
        <f t="shared" ca="1" si="271"/>
        <v>0</v>
      </c>
    </row>
    <row r="2150" spans="1:20">
      <c r="A2150">
        <v>1</v>
      </c>
      <c r="B2150">
        <v>2026</v>
      </c>
      <c r="C2150" s="2">
        <v>45839</v>
      </c>
      <c r="D2150" s="2">
        <v>45930</v>
      </c>
      <c r="J2150">
        <f>VLOOKUP(D2150,'FY-Quarter lookup'!$D$2:$I$25,6,FALSE)</f>
        <v>0</v>
      </c>
      <c r="K2150">
        <f t="shared" si="272"/>
        <v>447</v>
      </c>
      <c r="L2150" s="75" t="str">
        <f t="shared" ca="1" si="266"/>
        <v>2112: Operating</v>
      </c>
      <c r="M2150" s="75">
        <f t="shared" ca="1" si="269"/>
        <v>0</v>
      </c>
      <c r="N2150" s="75">
        <f t="shared" ca="1" si="270"/>
        <v>0</v>
      </c>
      <c r="O2150" s="75" t="str">
        <f t="shared" ca="1" si="267"/>
        <v>2112: Operating00PY0</v>
      </c>
      <c r="P2150" s="75">
        <f>VLOOKUP(D2150,'FY-Quarter lookup'!$D$2:$J$25,7,FALSE)</f>
        <v>0</v>
      </c>
      <c r="Q2150" s="75">
        <f ca="1">IFERROR(INDEX('Budget by FY'!$I$2:$I$506,MATCH('Budget by qtr'!O2150,'Budget by FY'!$F$2:$F$506,0)),0)</f>
        <v>0</v>
      </c>
      <c r="R2150" s="75">
        <f>VLOOKUP(D2150,'FY-Quarter lookup'!$D$2:$K$25,8,FALSE)</f>
        <v>0</v>
      </c>
      <c r="S2150" s="75">
        <f>VLOOKUP(D2150,'FY-Quarter lookup'!$D$2:$G$25,4,FALSE)</f>
        <v>0</v>
      </c>
      <c r="T2150" s="75">
        <f t="shared" ca="1" si="271"/>
        <v>0</v>
      </c>
    </row>
    <row r="2151" spans="1:20">
      <c r="A2151">
        <v>2</v>
      </c>
      <c r="B2151">
        <v>2026</v>
      </c>
      <c r="C2151" s="2">
        <v>45931</v>
      </c>
      <c r="D2151" s="2">
        <v>46022</v>
      </c>
      <c r="J2151">
        <f>VLOOKUP(D2151,'FY-Quarter lookup'!$D$2:$I$25,6,FALSE)</f>
        <v>0</v>
      </c>
      <c r="K2151">
        <f t="shared" si="272"/>
        <v>447</v>
      </c>
      <c r="L2151" s="75" t="str">
        <f t="shared" ca="1" si="266"/>
        <v>2112: Operating</v>
      </c>
      <c r="M2151" s="75">
        <f t="shared" ca="1" si="269"/>
        <v>0</v>
      </c>
      <c r="N2151" s="75">
        <f t="shared" ca="1" si="270"/>
        <v>0</v>
      </c>
      <c r="O2151" s="75" t="str">
        <f t="shared" ca="1" si="267"/>
        <v>2112: Operating00PY0</v>
      </c>
      <c r="P2151" s="75">
        <f>VLOOKUP(D2151,'FY-Quarter lookup'!$D$2:$J$25,7,FALSE)</f>
        <v>0</v>
      </c>
      <c r="Q2151" s="75">
        <f ca="1">IFERROR(INDEX('Budget by FY'!$I$2:$I$506,MATCH('Budget by qtr'!O2151,'Budget by FY'!$F$2:$F$506,0)),0)</f>
        <v>0</v>
      </c>
      <c r="R2151" s="75">
        <f>VLOOKUP(D2151,'FY-Quarter lookup'!$D$2:$K$25,8,FALSE)</f>
        <v>0</v>
      </c>
      <c r="S2151" s="75">
        <f>VLOOKUP(D2151,'FY-Quarter lookup'!$D$2:$G$25,4,FALSE)</f>
        <v>0</v>
      </c>
      <c r="T2151" s="75">
        <f t="shared" ca="1" si="271"/>
        <v>0</v>
      </c>
    </row>
    <row r="2152" spans="1:20">
      <c r="A2152">
        <v>3</v>
      </c>
      <c r="B2152">
        <v>2026</v>
      </c>
      <c r="C2152" s="2">
        <v>46023</v>
      </c>
      <c r="D2152" s="2">
        <v>46112</v>
      </c>
      <c r="J2152">
        <f>VLOOKUP(D2152,'FY-Quarter lookup'!$D$2:$I$25,6,FALSE)</f>
        <v>0</v>
      </c>
      <c r="K2152">
        <f t="shared" si="272"/>
        <v>447</v>
      </c>
      <c r="L2152" s="75" t="str">
        <f t="shared" ca="1" si="266"/>
        <v>2112: Operating</v>
      </c>
      <c r="M2152" s="75">
        <f t="shared" ca="1" si="269"/>
        <v>0</v>
      </c>
      <c r="N2152" s="75">
        <f t="shared" ca="1" si="270"/>
        <v>0</v>
      </c>
      <c r="O2152" s="75" t="str">
        <f t="shared" ca="1" si="267"/>
        <v>2112: Operating00PY0</v>
      </c>
      <c r="P2152" s="75">
        <f>VLOOKUP(D2152,'FY-Quarter lookup'!$D$2:$J$25,7,FALSE)</f>
        <v>0</v>
      </c>
      <c r="Q2152" s="75">
        <f ca="1">IFERROR(INDEX('Budget by FY'!$I$2:$I$506,MATCH('Budget by qtr'!O2152,'Budget by FY'!$F$2:$F$506,0)),0)</f>
        <v>0</v>
      </c>
      <c r="R2152" s="75">
        <f>VLOOKUP(D2152,'FY-Quarter lookup'!$D$2:$K$25,8,FALSE)</f>
        <v>0</v>
      </c>
      <c r="S2152" s="75">
        <f>VLOOKUP(D2152,'FY-Quarter lookup'!$D$2:$G$25,4,FALSE)</f>
        <v>0</v>
      </c>
      <c r="T2152" s="75">
        <f t="shared" ca="1" si="271"/>
        <v>0</v>
      </c>
    </row>
    <row r="2153" spans="1:20">
      <c r="A2153">
        <v>4</v>
      </c>
      <c r="B2153">
        <v>2026</v>
      </c>
      <c r="C2153" s="2">
        <v>46113</v>
      </c>
      <c r="D2153" s="2">
        <v>46203</v>
      </c>
      <c r="J2153">
        <f>VLOOKUP(D2153,'FY-Quarter lookup'!$D$2:$I$25,6,FALSE)</f>
        <v>0</v>
      </c>
      <c r="K2153">
        <f t="shared" si="272"/>
        <v>447</v>
      </c>
      <c r="L2153" s="75" t="str">
        <f t="shared" ca="1" si="266"/>
        <v>2112: Operating</v>
      </c>
      <c r="M2153" s="75">
        <f t="shared" ca="1" si="269"/>
        <v>0</v>
      </c>
      <c r="N2153" s="75">
        <f t="shared" ca="1" si="270"/>
        <v>0</v>
      </c>
      <c r="O2153" s="75" t="str">
        <f t="shared" ca="1" si="267"/>
        <v>2112: Operating00PY0</v>
      </c>
      <c r="P2153" s="75">
        <f>VLOOKUP(D2153,'FY-Quarter lookup'!$D$2:$J$25,7,FALSE)</f>
        <v>0</v>
      </c>
      <c r="Q2153" s="75">
        <f ca="1">IFERROR(INDEX('Budget by FY'!$I$2:$I$506,MATCH('Budget by qtr'!O2153,'Budget by FY'!$F$2:$F$506,0)),0)</f>
        <v>0</v>
      </c>
      <c r="R2153" s="75">
        <f>VLOOKUP(D2153,'FY-Quarter lookup'!$D$2:$K$25,8,FALSE)</f>
        <v>0</v>
      </c>
      <c r="S2153" s="75">
        <f>VLOOKUP(D2153,'FY-Quarter lookup'!$D$2:$G$25,4,FALSE)</f>
        <v>0</v>
      </c>
      <c r="T2153" s="75">
        <f t="shared" ca="1" si="271"/>
        <v>0</v>
      </c>
    </row>
    <row r="2154" spans="1:20">
      <c r="A2154">
        <v>1</v>
      </c>
      <c r="B2154">
        <v>2027</v>
      </c>
      <c r="C2154" s="2">
        <v>46204</v>
      </c>
      <c r="D2154" s="2">
        <v>46295</v>
      </c>
      <c r="J2154">
        <f>VLOOKUP(D2154,'FY-Quarter lookup'!$D$2:$I$25,6,FALSE)</f>
        <v>0</v>
      </c>
      <c r="K2154">
        <f t="shared" si="272"/>
        <v>447</v>
      </c>
      <c r="L2154" s="75" t="str">
        <f t="shared" ca="1" si="266"/>
        <v>2112: Operating</v>
      </c>
      <c r="M2154" s="75">
        <f t="shared" ca="1" si="269"/>
        <v>0</v>
      </c>
      <c r="N2154" s="75">
        <f t="shared" ca="1" si="270"/>
        <v>0</v>
      </c>
      <c r="O2154" s="75" t="str">
        <f t="shared" ca="1" si="267"/>
        <v>2112: Operating00PY0</v>
      </c>
      <c r="P2154" s="75">
        <f>VLOOKUP(D2154,'FY-Quarter lookup'!$D$2:$J$25,7,FALSE)</f>
        <v>0</v>
      </c>
      <c r="Q2154" s="75">
        <f ca="1">IFERROR(INDEX('Budget by FY'!$I$2:$I$506,MATCH('Budget by qtr'!O2154,'Budget by FY'!$F$2:$F$506,0)),0)</f>
        <v>0</v>
      </c>
      <c r="R2154" s="75">
        <f>VLOOKUP(D2154,'FY-Quarter lookup'!$D$2:$K$25,8,FALSE)</f>
        <v>0</v>
      </c>
      <c r="S2154" s="75">
        <f>VLOOKUP(D2154,'FY-Quarter lookup'!$D$2:$G$25,4,FALSE)</f>
        <v>0</v>
      </c>
      <c r="T2154" s="75">
        <f t="shared" ca="1" si="271"/>
        <v>0</v>
      </c>
    </row>
    <row r="2155" spans="1:20">
      <c r="A2155">
        <v>2</v>
      </c>
      <c r="B2155">
        <v>2027</v>
      </c>
      <c r="C2155" s="2">
        <v>46296</v>
      </c>
      <c r="D2155" s="2">
        <v>46387</v>
      </c>
      <c r="J2155">
        <f>VLOOKUP(D2155,'FY-Quarter lookup'!$D$2:$I$25,6,FALSE)</f>
        <v>0</v>
      </c>
      <c r="K2155">
        <f t="shared" si="272"/>
        <v>447</v>
      </c>
      <c r="L2155" s="75" t="str">
        <f t="shared" ca="1" si="266"/>
        <v>2112: Operating</v>
      </c>
      <c r="M2155" s="75">
        <f t="shared" ca="1" si="269"/>
        <v>0</v>
      </c>
      <c r="N2155" s="75">
        <f t="shared" ca="1" si="270"/>
        <v>0</v>
      </c>
      <c r="O2155" s="75" t="str">
        <f t="shared" ca="1" si="267"/>
        <v>2112: Operating00PY0</v>
      </c>
      <c r="P2155" s="75">
        <f>VLOOKUP(D2155,'FY-Quarter lookup'!$D$2:$J$25,7,FALSE)</f>
        <v>0</v>
      </c>
      <c r="Q2155" s="75">
        <f ca="1">IFERROR(INDEX('Budget by FY'!$I$2:$I$506,MATCH('Budget by qtr'!O2155,'Budget by FY'!$F$2:$F$506,0)),0)</f>
        <v>0</v>
      </c>
      <c r="R2155" s="75">
        <f>VLOOKUP(D2155,'FY-Quarter lookup'!$D$2:$K$25,8,FALSE)</f>
        <v>0</v>
      </c>
      <c r="S2155" s="75">
        <f>VLOOKUP(D2155,'FY-Quarter lookup'!$D$2:$G$25,4,FALSE)</f>
        <v>0</v>
      </c>
      <c r="T2155" s="75">
        <f t="shared" ca="1" si="271"/>
        <v>0</v>
      </c>
    </row>
    <row r="2156" spans="1:20">
      <c r="A2156">
        <v>3</v>
      </c>
      <c r="B2156">
        <v>2027</v>
      </c>
      <c r="C2156" s="2">
        <v>46388</v>
      </c>
      <c r="D2156" s="2">
        <v>46477</v>
      </c>
      <c r="J2156">
        <f>VLOOKUP(D2156,'FY-Quarter lookup'!$D$2:$I$25,6,FALSE)</f>
        <v>0</v>
      </c>
      <c r="K2156">
        <f t="shared" si="272"/>
        <v>447</v>
      </c>
      <c r="L2156" s="75" t="str">
        <f t="shared" ca="1" si="266"/>
        <v>2112: Operating</v>
      </c>
      <c r="M2156" s="75">
        <f t="shared" ca="1" si="269"/>
        <v>0</v>
      </c>
      <c r="N2156" s="75">
        <f t="shared" ca="1" si="270"/>
        <v>0</v>
      </c>
      <c r="O2156" s="75" t="str">
        <f t="shared" ca="1" si="267"/>
        <v>2112: Operating00PY0</v>
      </c>
      <c r="P2156" s="75">
        <f>VLOOKUP(D2156,'FY-Quarter lookup'!$D$2:$J$25,7,FALSE)</f>
        <v>0</v>
      </c>
      <c r="Q2156" s="75">
        <f ca="1">IFERROR(INDEX('Budget by FY'!$I$2:$I$506,MATCH('Budget by qtr'!O2156,'Budget by FY'!$F$2:$F$506,0)),0)</f>
        <v>0</v>
      </c>
      <c r="R2156" s="75">
        <f>VLOOKUP(D2156,'FY-Quarter lookup'!$D$2:$K$25,8,FALSE)</f>
        <v>0</v>
      </c>
      <c r="S2156" s="75">
        <f>VLOOKUP(D2156,'FY-Quarter lookup'!$D$2:$G$25,4,FALSE)</f>
        <v>0</v>
      </c>
      <c r="T2156" s="75">
        <f t="shared" ca="1" si="271"/>
        <v>0</v>
      </c>
    </row>
    <row r="2157" spans="1:20">
      <c r="A2157">
        <v>4</v>
      </c>
      <c r="B2157">
        <v>2027</v>
      </c>
      <c r="C2157" s="2">
        <v>46478</v>
      </c>
      <c r="D2157" s="2">
        <v>46568</v>
      </c>
      <c r="J2157">
        <f>VLOOKUP(D2157,'FY-Quarter lookup'!$D$2:$I$25,6,FALSE)</f>
        <v>0</v>
      </c>
      <c r="K2157">
        <f t="shared" si="272"/>
        <v>447</v>
      </c>
      <c r="L2157" s="75" t="str">
        <f t="shared" ca="1" si="266"/>
        <v>2112: Operating</v>
      </c>
      <c r="M2157" s="75">
        <f t="shared" ca="1" si="269"/>
        <v>0</v>
      </c>
      <c r="N2157" s="75">
        <f t="shared" ca="1" si="270"/>
        <v>0</v>
      </c>
      <c r="O2157" s="75" t="str">
        <f t="shared" ca="1" si="267"/>
        <v>2112: Operating00PY0</v>
      </c>
      <c r="P2157" s="75">
        <f>VLOOKUP(D2157,'FY-Quarter lookup'!$D$2:$J$25,7,FALSE)</f>
        <v>0</v>
      </c>
      <c r="Q2157" s="75">
        <f ca="1">IFERROR(INDEX('Budget by FY'!$I$2:$I$506,MATCH('Budget by qtr'!O2157,'Budget by FY'!$F$2:$F$506,0)),0)</f>
        <v>0</v>
      </c>
      <c r="R2157" s="75">
        <f>VLOOKUP(D2157,'FY-Quarter lookup'!$D$2:$K$25,8,FALSE)</f>
        <v>0</v>
      </c>
      <c r="S2157" s="75">
        <f>VLOOKUP(D2157,'FY-Quarter lookup'!$D$2:$G$25,4,FALSE)</f>
        <v>0</v>
      </c>
      <c r="T2157" s="75">
        <f t="shared" ca="1" si="271"/>
        <v>0</v>
      </c>
    </row>
    <row r="2158" spans="1:20">
      <c r="A2158">
        <v>1</v>
      </c>
      <c r="B2158">
        <v>2028</v>
      </c>
      <c r="C2158" s="2">
        <v>46569</v>
      </c>
      <c r="D2158" s="2">
        <v>46660</v>
      </c>
      <c r="J2158">
        <f>VLOOKUP(D2158,'FY-Quarter lookup'!$D$2:$I$25,6,FALSE)</f>
        <v>0</v>
      </c>
      <c r="K2158">
        <f t="shared" si="272"/>
        <v>447</v>
      </c>
      <c r="L2158" s="75" t="str">
        <f t="shared" ca="1" si="266"/>
        <v>2112: Operating</v>
      </c>
      <c r="M2158" s="75">
        <f t="shared" ca="1" si="269"/>
        <v>0</v>
      </c>
      <c r="N2158" s="75">
        <f t="shared" ca="1" si="270"/>
        <v>0</v>
      </c>
      <c r="O2158" s="75" t="str">
        <f t="shared" ca="1" si="267"/>
        <v>2112: Operating00PY0</v>
      </c>
      <c r="P2158" s="75">
        <f>VLOOKUP(D2158,'FY-Quarter lookup'!$D$2:$J$25,7,FALSE)</f>
        <v>0</v>
      </c>
      <c r="Q2158" s="75">
        <f ca="1">IFERROR(INDEX('Budget by FY'!$I$2:$I$506,MATCH('Budget by qtr'!O2158,'Budget by FY'!$F$2:$F$506,0)),0)</f>
        <v>0</v>
      </c>
      <c r="R2158" s="75">
        <f>VLOOKUP(D2158,'FY-Quarter lookup'!$D$2:$K$25,8,FALSE)</f>
        <v>0</v>
      </c>
      <c r="S2158" s="75">
        <f>VLOOKUP(D2158,'FY-Quarter lookup'!$D$2:$G$25,4,FALSE)</f>
        <v>0</v>
      </c>
      <c r="T2158" s="75">
        <f t="shared" ca="1" si="271"/>
        <v>0</v>
      </c>
    </row>
    <row r="2159" spans="1:20">
      <c r="A2159">
        <v>2</v>
      </c>
      <c r="B2159">
        <v>2028</v>
      </c>
      <c r="C2159" s="2">
        <v>46661</v>
      </c>
      <c r="D2159" s="2">
        <v>46752</v>
      </c>
      <c r="J2159">
        <f>VLOOKUP(D2159,'FY-Quarter lookup'!$D$2:$I$25,6,FALSE)</f>
        <v>0</v>
      </c>
      <c r="K2159">
        <f t="shared" si="272"/>
        <v>447</v>
      </c>
      <c r="L2159" s="75" t="str">
        <f t="shared" ca="1" si="266"/>
        <v>2112: Operating</v>
      </c>
      <c r="M2159" s="75">
        <f t="shared" ca="1" si="269"/>
        <v>0</v>
      </c>
      <c r="N2159" s="75">
        <f t="shared" ca="1" si="270"/>
        <v>0</v>
      </c>
      <c r="O2159" s="75" t="str">
        <f t="shared" ca="1" si="267"/>
        <v>2112: Operating00PY0</v>
      </c>
      <c r="P2159" s="75">
        <f>VLOOKUP(D2159,'FY-Quarter lookup'!$D$2:$J$25,7,FALSE)</f>
        <v>0</v>
      </c>
      <c r="Q2159" s="75">
        <f ca="1">IFERROR(INDEX('Budget by FY'!$I$2:$I$506,MATCH('Budget by qtr'!O2159,'Budget by FY'!$F$2:$F$506,0)),0)</f>
        <v>0</v>
      </c>
      <c r="R2159" s="75">
        <f>VLOOKUP(D2159,'FY-Quarter lookup'!$D$2:$K$25,8,FALSE)</f>
        <v>0</v>
      </c>
      <c r="S2159" s="75">
        <f>VLOOKUP(D2159,'FY-Quarter lookup'!$D$2:$G$25,4,FALSE)</f>
        <v>0</v>
      </c>
      <c r="T2159" s="75">
        <f t="shared" ca="1" si="271"/>
        <v>0</v>
      </c>
    </row>
    <row r="2160" spans="1:20">
      <c r="A2160">
        <v>3</v>
      </c>
      <c r="B2160">
        <v>2028</v>
      </c>
      <c r="C2160" s="2">
        <v>46753</v>
      </c>
      <c r="D2160" s="2">
        <v>46843</v>
      </c>
      <c r="J2160">
        <f>VLOOKUP(D2160,'FY-Quarter lookup'!$D$2:$I$25,6,FALSE)</f>
        <v>0</v>
      </c>
      <c r="K2160">
        <f t="shared" si="272"/>
        <v>447</v>
      </c>
      <c r="L2160" s="75" t="str">
        <f t="shared" ca="1" si="266"/>
        <v>2112: Operating</v>
      </c>
      <c r="M2160" s="75">
        <f t="shared" ca="1" si="269"/>
        <v>0</v>
      </c>
      <c r="N2160" s="75">
        <f t="shared" ca="1" si="270"/>
        <v>0</v>
      </c>
      <c r="O2160" s="75" t="str">
        <f t="shared" ca="1" si="267"/>
        <v>2112: Operating00PY0</v>
      </c>
      <c r="P2160" s="75">
        <f>VLOOKUP(D2160,'FY-Quarter lookup'!$D$2:$J$25,7,FALSE)</f>
        <v>0</v>
      </c>
      <c r="Q2160" s="75">
        <f ca="1">IFERROR(INDEX('Budget by FY'!$I$2:$I$506,MATCH('Budget by qtr'!O2160,'Budget by FY'!$F$2:$F$506,0)),0)</f>
        <v>0</v>
      </c>
      <c r="R2160" s="75">
        <f>VLOOKUP(D2160,'FY-Quarter lookup'!$D$2:$K$25,8,FALSE)</f>
        <v>0</v>
      </c>
      <c r="S2160" s="75">
        <f>VLOOKUP(D2160,'FY-Quarter lookup'!$D$2:$G$25,4,FALSE)</f>
        <v>0</v>
      </c>
      <c r="T2160" s="75">
        <f t="shared" ca="1" si="271"/>
        <v>0</v>
      </c>
    </row>
    <row r="2161" spans="1:20">
      <c r="A2161">
        <v>4</v>
      </c>
      <c r="B2161">
        <v>2028</v>
      </c>
      <c r="C2161" s="2">
        <v>46844</v>
      </c>
      <c r="D2161" s="2">
        <v>46934</v>
      </c>
      <c r="J2161">
        <f>VLOOKUP(D2161,'FY-Quarter lookup'!$D$2:$I$25,6,FALSE)</f>
        <v>0</v>
      </c>
      <c r="K2161">
        <f t="shared" si="272"/>
        <v>447</v>
      </c>
      <c r="L2161" s="75" t="str">
        <f t="shared" ca="1" si="266"/>
        <v>2112: Operating</v>
      </c>
      <c r="M2161" s="75">
        <f t="shared" ca="1" si="269"/>
        <v>0</v>
      </c>
      <c r="N2161" s="75">
        <f t="shared" ca="1" si="270"/>
        <v>0</v>
      </c>
      <c r="O2161" s="75" t="str">
        <f t="shared" ca="1" si="267"/>
        <v>2112: Operating00PY0</v>
      </c>
      <c r="P2161" s="75">
        <f>VLOOKUP(D2161,'FY-Quarter lookup'!$D$2:$J$25,7,FALSE)</f>
        <v>0</v>
      </c>
      <c r="Q2161" s="75">
        <f ca="1">IFERROR(INDEX('Budget by FY'!$I$2:$I$506,MATCH('Budget by qtr'!O2161,'Budget by FY'!$F$2:$F$506,0)),0)</f>
        <v>0</v>
      </c>
      <c r="R2161" s="75">
        <f>VLOOKUP(D2161,'FY-Quarter lookup'!$D$2:$K$25,8,FALSE)</f>
        <v>0</v>
      </c>
      <c r="S2161" s="75">
        <f>VLOOKUP(D2161,'FY-Quarter lookup'!$D$2:$G$25,4,FALSE)</f>
        <v>0</v>
      </c>
      <c r="T2161" s="75">
        <f t="shared" ca="1" si="271"/>
        <v>0</v>
      </c>
    </row>
    <row r="2162" spans="1:20">
      <c r="A2162">
        <v>1</v>
      </c>
      <c r="B2162">
        <v>2023</v>
      </c>
      <c r="C2162" s="2">
        <v>44743</v>
      </c>
      <c r="D2162" s="2">
        <v>44834</v>
      </c>
      <c r="J2162">
        <f>VLOOKUP(D2162,'FY-Quarter lookup'!$D$2:$I$25,6,FALSE)</f>
        <v>0</v>
      </c>
      <c r="K2162">
        <f>K2161+5</f>
        <v>452</v>
      </c>
      <c r="L2162" s="75" t="str">
        <f t="shared" ca="1" si="266"/>
        <v>2112: Operating</v>
      </c>
      <c r="M2162" s="75">
        <f t="shared" ca="1" si="269"/>
        <v>0</v>
      </c>
      <c r="N2162" s="75">
        <f t="shared" ca="1" si="270"/>
        <v>0</v>
      </c>
      <c r="O2162" s="75" t="str">
        <f t="shared" ca="1" si="267"/>
        <v>2112: Operating00PY0</v>
      </c>
      <c r="P2162" s="75">
        <f>VLOOKUP(D2162,'FY-Quarter lookup'!$D$2:$J$25,7,FALSE)</f>
        <v>0</v>
      </c>
      <c r="Q2162" s="75">
        <f ca="1">IFERROR(INDEX('Budget by FY'!$I$2:$I$506,MATCH('Budget by qtr'!O2162,'Budget by FY'!$F$2:$F$506,0)),0)</f>
        <v>0</v>
      </c>
      <c r="R2162" s="75">
        <f>VLOOKUP(D2162,'FY-Quarter lookup'!$D$2:$K$25,8,FALSE)</f>
        <v>0</v>
      </c>
      <c r="S2162" s="75">
        <f>VLOOKUP(D2162,'FY-Quarter lookup'!$D$2:$G$25,4,FALSE)</f>
        <v>0</v>
      </c>
      <c r="T2162" s="75">
        <f t="shared" ca="1" si="271"/>
        <v>0</v>
      </c>
    </row>
    <row r="2163" spans="1:20">
      <c r="A2163">
        <v>2</v>
      </c>
      <c r="B2163">
        <v>2023</v>
      </c>
      <c r="C2163" s="2">
        <v>44835</v>
      </c>
      <c r="D2163" s="2">
        <v>44926</v>
      </c>
      <c r="J2163">
        <f>VLOOKUP(D2163,'FY-Quarter lookup'!$D$2:$I$25,6,FALSE)</f>
        <v>0</v>
      </c>
      <c r="K2163">
        <f>K2162</f>
        <v>452</v>
      </c>
      <c r="L2163" s="75" t="str">
        <f t="shared" ca="1" si="266"/>
        <v>2112: Operating</v>
      </c>
      <c r="M2163" s="75">
        <f t="shared" ca="1" si="269"/>
        <v>0</v>
      </c>
      <c r="N2163" s="75">
        <f t="shared" ca="1" si="270"/>
        <v>0</v>
      </c>
      <c r="O2163" s="75" t="str">
        <f t="shared" ca="1" si="267"/>
        <v>2112: Operating00PY0</v>
      </c>
      <c r="P2163" s="75">
        <f>VLOOKUP(D2163,'FY-Quarter lookup'!$D$2:$J$25,7,FALSE)</f>
        <v>0</v>
      </c>
      <c r="Q2163" s="75">
        <f ca="1">IFERROR(INDEX('Budget by FY'!$I$2:$I$506,MATCH('Budget by qtr'!O2163,'Budget by FY'!$F$2:$F$506,0)),0)</f>
        <v>0</v>
      </c>
      <c r="R2163" s="75">
        <f>VLOOKUP(D2163,'FY-Quarter lookup'!$D$2:$K$25,8,FALSE)</f>
        <v>0</v>
      </c>
      <c r="S2163" s="75">
        <f>VLOOKUP(D2163,'FY-Quarter lookup'!$D$2:$G$25,4,FALSE)</f>
        <v>0</v>
      </c>
      <c r="T2163" s="75">
        <f t="shared" ca="1" si="271"/>
        <v>0</v>
      </c>
    </row>
    <row r="2164" spans="1:20">
      <c r="A2164">
        <v>3</v>
      </c>
      <c r="B2164">
        <v>2023</v>
      </c>
      <c r="C2164" s="2">
        <v>44927</v>
      </c>
      <c r="D2164" s="2">
        <v>45016</v>
      </c>
      <c r="J2164">
        <f>VLOOKUP(D2164,'FY-Quarter lookup'!$D$2:$I$25,6,FALSE)</f>
        <v>0</v>
      </c>
      <c r="K2164">
        <f t="shared" ref="K2164:K2185" si="273">K2163</f>
        <v>452</v>
      </c>
      <c r="L2164" s="75" t="str">
        <f t="shared" ca="1" si="266"/>
        <v>2112: Operating</v>
      </c>
      <c r="M2164" s="75">
        <f t="shared" ca="1" si="269"/>
        <v>0</v>
      </c>
      <c r="N2164" s="75">
        <f t="shared" ca="1" si="270"/>
        <v>0</v>
      </c>
      <c r="O2164" s="75" t="str">
        <f t="shared" ca="1" si="267"/>
        <v>2112: Operating00PY0</v>
      </c>
      <c r="P2164" s="75">
        <f>VLOOKUP(D2164,'FY-Quarter lookup'!$D$2:$J$25,7,FALSE)</f>
        <v>0</v>
      </c>
      <c r="Q2164" s="75">
        <f ca="1">IFERROR(INDEX('Budget by FY'!$I$2:$I$506,MATCH('Budget by qtr'!O2164,'Budget by FY'!$F$2:$F$506,0)),0)</f>
        <v>0</v>
      </c>
      <c r="R2164" s="75">
        <f>VLOOKUP(D2164,'FY-Quarter lookup'!$D$2:$K$25,8,FALSE)</f>
        <v>0</v>
      </c>
      <c r="S2164" s="75">
        <f>VLOOKUP(D2164,'FY-Quarter lookup'!$D$2:$G$25,4,FALSE)</f>
        <v>0</v>
      </c>
      <c r="T2164" s="75">
        <f t="shared" ca="1" si="271"/>
        <v>0</v>
      </c>
    </row>
    <row r="2165" spans="1:20">
      <c r="A2165">
        <v>4</v>
      </c>
      <c r="B2165">
        <v>2023</v>
      </c>
      <c r="C2165" s="2">
        <v>45017</v>
      </c>
      <c r="D2165" s="2">
        <v>45107</v>
      </c>
      <c r="J2165">
        <f>VLOOKUP(D2165,'FY-Quarter lookup'!$D$2:$I$25,6,FALSE)</f>
        <v>0</v>
      </c>
      <c r="K2165">
        <f t="shared" si="273"/>
        <v>452</v>
      </c>
      <c r="L2165" s="75" t="str">
        <f t="shared" ca="1" si="266"/>
        <v>2112: Operating</v>
      </c>
      <c r="M2165" s="75">
        <f t="shared" ca="1" si="269"/>
        <v>0</v>
      </c>
      <c r="N2165" s="75">
        <f t="shared" ca="1" si="270"/>
        <v>0</v>
      </c>
      <c r="O2165" s="75" t="str">
        <f t="shared" ca="1" si="267"/>
        <v>2112: Operating00PY0</v>
      </c>
      <c r="P2165" s="75">
        <f>VLOOKUP(D2165,'FY-Quarter lookup'!$D$2:$J$25,7,FALSE)</f>
        <v>0</v>
      </c>
      <c r="Q2165" s="75">
        <f ca="1">IFERROR(INDEX('Budget by FY'!$I$2:$I$506,MATCH('Budget by qtr'!O2165,'Budget by FY'!$F$2:$F$506,0)),0)</f>
        <v>0</v>
      </c>
      <c r="R2165" s="75">
        <f>VLOOKUP(D2165,'FY-Quarter lookup'!$D$2:$K$25,8,FALSE)</f>
        <v>0</v>
      </c>
      <c r="S2165" s="75">
        <f>VLOOKUP(D2165,'FY-Quarter lookup'!$D$2:$G$25,4,FALSE)</f>
        <v>0</v>
      </c>
      <c r="T2165" s="75">
        <f t="shared" ca="1" si="271"/>
        <v>0</v>
      </c>
    </row>
    <row r="2166" spans="1:20">
      <c r="A2166">
        <v>1</v>
      </c>
      <c r="B2166">
        <v>2024</v>
      </c>
      <c r="C2166" s="2">
        <v>45108</v>
      </c>
      <c r="D2166" s="2">
        <v>45199</v>
      </c>
      <c r="J2166">
        <f>VLOOKUP(D2166,'FY-Quarter lookup'!$D$2:$I$25,6,FALSE)</f>
        <v>0</v>
      </c>
      <c r="K2166">
        <f t="shared" si="273"/>
        <v>452</v>
      </c>
      <c r="L2166" s="75" t="str">
        <f t="shared" ca="1" si="266"/>
        <v>2112: Operating</v>
      </c>
      <c r="M2166" s="75">
        <f t="shared" ca="1" si="269"/>
        <v>0</v>
      </c>
      <c r="N2166" s="75">
        <f t="shared" ca="1" si="270"/>
        <v>0</v>
      </c>
      <c r="O2166" s="75" t="str">
        <f t="shared" ca="1" si="267"/>
        <v>2112: Operating00PY0</v>
      </c>
      <c r="P2166" s="75">
        <f>VLOOKUP(D2166,'FY-Quarter lookup'!$D$2:$J$25,7,FALSE)</f>
        <v>0</v>
      </c>
      <c r="Q2166" s="75">
        <f ca="1">IFERROR(INDEX('Budget by FY'!$I$2:$I$506,MATCH('Budget by qtr'!O2166,'Budget by FY'!$F$2:$F$506,0)),0)</f>
        <v>0</v>
      </c>
      <c r="R2166" s="75">
        <f>VLOOKUP(D2166,'FY-Quarter lookup'!$D$2:$K$25,8,FALSE)</f>
        <v>0</v>
      </c>
      <c r="S2166" s="75">
        <f>VLOOKUP(D2166,'FY-Quarter lookup'!$D$2:$G$25,4,FALSE)</f>
        <v>0</v>
      </c>
      <c r="T2166" s="75">
        <f t="shared" ca="1" si="271"/>
        <v>0</v>
      </c>
    </row>
    <row r="2167" spans="1:20">
      <c r="A2167">
        <v>2</v>
      </c>
      <c r="B2167">
        <v>2024</v>
      </c>
      <c r="C2167" s="2">
        <v>45200</v>
      </c>
      <c r="D2167" s="2">
        <v>45291</v>
      </c>
      <c r="J2167">
        <f>VLOOKUP(D2167,'FY-Quarter lookup'!$D$2:$I$25,6,FALSE)</f>
        <v>0</v>
      </c>
      <c r="K2167">
        <f t="shared" si="273"/>
        <v>452</v>
      </c>
      <c r="L2167" s="75" t="str">
        <f t="shared" ca="1" si="266"/>
        <v>2112: Operating</v>
      </c>
      <c r="M2167" s="75">
        <f t="shared" ca="1" si="269"/>
        <v>0</v>
      </c>
      <c r="N2167" s="75">
        <f t="shared" ca="1" si="270"/>
        <v>0</v>
      </c>
      <c r="O2167" s="75" t="str">
        <f t="shared" ca="1" si="267"/>
        <v>2112: Operating00PY0</v>
      </c>
      <c r="P2167" s="75">
        <f>VLOOKUP(D2167,'FY-Quarter lookup'!$D$2:$J$25,7,FALSE)</f>
        <v>0</v>
      </c>
      <c r="Q2167" s="75">
        <f ca="1">IFERROR(INDEX('Budget by FY'!$I$2:$I$506,MATCH('Budget by qtr'!O2167,'Budget by FY'!$F$2:$F$506,0)),0)</f>
        <v>0</v>
      </c>
      <c r="R2167" s="75">
        <f>VLOOKUP(D2167,'FY-Quarter lookup'!$D$2:$K$25,8,FALSE)</f>
        <v>0</v>
      </c>
      <c r="S2167" s="75">
        <f>VLOOKUP(D2167,'FY-Quarter lookup'!$D$2:$G$25,4,FALSE)</f>
        <v>0</v>
      </c>
      <c r="T2167" s="75">
        <f t="shared" ca="1" si="271"/>
        <v>0</v>
      </c>
    </row>
    <row r="2168" spans="1:20">
      <c r="A2168">
        <v>3</v>
      </c>
      <c r="B2168">
        <v>2024</v>
      </c>
      <c r="C2168" s="2">
        <v>45292</v>
      </c>
      <c r="D2168" s="2">
        <v>45382</v>
      </c>
      <c r="J2168">
        <f>VLOOKUP(D2168,'FY-Quarter lookup'!$D$2:$I$25,6,FALSE)</f>
        <v>0</v>
      </c>
      <c r="K2168">
        <f t="shared" si="273"/>
        <v>452</v>
      </c>
      <c r="L2168" s="75" t="str">
        <f t="shared" ca="1" si="266"/>
        <v>2112: Operating</v>
      </c>
      <c r="M2168" s="75">
        <f t="shared" ca="1" si="269"/>
        <v>0</v>
      </c>
      <c r="N2168" s="75">
        <f t="shared" ca="1" si="270"/>
        <v>0</v>
      </c>
      <c r="O2168" s="75" t="str">
        <f t="shared" ca="1" si="267"/>
        <v>2112: Operating00PY0</v>
      </c>
      <c r="P2168" s="75">
        <f>VLOOKUP(D2168,'FY-Quarter lookup'!$D$2:$J$25,7,FALSE)</f>
        <v>0</v>
      </c>
      <c r="Q2168" s="75">
        <f ca="1">IFERROR(INDEX('Budget by FY'!$I$2:$I$506,MATCH('Budget by qtr'!O2168,'Budget by FY'!$F$2:$F$506,0)),0)</f>
        <v>0</v>
      </c>
      <c r="R2168" s="75">
        <f>VLOOKUP(D2168,'FY-Quarter lookup'!$D$2:$K$25,8,FALSE)</f>
        <v>0</v>
      </c>
      <c r="S2168" s="75">
        <f>VLOOKUP(D2168,'FY-Quarter lookup'!$D$2:$G$25,4,FALSE)</f>
        <v>0</v>
      </c>
      <c r="T2168" s="75">
        <f t="shared" ca="1" si="271"/>
        <v>0</v>
      </c>
    </row>
    <row r="2169" spans="1:20">
      <c r="A2169">
        <v>4</v>
      </c>
      <c r="B2169">
        <v>2024</v>
      </c>
      <c r="C2169" s="2">
        <v>45383</v>
      </c>
      <c r="D2169" s="2">
        <v>45473</v>
      </c>
      <c r="J2169">
        <f>VLOOKUP(D2169,'FY-Quarter lookup'!$D$2:$I$25,6,FALSE)</f>
        <v>0</v>
      </c>
      <c r="K2169">
        <f t="shared" si="273"/>
        <v>452</v>
      </c>
      <c r="L2169" s="75" t="str">
        <f t="shared" ca="1" si="266"/>
        <v>2112: Operating</v>
      </c>
      <c r="M2169" s="75">
        <f t="shared" ca="1" si="269"/>
        <v>0</v>
      </c>
      <c r="N2169" s="75">
        <f t="shared" ca="1" si="270"/>
        <v>0</v>
      </c>
      <c r="O2169" s="75" t="str">
        <f t="shared" ca="1" si="267"/>
        <v>2112: Operating00PY0</v>
      </c>
      <c r="P2169" s="75">
        <f>VLOOKUP(D2169,'FY-Quarter lookup'!$D$2:$J$25,7,FALSE)</f>
        <v>0</v>
      </c>
      <c r="Q2169" s="75">
        <f ca="1">IFERROR(INDEX('Budget by FY'!$I$2:$I$506,MATCH('Budget by qtr'!O2169,'Budget by FY'!$F$2:$F$506,0)),0)</f>
        <v>0</v>
      </c>
      <c r="R2169" s="75">
        <f>VLOOKUP(D2169,'FY-Quarter lookup'!$D$2:$K$25,8,FALSE)</f>
        <v>0</v>
      </c>
      <c r="S2169" s="75">
        <f>VLOOKUP(D2169,'FY-Quarter lookup'!$D$2:$G$25,4,FALSE)</f>
        <v>0</v>
      </c>
      <c r="T2169" s="75">
        <f t="shared" ca="1" si="271"/>
        <v>0</v>
      </c>
    </row>
    <row r="2170" spans="1:20">
      <c r="A2170">
        <v>1</v>
      </c>
      <c r="B2170">
        <v>2025</v>
      </c>
      <c r="C2170" s="2">
        <v>45474</v>
      </c>
      <c r="D2170" s="2">
        <v>45565</v>
      </c>
      <c r="J2170">
        <f>VLOOKUP(D2170,'FY-Quarter lookup'!$D$2:$I$25,6,FALSE)</f>
        <v>0</v>
      </c>
      <c r="K2170">
        <f t="shared" si="273"/>
        <v>452</v>
      </c>
      <c r="L2170" s="75" t="str">
        <f t="shared" ca="1" si="266"/>
        <v>2112: Operating</v>
      </c>
      <c r="M2170" s="75">
        <f t="shared" ca="1" si="269"/>
        <v>0</v>
      </c>
      <c r="N2170" s="75">
        <f t="shared" ca="1" si="270"/>
        <v>0</v>
      </c>
      <c r="O2170" s="75" t="str">
        <f t="shared" ca="1" si="267"/>
        <v>2112: Operating00PY0</v>
      </c>
      <c r="P2170" s="75">
        <f>VLOOKUP(D2170,'FY-Quarter lookup'!$D$2:$J$25,7,FALSE)</f>
        <v>0</v>
      </c>
      <c r="Q2170" s="75">
        <f ca="1">IFERROR(INDEX('Budget by FY'!$I$2:$I$506,MATCH('Budget by qtr'!O2170,'Budget by FY'!$F$2:$F$506,0)),0)</f>
        <v>0</v>
      </c>
      <c r="R2170" s="75">
        <f>VLOOKUP(D2170,'FY-Quarter lookup'!$D$2:$K$25,8,FALSE)</f>
        <v>0</v>
      </c>
      <c r="S2170" s="75">
        <f>VLOOKUP(D2170,'FY-Quarter lookup'!$D$2:$G$25,4,FALSE)</f>
        <v>0</v>
      </c>
      <c r="T2170" s="75">
        <f t="shared" ca="1" si="271"/>
        <v>0</v>
      </c>
    </row>
    <row r="2171" spans="1:20">
      <c r="A2171">
        <v>2</v>
      </c>
      <c r="B2171">
        <v>2025</v>
      </c>
      <c r="C2171" s="2">
        <v>45566</v>
      </c>
      <c r="D2171" s="2">
        <v>45657</v>
      </c>
      <c r="J2171">
        <f>VLOOKUP(D2171,'FY-Quarter lookup'!$D$2:$I$25,6,FALSE)</f>
        <v>0</v>
      </c>
      <c r="K2171">
        <f t="shared" si="273"/>
        <v>452</v>
      </c>
      <c r="L2171" s="75" t="str">
        <f t="shared" ca="1" si="266"/>
        <v>2112: Operating</v>
      </c>
      <c r="M2171" s="75">
        <f t="shared" ca="1" si="269"/>
        <v>0</v>
      </c>
      <c r="N2171" s="75">
        <f t="shared" ca="1" si="270"/>
        <v>0</v>
      </c>
      <c r="O2171" s="75" t="str">
        <f t="shared" ca="1" si="267"/>
        <v>2112: Operating00PY0</v>
      </c>
      <c r="P2171" s="75">
        <f>VLOOKUP(D2171,'FY-Quarter lookup'!$D$2:$J$25,7,FALSE)</f>
        <v>0</v>
      </c>
      <c r="Q2171" s="75">
        <f ca="1">IFERROR(INDEX('Budget by FY'!$I$2:$I$506,MATCH('Budget by qtr'!O2171,'Budget by FY'!$F$2:$F$506,0)),0)</f>
        <v>0</v>
      </c>
      <c r="R2171" s="75">
        <f>VLOOKUP(D2171,'FY-Quarter lookup'!$D$2:$K$25,8,FALSE)</f>
        <v>0</v>
      </c>
      <c r="S2171" s="75">
        <f>VLOOKUP(D2171,'FY-Quarter lookup'!$D$2:$G$25,4,FALSE)</f>
        <v>0</v>
      </c>
      <c r="T2171" s="75">
        <f t="shared" ca="1" si="271"/>
        <v>0</v>
      </c>
    </row>
    <row r="2172" spans="1:20">
      <c r="A2172">
        <v>3</v>
      </c>
      <c r="B2172">
        <v>2025</v>
      </c>
      <c r="C2172" s="2">
        <v>45658</v>
      </c>
      <c r="D2172" s="2">
        <v>45747</v>
      </c>
      <c r="J2172">
        <f>VLOOKUP(D2172,'FY-Quarter lookup'!$D$2:$I$25,6,FALSE)</f>
        <v>0</v>
      </c>
      <c r="K2172">
        <f t="shared" si="273"/>
        <v>452</v>
      </c>
      <c r="L2172" s="75" t="str">
        <f t="shared" ca="1" si="266"/>
        <v>2112: Operating</v>
      </c>
      <c r="M2172" s="75">
        <f t="shared" ca="1" si="269"/>
        <v>0</v>
      </c>
      <c r="N2172" s="75">
        <f t="shared" ca="1" si="270"/>
        <v>0</v>
      </c>
      <c r="O2172" s="75" t="str">
        <f t="shared" ca="1" si="267"/>
        <v>2112: Operating00PY0</v>
      </c>
      <c r="P2172" s="75">
        <f>VLOOKUP(D2172,'FY-Quarter lookup'!$D$2:$J$25,7,FALSE)</f>
        <v>0</v>
      </c>
      <c r="Q2172" s="75">
        <f ca="1">IFERROR(INDEX('Budget by FY'!$I$2:$I$506,MATCH('Budget by qtr'!O2172,'Budget by FY'!$F$2:$F$506,0)),0)</f>
        <v>0</v>
      </c>
      <c r="R2172" s="75">
        <f>VLOOKUP(D2172,'FY-Quarter lookup'!$D$2:$K$25,8,FALSE)</f>
        <v>0</v>
      </c>
      <c r="S2172" s="75">
        <f>VLOOKUP(D2172,'FY-Quarter lookup'!$D$2:$G$25,4,FALSE)</f>
        <v>0</v>
      </c>
      <c r="T2172" s="75">
        <f t="shared" ca="1" si="271"/>
        <v>0</v>
      </c>
    </row>
    <row r="2173" spans="1:20">
      <c r="A2173">
        <v>4</v>
      </c>
      <c r="B2173">
        <v>2025</v>
      </c>
      <c r="C2173" s="2">
        <v>45748</v>
      </c>
      <c r="D2173" s="2">
        <v>45838</v>
      </c>
      <c r="J2173">
        <f>VLOOKUP(D2173,'FY-Quarter lookup'!$D$2:$I$25,6,FALSE)</f>
        <v>0</v>
      </c>
      <c r="K2173">
        <f t="shared" si="273"/>
        <v>452</v>
      </c>
      <c r="L2173" s="75" t="str">
        <f t="shared" ca="1" si="266"/>
        <v>2112: Operating</v>
      </c>
      <c r="M2173" s="75">
        <f t="shared" ca="1" si="269"/>
        <v>0</v>
      </c>
      <c r="N2173" s="75">
        <f t="shared" ca="1" si="270"/>
        <v>0</v>
      </c>
      <c r="O2173" s="75" t="str">
        <f t="shared" ca="1" si="267"/>
        <v>2112: Operating00PY0</v>
      </c>
      <c r="P2173" s="75">
        <f>VLOOKUP(D2173,'FY-Quarter lookup'!$D$2:$J$25,7,FALSE)</f>
        <v>0</v>
      </c>
      <c r="Q2173" s="75">
        <f ca="1">IFERROR(INDEX('Budget by FY'!$I$2:$I$506,MATCH('Budget by qtr'!O2173,'Budget by FY'!$F$2:$F$506,0)),0)</f>
        <v>0</v>
      </c>
      <c r="R2173" s="75">
        <f>VLOOKUP(D2173,'FY-Quarter lookup'!$D$2:$K$25,8,FALSE)</f>
        <v>0</v>
      </c>
      <c r="S2173" s="75">
        <f>VLOOKUP(D2173,'FY-Quarter lookup'!$D$2:$G$25,4,FALSE)</f>
        <v>0</v>
      </c>
      <c r="T2173" s="75">
        <f t="shared" ca="1" si="271"/>
        <v>0</v>
      </c>
    </row>
    <row r="2174" spans="1:20">
      <c r="A2174">
        <v>1</v>
      </c>
      <c r="B2174">
        <v>2026</v>
      </c>
      <c r="C2174" s="2">
        <v>45839</v>
      </c>
      <c r="D2174" s="2">
        <v>45930</v>
      </c>
      <c r="J2174">
        <f>VLOOKUP(D2174,'FY-Quarter lookup'!$D$2:$I$25,6,FALSE)</f>
        <v>0</v>
      </c>
      <c r="K2174">
        <f t="shared" si="273"/>
        <v>452</v>
      </c>
      <c r="L2174" s="75" t="str">
        <f t="shared" ca="1" si="266"/>
        <v>2112: Operating</v>
      </c>
      <c r="M2174" s="75">
        <f t="shared" ca="1" si="269"/>
        <v>0</v>
      </c>
      <c r="N2174" s="75">
        <f t="shared" ca="1" si="270"/>
        <v>0</v>
      </c>
      <c r="O2174" s="75" t="str">
        <f t="shared" ca="1" si="267"/>
        <v>2112: Operating00PY0</v>
      </c>
      <c r="P2174" s="75">
        <f>VLOOKUP(D2174,'FY-Quarter lookup'!$D$2:$J$25,7,FALSE)</f>
        <v>0</v>
      </c>
      <c r="Q2174" s="75">
        <f ca="1">IFERROR(INDEX('Budget by FY'!$I$2:$I$506,MATCH('Budget by qtr'!O2174,'Budget by FY'!$F$2:$F$506,0)),0)</f>
        <v>0</v>
      </c>
      <c r="R2174" s="75">
        <f>VLOOKUP(D2174,'FY-Quarter lookup'!$D$2:$K$25,8,FALSE)</f>
        <v>0</v>
      </c>
      <c r="S2174" s="75">
        <f>VLOOKUP(D2174,'FY-Quarter lookup'!$D$2:$G$25,4,FALSE)</f>
        <v>0</v>
      </c>
      <c r="T2174" s="75">
        <f t="shared" ca="1" si="271"/>
        <v>0</v>
      </c>
    </row>
    <row r="2175" spans="1:20">
      <c r="A2175">
        <v>2</v>
      </c>
      <c r="B2175">
        <v>2026</v>
      </c>
      <c r="C2175" s="2">
        <v>45931</v>
      </c>
      <c r="D2175" s="2">
        <v>46022</v>
      </c>
      <c r="J2175">
        <f>VLOOKUP(D2175,'FY-Quarter lookup'!$D$2:$I$25,6,FALSE)</f>
        <v>0</v>
      </c>
      <c r="K2175">
        <f t="shared" si="273"/>
        <v>452</v>
      </c>
      <c r="L2175" s="75" t="str">
        <f t="shared" ca="1" si="266"/>
        <v>2112: Operating</v>
      </c>
      <c r="M2175" s="75">
        <f t="shared" ca="1" si="269"/>
        <v>0</v>
      </c>
      <c r="N2175" s="75">
        <f t="shared" ca="1" si="270"/>
        <v>0</v>
      </c>
      <c r="O2175" s="75" t="str">
        <f t="shared" ca="1" si="267"/>
        <v>2112: Operating00PY0</v>
      </c>
      <c r="P2175" s="75">
        <f>VLOOKUP(D2175,'FY-Quarter lookup'!$D$2:$J$25,7,FALSE)</f>
        <v>0</v>
      </c>
      <c r="Q2175" s="75">
        <f ca="1">IFERROR(INDEX('Budget by FY'!$I$2:$I$506,MATCH('Budget by qtr'!O2175,'Budget by FY'!$F$2:$F$506,0)),0)</f>
        <v>0</v>
      </c>
      <c r="R2175" s="75">
        <f>VLOOKUP(D2175,'FY-Quarter lookup'!$D$2:$K$25,8,FALSE)</f>
        <v>0</v>
      </c>
      <c r="S2175" s="75">
        <f>VLOOKUP(D2175,'FY-Quarter lookup'!$D$2:$G$25,4,FALSE)</f>
        <v>0</v>
      </c>
      <c r="T2175" s="75">
        <f t="shared" ca="1" si="271"/>
        <v>0</v>
      </c>
    </row>
    <row r="2176" spans="1:20">
      <c r="A2176">
        <v>3</v>
      </c>
      <c r="B2176">
        <v>2026</v>
      </c>
      <c r="C2176" s="2">
        <v>46023</v>
      </c>
      <c r="D2176" s="2">
        <v>46112</v>
      </c>
      <c r="J2176">
        <f>VLOOKUP(D2176,'FY-Quarter lookup'!$D$2:$I$25,6,FALSE)</f>
        <v>0</v>
      </c>
      <c r="K2176">
        <f t="shared" si="273"/>
        <v>452</v>
      </c>
      <c r="L2176" s="75" t="str">
        <f t="shared" ca="1" si="266"/>
        <v>2112: Operating</v>
      </c>
      <c r="M2176" s="75">
        <f t="shared" ca="1" si="269"/>
        <v>0</v>
      </c>
      <c r="N2176" s="75">
        <f t="shared" ca="1" si="270"/>
        <v>0</v>
      </c>
      <c r="O2176" s="75" t="str">
        <f t="shared" ca="1" si="267"/>
        <v>2112: Operating00PY0</v>
      </c>
      <c r="P2176" s="75">
        <f>VLOOKUP(D2176,'FY-Quarter lookup'!$D$2:$J$25,7,FALSE)</f>
        <v>0</v>
      </c>
      <c r="Q2176" s="75">
        <f ca="1">IFERROR(INDEX('Budget by FY'!$I$2:$I$506,MATCH('Budget by qtr'!O2176,'Budget by FY'!$F$2:$F$506,0)),0)</f>
        <v>0</v>
      </c>
      <c r="R2176" s="75">
        <f>VLOOKUP(D2176,'FY-Quarter lookup'!$D$2:$K$25,8,FALSE)</f>
        <v>0</v>
      </c>
      <c r="S2176" s="75">
        <f>VLOOKUP(D2176,'FY-Quarter lookup'!$D$2:$G$25,4,FALSE)</f>
        <v>0</v>
      </c>
      <c r="T2176" s="75">
        <f t="shared" ca="1" si="271"/>
        <v>0</v>
      </c>
    </row>
    <row r="2177" spans="1:20">
      <c r="A2177">
        <v>4</v>
      </c>
      <c r="B2177">
        <v>2026</v>
      </c>
      <c r="C2177" s="2">
        <v>46113</v>
      </c>
      <c r="D2177" s="2">
        <v>46203</v>
      </c>
      <c r="J2177">
        <f>VLOOKUP(D2177,'FY-Quarter lookup'!$D$2:$I$25,6,FALSE)</f>
        <v>0</v>
      </c>
      <c r="K2177">
        <f t="shared" si="273"/>
        <v>452</v>
      </c>
      <c r="L2177" s="75" t="str">
        <f t="shared" ca="1" si="266"/>
        <v>2112: Operating</v>
      </c>
      <c r="M2177" s="75">
        <f t="shared" ca="1" si="269"/>
        <v>0</v>
      </c>
      <c r="N2177" s="75">
        <f t="shared" ca="1" si="270"/>
        <v>0</v>
      </c>
      <c r="O2177" s="75" t="str">
        <f t="shared" ca="1" si="267"/>
        <v>2112: Operating00PY0</v>
      </c>
      <c r="P2177" s="75">
        <f>VLOOKUP(D2177,'FY-Quarter lookup'!$D$2:$J$25,7,FALSE)</f>
        <v>0</v>
      </c>
      <c r="Q2177" s="75">
        <f ca="1">IFERROR(INDEX('Budget by FY'!$I$2:$I$506,MATCH('Budget by qtr'!O2177,'Budget by FY'!$F$2:$F$506,0)),0)</f>
        <v>0</v>
      </c>
      <c r="R2177" s="75">
        <f>VLOOKUP(D2177,'FY-Quarter lookup'!$D$2:$K$25,8,FALSE)</f>
        <v>0</v>
      </c>
      <c r="S2177" s="75">
        <f>VLOOKUP(D2177,'FY-Quarter lookup'!$D$2:$G$25,4,FALSE)</f>
        <v>0</v>
      </c>
      <c r="T2177" s="75">
        <f t="shared" ca="1" si="271"/>
        <v>0</v>
      </c>
    </row>
    <row r="2178" spans="1:20">
      <c r="A2178">
        <v>1</v>
      </c>
      <c r="B2178">
        <v>2027</v>
      </c>
      <c r="C2178" s="2">
        <v>46204</v>
      </c>
      <c r="D2178" s="2">
        <v>46295</v>
      </c>
      <c r="J2178">
        <f>VLOOKUP(D2178,'FY-Quarter lookup'!$D$2:$I$25,6,FALSE)</f>
        <v>0</v>
      </c>
      <c r="K2178">
        <f t="shared" si="273"/>
        <v>452</v>
      </c>
      <c r="L2178" s="75" t="str">
        <f t="shared" ca="1" si="266"/>
        <v>2112: Operating</v>
      </c>
      <c r="M2178" s="75">
        <f t="shared" ca="1" si="269"/>
        <v>0</v>
      </c>
      <c r="N2178" s="75">
        <f t="shared" ca="1" si="270"/>
        <v>0</v>
      </c>
      <c r="O2178" s="75" t="str">
        <f t="shared" ca="1" si="267"/>
        <v>2112: Operating00PY0</v>
      </c>
      <c r="P2178" s="75">
        <f>VLOOKUP(D2178,'FY-Quarter lookup'!$D$2:$J$25,7,FALSE)</f>
        <v>0</v>
      </c>
      <c r="Q2178" s="75">
        <f ca="1">IFERROR(INDEX('Budget by FY'!$I$2:$I$506,MATCH('Budget by qtr'!O2178,'Budget by FY'!$F$2:$F$506,0)),0)</f>
        <v>0</v>
      </c>
      <c r="R2178" s="75">
        <f>VLOOKUP(D2178,'FY-Quarter lookup'!$D$2:$K$25,8,FALSE)</f>
        <v>0</v>
      </c>
      <c r="S2178" s="75">
        <f>VLOOKUP(D2178,'FY-Quarter lookup'!$D$2:$G$25,4,FALSE)</f>
        <v>0</v>
      </c>
      <c r="T2178" s="75">
        <f t="shared" ca="1" si="271"/>
        <v>0</v>
      </c>
    </row>
    <row r="2179" spans="1:20">
      <c r="A2179">
        <v>2</v>
      </c>
      <c r="B2179">
        <v>2027</v>
      </c>
      <c r="C2179" s="2">
        <v>46296</v>
      </c>
      <c r="D2179" s="2">
        <v>46387</v>
      </c>
      <c r="J2179">
        <f>VLOOKUP(D2179,'FY-Quarter lookup'!$D$2:$I$25,6,FALSE)</f>
        <v>0</v>
      </c>
      <c r="K2179">
        <f t="shared" si="273"/>
        <v>452</v>
      </c>
      <c r="L2179" s="75" t="str">
        <f t="shared" ref="L2179:L2242" ca="1" si="274">INDIRECT(_xlfn.CONCAT("'Budget by FY'!C",K2179))</f>
        <v>2112: Operating</v>
      </c>
      <c r="M2179" s="75">
        <f t="shared" ca="1" si="269"/>
        <v>0</v>
      </c>
      <c r="N2179" s="75">
        <f t="shared" ca="1" si="270"/>
        <v>0</v>
      </c>
      <c r="O2179" s="75" t="str">
        <f t="shared" ref="O2179:O2242" ca="1" si="275">_xlfn.CONCAT(L2179,M2179,N2179,"PY",P2179)</f>
        <v>2112: Operating00PY0</v>
      </c>
      <c r="P2179" s="75">
        <f>VLOOKUP(D2179,'FY-Quarter lookup'!$D$2:$J$25,7,FALSE)</f>
        <v>0</v>
      </c>
      <c r="Q2179" s="75">
        <f ca="1">IFERROR(INDEX('Budget by FY'!$I$2:$I$506,MATCH('Budget by qtr'!O2179,'Budget by FY'!$F$2:$F$506,0)),0)</f>
        <v>0</v>
      </c>
      <c r="R2179" s="75">
        <f>VLOOKUP(D2179,'FY-Quarter lookup'!$D$2:$K$25,8,FALSE)</f>
        <v>0</v>
      </c>
      <c r="S2179" s="75">
        <f>VLOOKUP(D2179,'FY-Quarter lookup'!$D$2:$G$25,4,FALSE)</f>
        <v>0</v>
      </c>
      <c r="T2179" s="75">
        <f t="shared" ca="1" si="271"/>
        <v>0</v>
      </c>
    </row>
    <row r="2180" spans="1:20">
      <c r="A2180">
        <v>3</v>
      </c>
      <c r="B2180">
        <v>2027</v>
      </c>
      <c r="C2180" s="2">
        <v>46388</v>
      </c>
      <c r="D2180" s="2">
        <v>46477</v>
      </c>
      <c r="J2180">
        <f>VLOOKUP(D2180,'FY-Quarter lookup'!$D$2:$I$25,6,FALSE)</f>
        <v>0</v>
      </c>
      <c r="K2180">
        <f t="shared" si="273"/>
        <v>452</v>
      </c>
      <c r="L2180" s="75" t="str">
        <f t="shared" ca="1" si="274"/>
        <v>2112: Operating</v>
      </c>
      <c r="M2180" s="75">
        <f t="shared" ca="1" si="269"/>
        <v>0</v>
      </c>
      <c r="N2180" s="75">
        <f t="shared" ca="1" si="270"/>
        <v>0</v>
      </c>
      <c r="O2180" s="75" t="str">
        <f t="shared" ca="1" si="275"/>
        <v>2112: Operating00PY0</v>
      </c>
      <c r="P2180" s="75">
        <f>VLOOKUP(D2180,'FY-Quarter lookup'!$D$2:$J$25,7,FALSE)</f>
        <v>0</v>
      </c>
      <c r="Q2180" s="75">
        <f ca="1">IFERROR(INDEX('Budget by FY'!$I$2:$I$506,MATCH('Budget by qtr'!O2180,'Budget by FY'!$F$2:$F$506,0)),0)</f>
        <v>0</v>
      </c>
      <c r="R2180" s="75">
        <f>VLOOKUP(D2180,'FY-Quarter lookup'!$D$2:$K$25,8,FALSE)</f>
        <v>0</v>
      </c>
      <c r="S2180" s="75">
        <f>VLOOKUP(D2180,'FY-Quarter lookup'!$D$2:$G$25,4,FALSE)</f>
        <v>0</v>
      </c>
      <c r="T2180" s="75">
        <f t="shared" ca="1" si="271"/>
        <v>0</v>
      </c>
    </row>
    <row r="2181" spans="1:20">
      <c r="A2181">
        <v>4</v>
      </c>
      <c r="B2181">
        <v>2027</v>
      </c>
      <c r="C2181" s="2">
        <v>46478</v>
      </c>
      <c r="D2181" s="2">
        <v>46568</v>
      </c>
      <c r="J2181">
        <f>VLOOKUP(D2181,'FY-Quarter lookup'!$D$2:$I$25,6,FALSE)</f>
        <v>0</v>
      </c>
      <c r="K2181">
        <f t="shared" si="273"/>
        <v>452</v>
      </c>
      <c r="L2181" s="75" t="str">
        <f t="shared" ca="1" si="274"/>
        <v>2112: Operating</v>
      </c>
      <c r="M2181" s="75">
        <f t="shared" ca="1" si="269"/>
        <v>0</v>
      </c>
      <c r="N2181" s="75">
        <f t="shared" ca="1" si="270"/>
        <v>0</v>
      </c>
      <c r="O2181" s="75" t="str">
        <f t="shared" ca="1" si="275"/>
        <v>2112: Operating00PY0</v>
      </c>
      <c r="P2181" s="75">
        <f>VLOOKUP(D2181,'FY-Quarter lookup'!$D$2:$J$25,7,FALSE)</f>
        <v>0</v>
      </c>
      <c r="Q2181" s="75">
        <f ca="1">IFERROR(INDEX('Budget by FY'!$I$2:$I$506,MATCH('Budget by qtr'!O2181,'Budget by FY'!$F$2:$F$506,0)),0)</f>
        <v>0</v>
      </c>
      <c r="R2181" s="75">
        <f>VLOOKUP(D2181,'FY-Quarter lookup'!$D$2:$K$25,8,FALSE)</f>
        <v>0</v>
      </c>
      <c r="S2181" s="75">
        <f>VLOOKUP(D2181,'FY-Quarter lookup'!$D$2:$G$25,4,FALSE)</f>
        <v>0</v>
      </c>
      <c r="T2181" s="75">
        <f t="shared" ca="1" si="271"/>
        <v>0</v>
      </c>
    </row>
    <row r="2182" spans="1:20">
      <c r="A2182">
        <v>1</v>
      </c>
      <c r="B2182">
        <v>2028</v>
      </c>
      <c r="C2182" s="2">
        <v>46569</v>
      </c>
      <c r="D2182" s="2">
        <v>46660</v>
      </c>
      <c r="J2182">
        <f>VLOOKUP(D2182,'FY-Quarter lookup'!$D$2:$I$25,6,FALSE)</f>
        <v>0</v>
      </c>
      <c r="K2182">
        <f t="shared" si="273"/>
        <v>452</v>
      </c>
      <c r="L2182" s="75" t="str">
        <f t="shared" ca="1" si="274"/>
        <v>2112: Operating</v>
      </c>
      <c r="M2182" s="75">
        <f t="shared" ca="1" si="269"/>
        <v>0</v>
      </c>
      <c r="N2182" s="75">
        <f t="shared" ca="1" si="270"/>
        <v>0</v>
      </c>
      <c r="O2182" s="75" t="str">
        <f t="shared" ca="1" si="275"/>
        <v>2112: Operating00PY0</v>
      </c>
      <c r="P2182" s="75">
        <f>VLOOKUP(D2182,'FY-Quarter lookup'!$D$2:$J$25,7,FALSE)</f>
        <v>0</v>
      </c>
      <c r="Q2182" s="75">
        <f ca="1">IFERROR(INDEX('Budget by FY'!$I$2:$I$506,MATCH('Budget by qtr'!O2182,'Budget by FY'!$F$2:$F$506,0)),0)</f>
        <v>0</v>
      </c>
      <c r="R2182" s="75">
        <f>VLOOKUP(D2182,'FY-Quarter lookup'!$D$2:$K$25,8,FALSE)</f>
        <v>0</v>
      </c>
      <c r="S2182" s="75">
        <f>VLOOKUP(D2182,'FY-Quarter lookup'!$D$2:$G$25,4,FALSE)</f>
        <v>0</v>
      </c>
      <c r="T2182" s="75">
        <f t="shared" ca="1" si="271"/>
        <v>0</v>
      </c>
    </row>
    <row r="2183" spans="1:20">
      <c r="A2183">
        <v>2</v>
      </c>
      <c r="B2183">
        <v>2028</v>
      </c>
      <c r="C2183" s="2">
        <v>46661</v>
      </c>
      <c r="D2183" s="2">
        <v>46752</v>
      </c>
      <c r="J2183">
        <f>VLOOKUP(D2183,'FY-Quarter lookup'!$D$2:$I$25,6,FALSE)</f>
        <v>0</v>
      </c>
      <c r="K2183">
        <f t="shared" si="273"/>
        <v>452</v>
      </c>
      <c r="L2183" s="75" t="str">
        <f t="shared" ca="1" si="274"/>
        <v>2112: Operating</v>
      </c>
      <c r="M2183" s="75">
        <f t="shared" ca="1" si="269"/>
        <v>0</v>
      </c>
      <c r="N2183" s="75">
        <f t="shared" ca="1" si="270"/>
        <v>0</v>
      </c>
      <c r="O2183" s="75" t="str">
        <f t="shared" ca="1" si="275"/>
        <v>2112: Operating00PY0</v>
      </c>
      <c r="P2183" s="75">
        <f>VLOOKUP(D2183,'FY-Quarter lookup'!$D$2:$J$25,7,FALSE)</f>
        <v>0</v>
      </c>
      <c r="Q2183" s="75">
        <f ca="1">IFERROR(INDEX('Budget by FY'!$I$2:$I$506,MATCH('Budget by qtr'!O2183,'Budget by FY'!$F$2:$F$506,0)),0)</f>
        <v>0</v>
      </c>
      <c r="R2183" s="75">
        <f>VLOOKUP(D2183,'FY-Quarter lookup'!$D$2:$K$25,8,FALSE)</f>
        <v>0</v>
      </c>
      <c r="S2183" s="75">
        <f>VLOOKUP(D2183,'FY-Quarter lookup'!$D$2:$G$25,4,FALSE)</f>
        <v>0</v>
      </c>
      <c r="T2183" s="75">
        <f t="shared" ca="1" si="271"/>
        <v>0</v>
      </c>
    </row>
    <row r="2184" spans="1:20">
      <c r="A2184">
        <v>3</v>
      </c>
      <c r="B2184">
        <v>2028</v>
      </c>
      <c r="C2184" s="2">
        <v>46753</v>
      </c>
      <c r="D2184" s="2">
        <v>46843</v>
      </c>
      <c r="J2184">
        <f>VLOOKUP(D2184,'FY-Quarter lookup'!$D$2:$I$25,6,FALSE)</f>
        <v>0</v>
      </c>
      <c r="K2184">
        <f t="shared" si="273"/>
        <v>452</v>
      </c>
      <c r="L2184" s="75" t="str">
        <f t="shared" ca="1" si="274"/>
        <v>2112: Operating</v>
      </c>
      <c r="M2184" s="75">
        <f t="shared" ca="1" si="269"/>
        <v>0</v>
      </c>
      <c r="N2184" s="75">
        <f t="shared" ca="1" si="270"/>
        <v>0</v>
      </c>
      <c r="O2184" s="75" t="str">
        <f t="shared" ca="1" si="275"/>
        <v>2112: Operating00PY0</v>
      </c>
      <c r="P2184" s="75">
        <f>VLOOKUP(D2184,'FY-Quarter lookup'!$D$2:$J$25,7,FALSE)</f>
        <v>0</v>
      </c>
      <c r="Q2184" s="75">
        <f ca="1">IFERROR(INDEX('Budget by FY'!$I$2:$I$506,MATCH('Budget by qtr'!O2184,'Budget by FY'!$F$2:$F$506,0)),0)</f>
        <v>0</v>
      </c>
      <c r="R2184" s="75">
        <f>VLOOKUP(D2184,'FY-Quarter lookup'!$D$2:$K$25,8,FALSE)</f>
        <v>0</v>
      </c>
      <c r="S2184" s="75">
        <f>VLOOKUP(D2184,'FY-Quarter lookup'!$D$2:$G$25,4,FALSE)</f>
        <v>0</v>
      </c>
      <c r="T2184" s="75">
        <f t="shared" ca="1" si="271"/>
        <v>0</v>
      </c>
    </row>
    <row r="2185" spans="1:20">
      <c r="A2185">
        <v>4</v>
      </c>
      <c r="B2185">
        <v>2028</v>
      </c>
      <c r="C2185" s="2">
        <v>46844</v>
      </c>
      <c r="D2185" s="2">
        <v>46934</v>
      </c>
      <c r="J2185">
        <f>VLOOKUP(D2185,'FY-Quarter lookup'!$D$2:$I$25,6,FALSE)</f>
        <v>0</v>
      </c>
      <c r="K2185">
        <f t="shared" si="273"/>
        <v>452</v>
      </c>
      <c r="L2185" s="75" t="str">
        <f t="shared" ca="1" si="274"/>
        <v>2112: Operating</v>
      </c>
      <c r="M2185" s="75">
        <f t="shared" ca="1" si="269"/>
        <v>0</v>
      </c>
      <c r="N2185" s="75">
        <f t="shared" ca="1" si="270"/>
        <v>0</v>
      </c>
      <c r="O2185" s="75" t="str">
        <f t="shared" ca="1" si="275"/>
        <v>2112: Operating00PY0</v>
      </c>
      <c r="P2185" s="75">
        <f>VLOOKUP(D2185,'FY-Quarter lookup'!$D$2:$J$25,7,FALSE)</f>
        <v>0</v>
      </c>
      <c r="Q2185" s="75">
        <f ca="1">IFERROR(INDEX('Budget by FY'!$I$2:$I$506,MATCH('Budget by qtr'!O2185,'Budget by FY'!$F$2:$F$506,0)),0)</f>
        <v>0</v>
      </c>
      <c r="R2185" s="75">
        <f>VLOOKUP(D2185,'FY-Quarter lookup'!$D$2:$K$25,8,FALSE)</f>
        <v>0</v>
      </c>
      <c r="S2185" s="75">
        <f>VLOOKUP(D2185,'FY-Quarter lookup'!$D$2:$G$25,4,FALSE)</f>
        <v>0</v>
      </c>
      <c r="T2185" s="75">
        <f t="shared" ca="1" si="271"/>
        <v>0</v>
      </c>
    </row>
    <row r="2186" spans="1:20">
      <c r="A2186">
        <v>1</v>
      </c>
      <c r="B2186">
        <v>2023</v>
      </c>
      <c r="C2186" s="2">
        <v>44743</v>
      </c>
      <c r="D2186" s="2">
        <v>44834</v>
      </c>
      <c r="J2186">
        <f>VLOOKUP(D2186,'FY-Quarter lookup'!$D$2:$I$25,6,FALSE)</f>
        <v>0</v>
      </c>
      <c r="K2186">
        <f>K2185+5</f>
        <v>457</v>
      </c>
      <c r="L2186" s="75" t="str">
        <f t="shared" ca="1" si="274"/>
        <v>2112: Operating</v>
      </c>
      <c r="M2186" s="75">
        <f t="shared" ca="1" si="269"/>
        <v>0</v>
      </c>
      <c r="N2186" s="75">
        <f t="shared" ca="1" si="270"/>
        <v>0</v>
      </c>
      <c r="O2186" s="75" t="str">
        <f t="shared" ca="1" si="275"/>
        <v>2112: Operating00PY0</v>
      </c>
      <c r="P2186" s="75">
        <f>VLOOKUP(D2186,'FY-Quarter lookup'!$D$2:$J$25,7,FALSE)</f>
        <v>0</v>
      </c>
      <c r="Q2186" s="75">
        <f ca="1">IFERROR(INDEX('Budget by FY'!$I$2:$I$506,MATCH('Budget by qtr'!O2186,'Budget by FY'!$F$2:$F$506,0)),0)</f>
        <v>0</v>
      </c>
      <c r="R2186" s="75">
        <f>VLOOKUP(D2186,'FY-Quarter lookup'!$D$2:$K$25,8,FALSE)</f>
        <v>0</v>
      </c>
      <c r="S2186" s="75">
        <f>VLOOKUP(D2186,'FY-Quarter lookup'!$D$2:$G$25,4,FALSE)</f>
        <v>0</v>
      </c>
      <c r="T2186" s="75">
        <f t="shared" ca="1" si="271"/>
        <v>0</v>
      </c>
    </row>
    <row r="2187" spans="1:20">
      <c r="A2187">
        <v>2</v>
      </c>
      <c r="B2187">
        <v>2023</v>
      </c>
      <c r="C2187" s="2">
        <v>44835</v>
      </c>
      <c r="D2187" s="2">
        <v>44926</v>
      </c>
      <c r="J2187">
        <f>VLOOKUP(D2187,'FY-Quarter lookup'!$D$2:$I$25,6,FALSE)</f>
        <v>0</v>
      </c>
      <c r="K2187">
        <f>K2186</f>
        <v>457</v>
      </c>
      <c r="L2187" s="75" t="str">
        <f t="shared" ca="1" si="274"/>
        <v>2112: Operating</v>
      </c>
      <c r="M2187" s="75">
        <f t="shared" ca="1" si="269"/>
        <v>0</v>
      </c>
      <c r="N2187" s="75">
        <f t="shared" ca="1" si="270"/>
        <v>0</v>
      </c>
      <c r="O2187" s="75" t="str">
        <f t="shared" ca="1" si="275"/>
        <v>2112: Operating00PY0</v>
      </c>
      <c r="P2187" s="75">
        <f>VLOOKUP(D2187,'FY-Quarter lookup'!$D$2:$J$25,7,FALSE)</f>
        <v>0</v>
      </c>
      <c r="Q2187" s="75">
        <f ca="1">IFERROR(INDEX('Budget by FY'!$I$2:$I$506,MATCH('Budget by qtr'!O2187,'Budget by FY'!$F$2:$F$506,0)),0)</f>
        <v>0</v>
      </c>
      <c r="R2187" s="75">
        <f>VLOOKUP(D2187,'FY-Quarter lookup'!$D$2:$K$25,8,FALSE)</f>
        <v>0</v>
      </c>
      <c r="S2187" s="75">
        <f>VLOOKUP(D2187,'FY-Quarter lookup'!$D$2:$G$25,4,FALSE)</f>
        <v>0</v>
      </c>
      <c r="T2187" s="75">
        <f t="shared" ca="1" si="271"/>
        <v>0</v>
      </c>
    </row>
    <row r="2188" spans="1:20">
      <c r="A2188">
        <v>3</v>
      </c>
      <c r="B2188">
        <v>2023</v>
      </c>
      <c r="C2188" s="2">
        <v>44927</v>
      </c>
      <c r="D2188" s="2">
        <v>45016</v>
      </c>
      <c r="J2188">
        <f>VLOOKUP(D2188,'FY-Quarter lookup'!$D$2:$I$25,6,FALSE)</f>
        <v>0</v>
      </c>
      <c r="K2188">
        <f t="shared" ref="K2188:K2209" si="276">K2187</f>
        <v>457</v>
      </c>
      <c r="L2188" s="75" t="str">
        <f t="shared" ca="1" si="274"/>
        <v>2112: Operating</v>
      </c>
      <c r="M2188" s="75">
        <f t="shared" ca="1" si="269"/>
        <v>0</v>
      </c>
      <c r="N2188" s="75">
        <f t="shared" ca="1" si="270"/>
        <v>0</v>
      </c>
      <c r="O2188" s="75" t="str">
        <f t="shared" ca="1" si="275"/>
        <v>2112: Operating00PY0</v>
      </c>
      <c r="P2188" s="75">
        <f>VLOOKUP(D2188,'FY-Quarter lookup'!$D$2:$J$25,7,FALSE)</f>
        <v>0</v>
      </c>
      <c r="Q2188" s="75">
        <f ca="1">IFERROR(INDEX('Budget by FY'!$I$2:$I$506,MATCH('Budget by qtr'!O2188,'Budget by FY'!$F$2:$F$506,0)),0)</f>
        <v>0</v>
      </c>
      <c r="R2188" s="75">
        <f>VLOOKUP(D2188,'FY-Quarter lookup'!$D$2:$K$25,8,FALSE)</f>
        <v>0</v>
      </c>
      <c r="S2188" s="75">
        <f>VLOOKUP(D2188,'FY-Quarter lookup'!$D$2:$G$25,4,FALSE)</f>
        <v>0</v>
      </c>
      <c r="T2188" s="75">
        <f t="shared" ca="1" si="271"/>
        <v>0</v>
      </c>
    </row>
    <row r="2189" spans="1:20">
      <c r="A2189">
        <v>4</v>
      </c>
      <c r="B2189">
        <v>2023</v>
      </c>
      <c r="C2189" s="2">
        <v>45017</v>
      </c>
      <c r="D2189" s="2">
        <v>45107</v>
      </c>
      <c r="J2189">
        <f>VLOOKUP(D2189,'FY-Quarter lookup'!$D$2:$I$25,6,FALSE)</f>
        <v>0</v>
      </c>
      <c r="K2189">
        <f t="shared" si="276"/>
        <v>457</v>
      </c>
      <c r="L2189" s="75" t="str">
        <f t="shared" ca="1" si="274"/>
        <v>2112: Operating</v>
      </c>
      <c r="M2189" s="75">
        <f t="shared" ca="1" si="269"/>
        <v>0</v>
      </c>
      <c r="N2189" s="75">
        <f t="shared" ca="1" si="270"/>
        <v>0</v>
      </c>
      <c r="O2189" s="75" t="str">
        <f t="shared" ca="1" si="275"/>
        <v>2112: Operating00PY0</v>
      </c>
      <c r="P2189" s="75">
        <f>VLOOKUP(D2189,'FY-Quarter lookup'!$D$2:$J$25,7,FALSE)</f>
        <v>0</v>
      </c>
      <c r="Q2189" s="75">
        <f ca="1">IFERROR(INDEX('Budget by FY'!$I$2:$I$506,MATCH('Budget by qtr'!O2189,'Budget by FY'!$F$2:$F$506,0)),0)</f>
        <v>0</v>
      </c>
      <c r="R2189" s="75">
        <f>VLOOKUP(D2189,'FY-Quarter lookup'!$D$2:$K$25,8,FALSE)</f>
        <v>0</v>
      </c>
      <c r="S2189" s="75">
        <f>VLOOKUP(D2189,'FY-Quarter lookup'!$D$2:$G$25,4,FALSE)</f>
        <v>0</v>
      </c>
      <c r="T2189" s="75">
        <f t="shared" ca="1" si="271"/>
        <v>0</v>
      </c>
    </row>
    <row r="2190" spans="1:20">
      <c r="A2190">
        <v>1</v>
      </c>
      <c r="B2190">
        <v>2024</v>
      </c>
      <c r="C2190" s="2">
        <v>45108</v>
      </c>
      <c r="D2190" s="2">
        <v>45199</v>
      </c>
      <c r="J2190">
        <f>VLOOKUP(D2190,'FY-Quarter lookup'!$D$2:$I$25,6,FALSE)</f>
        <v>0</v>
      </c>
      <c r="K2190">
        <f t="shared" si="276"/>
        <v>457</v>
      </c>
      <c r="L2190" s="75" t="str">
        <f t="shared" ca="1" si="274"/>
        <v>2112: Operating</v>
      </c>
      <c r="M2190" s="75">
        <f t="shared" ca="1" si="269"/>
        <v>0</v>
      </c>
      <c r="N2190" s="75">
        <f t="shared" ca="1" si="270"/>
        <v>0</v>
      </c>
      <c r="O2190" s="75" t="str">
        <f t="shared" ca="1" si="275"/>
        <v>2112: Operating00PY0</v>
      </c>
      <c r="P2190" s="75">
        <f>VLOOKUP(D2190,'FY-Quarter lookup'!$D$2:$J$25,7,FALSE)</f>
        <v>0</v>
      </c>
      <c r="Q2190" s="75">
        <f ca="1">IFERROR(INDEX('Budget by FY'!$I$2:$I$506,MATCH('Budget by qtr'!O2190,'Budget by FY'!$F$2:$F$506,0)),0)</f>
        <v>0</v>
      </c>
      <c r="R2190" s="75">
        <f>VLOOKUP(D2190,'FY-Quarter lookup'!$D$2:$K$25,8,FALSE)</f>
        <v>0</v>
      </c>
      <c r="S2190" s="75">
        <f>VLOOKUP(D2190,'FY-Quarter lookup'!$D$2:$G$25,4,FALSE)</f>
        <v>0</v>
      </c>
      <c r="T2190" s="75">
        <f t="shared" ca="1" si="271"/>
        <v>0</v>
      </c>
    </row>
    <row r="2191" spans="1:20">
      <c r="A2191">
        <v>2</v>
      </c>
      <c r="B2191">
        <v>2024</v>
      </c>
      <c r="C2191" s="2">
        <v>45200</v>
      </c>
      <c r="D2191" s="2">
        <v>45291</v>
      </c>
      <c r="J2191">
        <f>VLOOKUP(D2191,'FY-Quarter lookup'!$D$2:$I$25,6,FALSE)</f>
        <v>0</v>
      </c>
      <c r="K2191">
        <f t="shared" si="276"/>
        <v>457</v>
      </c>
      <c r="L2191" s="75" t="str">
        <f t="shared" ca="1" si="274"/>
        <v>2112: Operating</v>
      </c>
      <c r="M2191" s="75">
        <f t="shared" ca="1" si="269"/>
        <v>0</v>
      </c>
      <c r="N2191" s="75">
        <f t="shared" ca="1" si="270"/>
        <v>0</v>
      </c>
      <c r="O2191" s="75" t="str">
        <f t="shared" ca="1" si="275"/>
        <v>2112: Operating00PY0</v>
      </c>
      <c r="P2191" s="75">
        <f>VLOOKUP(D2191,'FY-Quarter lookup'!$D$2:$J$25,7,FALSE)</f>
        <v>0</v>
      </c>
      <c r="Q2191" s="75">
        <f ca="1">IFERROR(INDEX('Budget by FY'!$I$2:$I$506,MATCH('Budget by qtr'!O2191,'Budget by FY'!$F$2:$F$506,0)),0)</f>
        <v>0</v>
      </c>
      <c r="R2191" s="75">
        <f>VLOOKUP(D2191,'FY-Quarter lookup'!$D$2:$K$25,8,FALSE)</f>
        <v>0</v>
      </c>
      <c r="S2191" s="75">
        <f>VLOOKUP(D2191,'FY-Quarter lookup'!$D$2:$G$25,4,FALSE)</f>
        <v>0</v>
      </c>
      <c r="T2191" s="75">
        <f t="shared" ca="1" si="271"/>
        <v>0</v>
      </c>
    </row>
    <row r="2192" spans="1:20">
      <c r="A2192">
        <v>3</v>
      </c>
      <c r="B2192">
        <v>2024</v>
      </c>
      <c r="C2192" s="2">
        <v>45292</v>
      </c>
      <c r="D2192" s="2">
        <v>45382</v>
      </c>
      <c r="J2192">
        <f>VLOOKUP(D2192,'FY-Quarter lookup'!$D$2:$I$25,6,FALSE)</f>
        <v>0</v>
      </c>
      <c r="K2192">
        <f t="shared" si="276"/>
        <v>457</v>
      </c>
      <c r="L2192" s="75" t="str">
        <f t="shared" ca="1" si="274"/>
        <v>2112: Operating</v>
      </c>
      <c r="M2192" s="75">
        <f t="shared" ca="1" si="269"/>
        <v>0</v>
      </c>
      <c r="N2192" s="75">
        <f t="shared" ca="1" si="270"/>
        <v>0</v>
      </c>
      <c r="O2192" s="75" t="str">
        <f t="shared" ca="1" si="275"/>
        <v>2112: Operating00PY0</v>
      </c>
      <c r="P2192" s="75">
        <f>VLOOKUP(D2192,'FY-Quarter lookup'!$D$2:$J$25,7,FALSE)</f>
        <v>0</v>
      </c>
      <c r="Q2192" s="75">
        <f ca="1">IFERROR(INDEX('Budget by FY'!$I$2:$I$506,MATCH('Budget by qtr'!O2192,'Budget by FY'!$F$2:$F$506,0)),0)</f>
        <v>0</v>
      </c>
      <c r="R2192" s="75">
        <f>VLOOKUP(D2192,'FY-Quarter lookup'!$D$2:$K$25,8,FALSE)</f>
        <v>0</v>
      </c>
      <c r="S2192" s="75">
        <f>VLOOKUP(D2192,'FY-Quarter lookup'!$D$2:$G$25,4,FALSE)</f>
        <v>0</v>
      </c>
      <c r="T2192" s="75">
        <f t="shared" ca="1" si="271"/>
        <v>0</v>
      </c>
    </row>
    <row r="2193" spans="1:20">
      <c r="A2193">
        <v>4</v>
      </c>
      <c r="B2193">
        <v>2024</v>
      </c>
      <c r="C2193" s="2">
        <v>45383</v>
      </c>
      <c r="D2193" s="2">
        <v>45473</v>
      </c>
      <c r="J2193">
        <f>VLOOKUP(D2193,'FY-Quarter lookup'!$D$2:$I$25,6,FALSE)</f>
        <v>0</v>
      </c>
      <c r="K2193">
        <f t="shared" si="276"/>
        <v>457</v>
      </c>
      <c r="L2193" s="75" t="str">
        <f t="shared" ca="1" si="274"/>
        <v>2112: Operating</v>
      </c>
      <c r="M2193" s="75">
        <f t="shared" ca="1" si="269"/>
        <v>0</v>
      </c>
      <c r="N2193" s="75">
        <f t="shared" ca="1" si="270"/>
        <v>0</v>
      </c>
      <c r="O2193" s="75" t="str">
        <f t="shared" ca="1" si="275"/>
        <v>2112: Operating00PY0</v>
      </c>
      <c r="P2193" s="75">
        <f>VLOOKUP(D2193,'FY-Quarter lookup'!$D$2:$J$25,7,FALSE)</f>
        <v>0</v>
      </c>
      <c r="Q2193" s="75">
        <f ca="1">IFERROR(INDEX('Budget by FY'!$I$2:$I$506,MATCH('Budget by qtr'!O2193,'Budget by FY'!$F$2:$F$506,0)),0)</f>
        <v>0</v>
      </c>
      <c r="R2193" s="75">
        <f>VLOOKUP(D2193,'FY-Quarter lookup'!$D$2:$K$25,8,FALSE)</f>
        <v>0</v>
      </c>
      <c r="S2193" s="75">
        <f>VLOOKUP(D2193,'FY-Quarter lookup'!$D$2:$G$25,4,FALSE)</f>
        <v>0</v>
      </c>
      <c r="T2193" s="75">
        <f t="shared" ca="1" si="271"/>
        <v>0</v>
      </c>
    </row>
    <row r="2194" spans="1:20">
      <c r="A2194">
        <v>1</v>
      </c>
      <c r="B2194">
        <v>2025</v>
      </c>
      <c r="C2194" s="2">
        <v>45474</v>
      </c>
      <c r="D2194" s="2">
        <v>45565</v>
      </c>
      <c r="J2194">
        <f>VLOOKUP(D2194,'FY-Quarter lookup'!$D$2:$I$25,6,FALSE)</f>
        <v>0</v>
      </c>
      <c r="K2194">
        <f t="shared" si="276"/>
        <v>457</v>
      </c>
      <c r="L2194" s="75" t="str">
        <f t="shared" ca="1" si="274"/>
        <v>2112: Operating</v>
      </c>
      <c r="M2194" s="75">
        <f t="shared" ca="1" si="269"/>
        <v>0</v>
      </c>
      <c r="N2194" s="75">
        <f t="shared" ca="1" si="270"/>
        <v>0</v>
      </c>
      <c r="O2194" s="75" t="str">
        <f t="shared" ca="1" si="275"/>
        <v>2112: Operating00PY0</v>
      </c>
      <c r="P2194" s="75">
        <f>VLOOKUP(D2194,'FY-Quarter lookup'!$D$2:$J$25,7,FALSE)</f>
        <v>0</v>
      </c>
      <c r="Q2194" s="75">
        <f ca="1">IFERROR(INDEX('Budget by FY'!$I$2:$I$506,MATCH('Budget by qtr'!O2194,'Budget by FY'!$F$2:$F$506,0)),0)</f>
        <v>0</v>
      </c>
      <c r="R2194" s="75">
        <f>VLOOKUP(D2194,'FY-Quarter lookup'!$D$2:$K$25,8,FALSE)</f>
        <v>0</v>
      </c>
      <c r="S2194" s="75">
        <f>VLOOKUP(D2194,'FY-Quarter lookup'!$D$2:$G$25,4,FALSE)</f>
        <v>0</v>
      </c>
      <c r="T2194" s="75">
        <f t="shared" ca="1" si="271"/>
        <v>0</v>
      </c>
    </row>
    <row r="2195" spans="1:20">
      <c r="A2195">
        <v>2</v>
      </c>
      <c r="B2195">
        <v>2025</v>
      </c>
      <c r="C2195" s="2">
        <v>45566</v>
      </c>
      <c r="D2195" s="2">
        <v>45657</v>
      </c>
      <c r="J2195">
        <f>VLOOKUP(D2195,'FY-Quarter lookup'!$D$2:$I$25,6,FALSE)</f>
        <v>0</v>
      </c>
      <c r="K2195">
        <f t="shared" si="276"/>
        <v>457</v>
      </c>
      <c r="L2195" s="75" t="str">
        <f t="shared" ca="1" si="274"/>
        <v>2112: Operating</v>
      </c>
      <c r="M2195" s="75">
        <f t="shared" ca="1" si="269"/>
        <v>0</v>
      </c>
      <c r="N2195" s="75">
        <f t="shared" ca="1" si="270"/>
        <v>0</v>
      </c>
      <c r="O2195" s="75" t="str">
        <f t="shared" ca="1" si="275"/>
        <v>2112: Operating00PY0</v>
      </c>
      <c r="P2195" s="75">
        <f>VLOOKUP(D2195,'FY-Quarter lookup'!$D$2:$J$25,7,FALSE)</f>
        <v>0</v>
      </c>
      <c r="Q2195" s="75">
        <f ca="1">IFERROR(INDEX('Budget by FY'!$I$2:$I$506,MATCH('Budget by qtr'!O2195,'Budget by FY'!$F$2:$F$506,0)),0)</f>
        <v>0</v>
      </c>
      <c r="R2195" s="75">
        <f>VLOOKUP(D2195,'FY-Quarter lookup'!$D$2:$K$25,8,FALSE)</f>
        <v>0</v>
      </c>
      <c r="S2195" s="75">
        <f>VLOOKUP(D2195,'FY-Quarter lookup'!$D$2:$G$25,4,FALSE)</f>
        <v>0</v>
      </c>
      <c r="T2195" s="75">
        <f t="shared" ca="1" si="271"/>
        <v>0</v>
      </c>
    </row>
    <row r="2196" spans="1:20">
      <c r="A2196">
        <v>3</v>
      </c>
      <c r="B2196">
        <v>2025</v>
      </c>
      <c r="C2196" s="2">
        <v>45658</v>
      </c>
      <c r="D2196" s="2">
        <v>45747</v>
      </c>
      <c r="J2196">
        <f>VLOOKUP(D2196,'FY-Quarter lookup'!$D$2:$I$25,6,FALSE)</f>
        <v>0</v>
      </c>
      <c r="K2196">
        <f t="shared" si="276"/>
        <v>457</v>
      </c>
      <c r="L2196" s="75" t="str">
        <f t="shared" ca="1" si="274"/>
        <v>2112: Operating</v>
      </c>
      <c r="M2196" s="75">
        <f t="shared" ca="1" si="269"/>
        <v>0</v>
      </c>
      <c r="N2196" s="75">
        <f t="shared" ca="1" si="270"/>
        <v>0</v>
      </c>
      <c r="O2196" s="75" t="str">
        <f t="shared" ca="1" si="275"/>
        <v>2112: Operating00PY0</v>
      </c>
      <c r="P2196" s="75">
        <f>VLOOKUP(D2196,'FY-Quarter lookup'!$D$2:$J$25,7,FALSE)</f>
        <v>0</v>
      </c>
      <c r="Q2196" s="75">
        <f ca="1">IFERROR(INDEX('Budget by FY'!$I$2:$I$506,MATCH('Budget by qtr'!O2196,'Budget by FY'!$F$2:$F$506,0)),0)</f>
        <v>0</v>
      </c>
      <c r="R2196" s="75">
        <f>VLOOKUP(D2196,'FY-Quarter lookup'!$D$2:$K$25,8,FALSE)</f>
        <v>0</v>
      </c>
      <c r="S2196" s="75">
        <f>VLOOKUP(D2196,'FY-Quarter lookup'!$D$2:$G$25,4,FALSE)</f>
        <v>0</v>
      </c>
      <c r="T2196" s="75">
        <f t="shared" ca="1" si="271"/>
        <v>0</v>
      </c>
    </row>
    <row r="2197" spans="1:20">
      <c r="A2197">
        <v>4</v>
      </c>
      <c r="B2197">
        <v>2025</v>
      </c>
      <c r="C2197" s="2">
        <v>45748</v>
      </c>
      <c r="D2197" s="2">
        <v>45838</v>
      </c>
      <c r="J2197">
        <f>VLOOKUP(D2197,'FY-Quarter lookup'!$D$2:$I$25,6,FALSE)</f>
        <v>0</v>
      </c>
      <c r="K2197">
        <f t="shared" si="276"/>
        <v>457</v>
      </c>
      <c r="L2197" s="75" t="str">
        <f t="shared" ca="1" si="274"/>
        <v>2112: Operating</v>
      </c>
      <c r="M2197" s="75">
        <f t="shared" ca="1" si="269"/>
        <v>0</v>
      </c>
      <c r="N2197" s="75">
        <f t="shared" ca="1" si="270"/>
        <v>0</v>
      </c>
      <c r="O2197" s="75" t="str">
        <f t="shared" ca="1" si="275"/>
        <v>2112: Operating00PY0</v>
      </c>
      <c r="P2197" s="75">
        <f>VLOOKUP(D2197,'FY-Quarter lookup'!$D$2:$J$25,7,FALSE)</f>
        <v>0</v>
      </c>
      <c r="Q2197" s="75">
        <f ca="1">IFERROR(INDEX('Budget by FY'!$I$2:$I$506,MATCH('Budget by qtr'!O2197,'Budget by FY'!$F$2:$F$506,0)),0)</f>
        <v>0</v>
      </c>
      <c r="R2197" s="75">
        <f>VLOOKUP(D2197,'FY-Quarter lookup'!$D$2:$K$25,8,FALSE)</f>
        <v>0</v>
      </c>
      <c r="S2197" s="75">
        <f>VLOOKUP(D2197,'FY-Quarter lookup'!$D$2:$G$25,4,FALSE)</f>
        <v>0</v>
      </c>
      <c r="T2197" s="75">
        <f t="shared" ca="1" si="271"/>
        <v>0</v>
      </c>
    </row>
    <row r="2198" spans="1:20">
      <c r="A2198">
        <v>1</v>
      </c>
      <c r="B2198">
        <v>2026</v>
      </c>
      <c r="C2198" s="2">
        <v>45839</v>
      </c>
      <c r="D2198" s="2">
        <v>45930</v>
      </c>
      <c r="J2198">
        <f>VLOOKUP(D2198,'FY-Quarter lookup'!$D$2:$I$25,6,FALSE)</f>
        <v>0</v>
      </c>
      <c r="K2198">
        <f t="shared" si="276"/>
        <v>457</v>
      </c>
      <c r="L2198" s="75" t="str">
        <f t="shared" ca="1" si="274"/>
        <v>2112: Operating</v>
      </c>
      <c r="M2198" s="75">
        <f t="shared" ca="1" si="269"/>
        <v>0</v>
      </c>
      <c r="N2198" s="75">
        <f t="shared" ca="1" si="270"/>
        <v>0</v>
      </c>
      <c r="O2198" s="75" t="str">
        <f t="shared" ca="1" si="275"/>
        <v>2112: Operating00PY0</v>
      </c>
      <c r="P2198" s="75">
        <f>VLOOKUP(D2198,'FY-Quarter lookup'!$D$2:$J$25,7,FALSE)</f>
        <v>0</v>
      </c>
      <c r="Q2198" s="75">
        <f ca="1">IFERROR(INDEX('Budget by FY'!$I$2:$I$506,MATCH('Budget by qtr'!O2198,'Budget by FY'!$F$2:$F$506,0)),0)</f>
        <v>0</v>
      </c>
      <c r="R2198" s="75">
        <f>VLOOKUP(D2198,'FY-Quarter lookup'!$D$2:$K$25,8,FALSE)</f>
        <v>0</v>
      </c>
      <c r="S2198" s="75">
        <f>VLOOKUP(D2198,'FY-Quarter lookup'!$D$2:$G$25,4,FALSE)</f>
        <v>0</v>
      </c>
      <c r="T2198" s="75">
        <f t="shared" ca="1" si="271"/>
        <v>0</v>
      </c>
    </row>
    <row r="2199" spans="1:20">
      <c r="A2199">
        <v>2</v>
      </c>
      <c r="B2199">
        <v>2026</v>
      </c>
      <c r="C2199" s="2">
        <v>45931</v>
      </c>
      <c r="D2199" s="2">
        <v>46022</v>
      </c>
      <c r="J2199">
        <f>VLOOKUP(D2199,'FY-Quarter lookup'!$D$2:$I$25,6,FALSE)</f>
        <v>0</v>
      </c>
      <c r="K2199">
        <f t="shared" si="276"/>
        <v>457</v>
      </c>
      <c r="L2199" s="75" t="str">
        <f t="shared" ca="1" si="274"/>
        <v>2112: Operating</v>
      </c>
      <c r="M2199" s="75">
        <f t="shared" ca="1" si="269"/>
        <v>0</v>
      </c>
      <c r="N2199" s="75">
        <f t="shared" ca="1" si="270"/>
        <v>0</v>
      </c>
      <c r="O2199" s="75" t="str">
        <f t="shared" ca="1" si="275"/>
        <v>2112: Operating00PY0</v>
      </c>
      <c r="P2199" s="75">
        <f>VLOOKUP(D2199,'FY-Quarter lookup'!$D$2:$J$25,7,FALSE)</f>
        <v>0</v>
      </c>
      <c r="Q2199" s="75">
        <f ca="1">IFERROR(INDEX('Budget by FY'!$I$2:$I$506,MATCH('Budget by qtr'!O2199,'Budget by FY'!$F$2:$F$506,0)),0)</f>
        <v>0</v>
      </c>
      <c r="R2199" s="75">
        <f>VLOOKUP(D2199,'FY-Quarter lookup'!$D$2:$K$25,8,FALSE)</f>
        <v>0</v>
      </c>
      <c r="S2199" s="75">
        <f>VLOOKUP(D2199,'FY-Quarter lookup'!$D$2:$G$25,4,FALSE)</f>
        <v>0</v>
      </c>
      <c r="T2199" s="75">
        <f t="shared" ca="1" si="271"/>
        <v>0</v>
      </c>
    </row>
    <row r="2200" spans="1:20">
      <c r="A2200">
        <v>3</v>
      </c>
      <c r="B2200">
        <v>2026</v>
      </c>
      <c r="C2200" s="2">
        <v>46023</v>
      </c>
      <c r="D2200" s="2">
        <v>46112</v>
      </c>
      <c r="J2200">
        <f>VLOOKUP(D2200,'FY-Quarter lookup'!$D$2:$I$25,6,FALSE)</f>
        <v>0</v>
      </c>
      <c r="K2200">
        <f t="shared" si="276"/>
        <v>457</v>
      </c>
      <c r="L2200" s="75" t="str">
        <f t="shared" ca="1" si="274"/>
        <v>2112: Operating</v>
      </c>
      <c r="M2200" s="75">
        <f t="shared" ca="1" si="269"/>
        <v>0</v>
      </c>
      <c r="N2200" s="75">
        <f t="shared" ca="1" si="270"/>
        <v>0</v>
      </c>
      <c r="O2200" s="75" t="str">
        <f t="shared" ca="1" si="275"/>
        <v>2112: Operating00PY0</v>
      </c>
      <c r="P2200" s="75">
        <f>VLOOKUP(D2200,'FY-Quarter lookup'!$D$2:$J$25,7,FALSE)</f>
        <v>0</v>
      </c>
      <c r="Q2200" s="75">
        <f ca="1">IFERROR(INDEX('Budget by FY'!$I$2:$I$506,MATCH('Budget by qtr'!O2200,'Budget by FY'!$F$2:$F$506,0)),0)</f>
        <v>0</v>
      </c>
      <c r="R2200" s="75">
        <f>VLOOKUP(D2200,'FY-Quarter lookup'!$D$2:$K$25,8,FALSE)</f>
        <v>0</v>
      </c>
      <c r="S2200" s="75">
        <f>VLOOKUP(D2200,'FY-Quarter lookup'!$D$2:$G$25,4,FALSE)</f>
        <v>0</v>
      </c>
      <c r="T2200" s="75">
        <f t="shared" ca="1" si="271"/>
        <v>0</v>
      </c>
    </row>
    <row r="2201" spans="1:20">
      <c r="A2201">
        <v>4</v>
      </c>
      <c r="B2201">
        <v>2026</v>
      </c>
      <c r="C2201" s="2">
        <v>46113</v>
      </c>
      <c r="D2201" s="2">
        <v>46203</v>
      </c>
      <c r="J2201">
        <f>VLOOKUP(D2201,'FY-Quarter lookup'!$D$2:$I$25,6,FALSE)</f>
        <v>0</v>
      </c>
      <c r="K2201">
        <f t="shared" si="276"/>
        <v>457</v>
      </c>
      <c r="L2201" s="75" t="str">
        <f t="shared" ca="1" si="274"/>
        <v>2112: Operating</v>
      </c>
      <c r="M2201" s="75">
        <f t="shared" ca="1" si="269"/>
        <v>0</v>
      </c>
      <c r="N2201" s="75">
        <f t="shared" ca="1" si="270"/>
        <v>0</v>
      </c>
      <c r="O2201" s="75" t="str">
        <f t="shared" ca="1" si="275"/>
        <v>2112: Operating00PY0</v>
      </c>
      <c r="P2201" s="75">
        <f>VLOOKUP(D2201,'FY-Quarter lookup'!$D$2:$J$25,7,FALSE)</f>
        <v>0</v>
      </c>
      <c r="Q2201" s="75">
        <f ca="1">IFERROR(INDEX('Budget by FY'!$I$2:$I$506,MATCH('Budget by qtr'!O2201,'Budget by FY'!$F$2:$F$506,0)),0)</f>
        <v>0</v>
      </c>
      <c r="R2201" s="75">
        <f>VLOOKUP(D2201,'FY-Quarter lookup'!$D$2:$K$25,8,FALSE)</f>
        <v>0</v>
      </c>
      <c r="S2201" s="75">
        <f>VLOOKUP(D2201,'FY-Quarter lookup'!$D$2:$G$25,4,FALSE)</f>
        <v>0</v>
      </c>
      <c r="T2201" s="75">
        <f t="shared" ca="1" si="271"/>
        <v>0</v>
      </c>
    </row>
    <row r="2202" spans="1:20">
      <c r="A2202">
        <v>1</v>
      </c>
      <c r="B2202">
        <v>2027</v>
      </c>
      <c r="C2202" s="2">
        <v>46204</v>
      </c>
      <c r="D2202" s="2">
        <v>46295</v>
      </c>
      <c r="J2202">
        <f>VLOOKUP(D2202,'FY-Quarter lookup'!$D$2:$I$25,6,FALSE)</f>
        <v>0</v>
      </c>
      <c r="K2202">
        <f t="shared" si="276"/>
        <v>457</v>
      </c>
      <c r="L2202" s="75" t="str">
        <f t="shared" ca="1" si="274"/>
        <v>2112: Operating</v>
      </c>
      <c r="M2202" s="75">
        <f t="shared" ref="M2202:M2265" ca="1" si="277">INDIRECT(_xlfn.CONCAT("'Budget by FY'!D",K2202))</f>
        <v>0</v>
      </c>
      <c r="N2202" s="75">
        <f t="shared" ref="N2202:N2265" ca="1" si="278">INDIRECT(_xlfn.CONCAT("'Budget by FY'!E",K2202))</f>
        <v>0</v>
      </c>
      <c r="O2202" s="75" t="str">
        <f t="shared" ca="1" si="275"/>
        <v>2112: Operating00PY0</v>
      </c>
      <c r="P2202" s="75">
        <f>VLOOKUP(D2202,'FY-Quarter lookup'!$D$2:$J$25,7,FALSE)</f>
        <v>0</v>
      </c>
      <c r="Q2202" s="75">
        <f ca="1">IFERROR(INDEX('Budget by FY'!$I$2:$I$506,MATCH('Budget by qtr'!O2202,'Budget by FY'!$F$2:$F$506,0)),0)</f>
        <v>0</v>
      </c>
      <c r="R2202" s="75">
        <f>VLOOKUP(D2202,'FY-Quarter lookup'!$D$2:$K$25,8,FALSE)</f>
        <v>0</v>
      </c>
      <c r="S2202" s="75">
        <f>VLOOKUP(D2202,'FY-Quarter lookup'!$D$2:$G$25,4,FALSE)</f>
        <v>0</v>
      </c>
      <c r="T2202" s="75">
        <f t="shared" ref="T2202:T2265" ca="1" si="279">IFERROR((Q2202/R2202)*S2202,0)</f>
        <v>0</v>
      </c>
    </row>
    <row r="2203" spans="1:20">
      <c r="A2203">
        <v>2</v>
      </c>
      <c r="B2203">
        <v>2027</v>
      </c>
      <c r="C2203" s="2">
        <v>46296</v>
      </c>
      <c r="D2203" s="2">
        <v>46387</v>
      </c>
      <c r="J2203">
        <f>VLOOKUP(D2203,'FY-Quarter lookup'!$D$2:$I$25,6,FALSE)</f>
        <v>0</v>
      </c>
      <c r="K2203">
        <f t="shared" si="276"/>
        <v>457</v>
      </c>
      <c r="L2203" s="75" t="str">
        <f t="shared" ca="1" si="274"/>
        <v>2112: Operating</v>
      </c>
      <c r="M2203" s="75">
        <f t="shared" ca="1" si="277"/>
        <v>0</v>
      </c>
      <c r="N2203" s="75">
        <f t="shared" ca="1" si="278"/>
        <v>0</v>
      </c>
      <c r="O2203" s="75" t="str">
        <f t="shared" ca="1" si="275"/>
        <v>2112: Operating00PY0</v>
      </c>
      <c r="P2203" s="75">
        <f>VLOOKUP(D2203,'FY-Quarter lookup'!$D$2:$J$25,7,FALSE)</f>
        <v>0</v>
      </c>
      <c r="Q2203" s="75">
        <f ca="1">IFERROR(INDEX('Budget by FY'!$I$2:$I$506,MATCH('Budget by qtr'!O2203,'Budget by FY'!$F$2:$F$506,0)),0)</f>
        <v>0</v>
      </c>
      <c r="R2203" s="75">
        <f>VLOOKUP(D2203,'FY-Quarter lookup'!$D$2:$K$25,8,FALSE)</f>
        <v>0</v>
      </c>
      <c r="S2203" s="75">
        <f>VLOOKUP(D2203,'FY-Quarter lookup'!$D$2:$G$25,4,FALSE)</f>
        <v>0</v>
      </c>
      <c r="T2203" s="75">
        <f t="shared" ca="1" si="279"/>
        <v>0</v>
      </c>
    </row>
    <row r="2204" spans="1:20">
      <c r="A2204">
        <v>3</v>
      </c>
      <c r="B2204">
        <v>2027</v>
      </c>
      <c r="C2204" s="2">
        <v>46388</v>
      </c>
      <c r="D2204" s="2">
        <v>46477</v>
      </c>
      <c r="J2204">
        <f>VLOOKUP(D2204,'FY-Quarter lookup'!$D$2:$I$25,6,FALSE)</f>
        <v>0</v>
      </c>
      <c r="K2204">
        <f t="shared" si="276"/>
        <v>457</v>
      </c>
      <c r="L2204" s="75" t="str">
        <f t="shared" ca="1" si="274"/>
        <v>2112: Operating</v>
      </c>
      <c r="M2204" s="75">
        <f t="shared" ca="1" si="277"/>
        <v>0</v>
      </c>
      <c r="N2204" s="75">
        <f t="shared" ca="1" si="278"/>
        <v>0</v>
      </c>
      <c r="O2204" s="75" t="str">
        <f t="shared" ca="1" si="275"/>
        <v>2112: Operating00PY0</v>
      </c>
      <c r="P2204" s="75">
        <f>VLOOKUP(D2204,'FY-Quarter lookup'!$D$2:$J$25,7,FALSE)</f>
        <v>0</v>
      </c>
      <c r="Q2204" s="75">
        <f ca="1">IFERROR(INDEX('Budget by FY'!$I$2:$I$506,MATCH('Budget by qtr'!O2204,'Budget by FY'!$F$2:$F$506,0)),0)</f>
        <v>0</v>
      </c>
      <c r="R2204" s="75">
        <f>VLOOKUP(D2204,'FY-Quarter lookup'!$D$2:$K$25,8,FALSE)</f>
        <v>0</v>
      </c>
      <c r="S2204" s="75">
        <f>VLOOKUP(D2204,'FY-Quarter lookup'!$D$2:$G$25,4,FALSE)</f>
        <v>0</v>
      </c>
      <c r="T2204" s="75">
        <f t="shared" ca="1" si="279"/>
        <v>0</v>
      </c>
    </row>
    <row r="2205" spans="1:20">
      <c r="A2205">
        <v>4</v>
      </c>
      <c r="B2205">
        <v>2027</v>
      </c>
      <c r="C2205" s="2">
        <v>46478</v>
      </c>
      <c r="D2205" s="2">
        <v>46568</v>
      </c>
      <c r="J2205">
        <f>VLOOKUP(D2205,'FY-Quarter lookup'!$D$2:$I$25,6,FALSE)</f>
        <v>0</v>
      </c>
      <c r="K2205">
        <f t="shared" si="276"/>
        <v>457</v>
      </c>
      <c r="L2205" s="75" t="str">
        <f t="shared" ca="1" si="274"/>
        <v>2112: Operating</v>
      </c>
      <c r="M2205" s="75">
        <f t="shared" ca="1" si="277"/>
        <v>0</v>
      </c>
      <c r="N2205" s="75">
        <f t="shared" ca="1" si="278"/>
        <v>0</v>
      </c>
      <c r="O2205" s="75" t="str">
        <f t="shared" ca="1" si="275"/>
        <v>2112: Operating00PY0</v>
      </c>
      <c r="P2205" s="75">
        <f>VLOOKUP(D2205,'FY-Quarter lookup'!$D$2:$J$25,7,FALSE)</f>
        <v>0</v>
      </c>
      <c r="Q2205" s="75">
        <f ca="1">IFERROR(INDEX('Budget by FY'!$I$2:$I$506,MATCH('Budget by qtr'!O2205,'Budget by FY'!$F$2:$F$506,0)),0)</f>
        <v>0</v>
      </c>
      <c r="R2205" s="75">
        <f>VLOOKUP(D2205,'FY-Quarter lookup'!$D$2:$K$25,8,FALSE)</f>
        <v>0</v>
      </c>
      <c r="S2205" s="75">
        <f>VLOOKUP(D2205,'FY-Quarter lookup'!$D$2:$G$25,4,FALSE)</f>
        <v>0</v>
      </c>
      <c r="T2205" s="75">
        <f t="shared" ca="1" si="279"/>
        <v>0</v>
      </c>
    </row>
    <row r="2206" spans="1:20">
      <c r="A2206">
        <v>1</v>
      </c>
      <c r="B2206">
        <v>2028</v>
      </c>
      <c r="C2206" s="2">
        <v>46569</v>
      </c>
      <c r="D2206" s="2">
        <v>46660</v>
      </c>
      <c r="J2206">
        <f>VLOOKUP(D2206,'FY-Quarter lookup'!$D$2:$I$25,6,FALSE)</f>
        <v>0</v>
      </c>
      <c r="K2206">
        <f t="shared" si="276"/>
        <v>457</v>
      </c>
      <c r="L2206" s="75" t="str">
        <f t="shared" ca="1" si="274"/>
        <v>2112: Operating</v>
      </c>
      <c r="M2206" s="75">
        <f t="shared" ca="1" si="277"/>
        <v>0</v>
      </c>
      <c r="N2206" s="75">
        <f t="shared" ca="1" si="278"/>
        <v>0</v>
      </c>
      <c r="O2206" s="75" t="str">
        <f t="shared" ca="1" si="275"/>
        <v>2112: Operating00PY0</v>
      </c>
      <c r="P2206" s="75">
        <f>VLOOKUP(D2206,'FY-Quarter lookup'!$D$2:$J$25,7,FALSE)</f>
        <v>0</v>
      </c>
      <c r="Q2206" s="75">
        <f ca="1">IFERROR(INDEX('Budget by FY'!$I$2:$I$506,MATCH('Budget by qtr'!O2206,'Budget by FY'!$F$2:$F$506,0)),0)</f>
        <v>0</v>
      </c>
      <c r="R2206" s="75">
        <f>VLOOKUP(D2206,'FY-Quarter lookup'!$D$2:$K$25,8,FALSE)</f>
        <v>0</v>
      </c>
      <c r="S2206" s="75">
        <f>VLOOKUP(D2206,'FY-Quarter lookup'!$D$2:$G$25,4,FALSE)</f>
        <v>0</v>
      </c>
      <c r="T2206" s="75">
        <f t="shared" ca="1" si="279"/>
        <v>0</v>
      </c>
    </row>
    <row r="2207" spans="1:20">
      <c r="A2207">
        <v>2</v>
      </c>
      <c r="B2207">
        <v>2028</v>
      </c>
      <c r="C2207" s="2">
        <v>46661</v>
      </c>
      <c r="D2207" s="2">
        <v>46752</v>
      </c>
      <c r="J2207">
        <f>VLOOKUP(D2207,'FY-Quarter lookup'!$D$2:$I$25,6,FALSE)</f>
        <v>0</v>
      </c>
      <c r="K2207">
        <f t="shared" si="276"/>
        <v>457</v>
      </c>
      <c r="L2207" s="75" t="str">
        <f t="shared" ca="1" si="274"/>
        <v>2112: Operating</v>
      </c>
      <c r="M2207" s="75">
        <f t="shared" ca="1" si="277"/>
        <v>0</v>
      </c>
      <c r="N2207" s="75">
        <f t="shared" ca="1" si="278"/>
        <v>0</v>
      </c>
      <c r="O2207" s="75" t="str">
        <f t="shared" ca="1" si="275"/>
        <v>2112: Operating00PY0</v>
      </c>
      <c r="P2207" s="75">
        <f>VLOOKUP(D2207,'FY-Quarter lookup'!$D$2:$J$25,7,FALSE)</f>
        <v>0</v>
      </c>
      <c r="Q2207" s="75">
        <f ca="1">IFERROR(INDEX('Budget by FY'!$I$2:$I$506,MATCH('Budget by qtr'!O2207,'Budget by FY'!$F$2:$F$506,0)),0)</f>
        <v>0</v>
      </c>
      <c r="R2207" s="75">
        <f>VLOOKUP(D2207,'FY-Quarter lookup'!$D$2:$K$25,8,FALSE)</f>
        <v>0</v>
      </c>
      <c r="S2207" s="75">
        <f>VLOOKUP(D2207,'FY-Quarter lookup'!$D$2:$G$25,4,FALSE)</f>
        <v>0</v>
      </c>
      <c r="T2207" s="75">
        <f t="shared" ca="1" si="279"/>
        <v>0</v>
      </c>
    </row>
    <row r="2208" spans="1:20">
      <c r="A2208">
        <v>3</v>
      </c>
      <c r="B2208">
        <v>2028</v>
      </c>
      <c r="C2208" s="2">
        <v>46753</v>
      </c>
      <c r="D2208" s="2">
        <v>46843</v>
      </c>
      <c r="J2208">
        <f>VLOOKUP(D2208,'FY-Quarter lookup'!$D$2:$I$25,6,FALSE)</f>
        <v>0</v>
      </c>
      <c r="K2208">
        <f t="shared" si="276"/>
        <v>457</v>
      </c>
      <c r="L2208" s="75" t="str">
        <f t="shared" ca="1" si="274"/>
        <v>2112: Operating</v>
      </c>
      <c r="M2208" s="75">
        <f t="shared" ca="1" si="277"/>
        <v>0</v>
      </c>
      <c r="N2208" s="75">
        <f t="shared" ca="1" si="278"/>
        <v>0</v>
      </c>
      <c r="O2208" s="75" t="str">
        <f t="shared" ca="1" si="275"/>
        <v>2112: Operating00PY0</v>
      </c>
      <c r="P2208" s="75">
        <f>VLOOKUP(D2208,'FY-Quarter lookup'!$D$2:$J$25,7,FALSE)</f>
        <v>0</v>
      </c>
      <c r="Q2208" s="75">
        <f ca="1">IFERROR(INDEX('Budget by FY'!$I$2:$I$506,MATCH('Budget by qtr'!O2208,'Budget by FY'!$F$2:$F$506,0)),0)</f>
        <v>0</v>
      </c>
      <c r="R2208" s="75">
        <f>VLOOKUP(D2208,'FY-Quarter lookup'!$D$2:$K$25,8,FALSE)</f>
        <v>0</v>
      </c>
      <c r="S2208" s="75">
        <f>VLOOKUP(D2208,'FY-Quarter lookup'!$D$2:$G$25,4,FALSE)</f>
        <v>0</v>
      </c>
      <c r="T2208" s="75">
        <f t="shared" ca="1" si="279"/>
        <v>0</v>
      </c>
    </row>
    <row r="2209" spans="1:20">
      <c r="A2209">
        <v>4</v>
      </c>
      <c r="B2209">
        <v>2028</v>
      </c>
      <c r="C2209" s="2">
        <v>46844</v>
      </c>
      <c r="D2209" s="2">
        <v>46934</v>
      </c>
      <c r="J2209">
        <f>VLOOKUP(D2209,'FY-Quarter lookup'!$D$2:$I$25,6,FALSE)</f>
        <v>0</v>
      </c>
      <c r="K2209">
        <f t="shared" si="276"/>
        <v>457</v>
      </c>
      <c r="L2209" s="75" t="str">
        <f t="shared" ca="1" si="274"/>
        <v>2112: Operating</v>
      </c>
      <c r="M2209" s="75">
        <f t="shared" ca="1" si="277"/>
        <v>0</v>
      </c>
      <c r="N2209" s="75">
        <f t="shared" ca="1" si="278"/>
        <v>0</v>
      </c>
      <c r="O2209" s="75" t="str">
        <f t="shared" ca="1" si="275"/>
        <v>2112: Operating00PY0</v>
      </c>
      <c r="P2209" s="75">
        <f>VLOOKUP(D2209,'FY-Quarter lookup'!$D$2:$J$25,7,FALSE)</f>
        <v>0</v>
      </c>
      <c r="Q2209" s="75">
        <f ca="1">IFERROR(INDEX('Budget by FY'!$I$2:$I$506,MATCH('Budget by qtr'!O2209,'Budget by FY'!$F$2:$F$506,0)),0)</f>
        <v>0</v>
      </c>
      <c r="R2209" s="75">
        <f>VLOOKUP(D2209,'FY-Quarter lookup'!$D$2:$K$25,8,FALSE)</f>
        <v>0</v>
      </c>
      <c r="S2209" s="75">
        <f>VLOOKUP(D2209,'FY-Quarter lookup'!$D$2:$G$25,4,FALSE)</f>
        <v>0</v>
      </c>
      <c r="T2209" s="75">
        <f t="shared" ca="1" si="279"/>
        <v>0</v>
      </c>
    </row>
    <row r="2210" spans="1:20">
      <c r="A2210">
        <v>1</v>
      </c>
      <c r="B2210">
        <v>2023</v>
      </c>
      <c r="C2210" s="2">
        <v>44743</v>
      </c>
      <c r="D2210" s="2">
        <v>44834</v>
      </c>
      <c r="J2210">
        <f>VLOOKUP(D2210,'FY-Quarter lookup'!$D$2:$I$25,6,FALSE)</f>
        <v>0</v>
      </c>
      <c r="K2210">
        <f>K2209+5</f>
        <v>462</v>
      </c>
      <c r="L2210" s="75" t="str">
        <f t="shared" ca="1" si="274"/>
        <v>2112: Operating</v>
      </c>
      <c r="M2210" s="75">
        <f t="shared" ca="1" si="277"/>
        <v>0</v>
      </c>
      <c r="N2210" s="75">
        <f t="shared" ca="1" si="278"/>
        <v>0</v>
      </c>
      <c r="O2210" s="75" t="str">
        <f t="shared" ca="1" si="275"/>
        <v>2112: Operating00PY0</v>
      </c>
      <c r="P2210" s="75">
        <f>VLOOKUP(D2210,'FY-Quarter lookup'!$D$2:$J$25,7,FALSE)</f>
        <v>0</v>
      </c>
      <c r="Q2210" s="75">
        <f ca="1">IFERROR(INDEX('Budget by FY'!$I$2:$I$506,MATCH('Budget by qtr'!O2210,'Budget by FY'!$F$2:$F$506,0)),0)</f>
        <v>0</v>
      </c>
      <c r="R2210" s="75">
        <f>VLOOKUP(D2210,'FY-Quarter lookup'!$D$2:$K$25,8,FALSE)</f>
        <v>0</v>
      </c>
      <c r="S2210" s="75">
        <f>VLOOKUP(D2210,'FY-Quarter lookup'!$D$2:$G$25,4,FALSE)</f>
        <v>0</v>
      </c>
      <c r="T2210" s="75">
        <f t="shared" ca="1" si="279"/>
        <v>0</v>
      </c>
    </row>
    <row r="2211" spans="1:20">
      <c r="A2211">
        <v>2</v>
      </c>
      <c r="B2211">
        <v>2023</v>
      </c>
      <c r="C2211" s="2">
        <v>44835</v>
      </c>
      <c r="D2211" s="2">
        <v>44926</v>
      </c>
      <c r="J2211">
        <f>VLOOKUP(D2211,'FY-Quarter lookup'!$D$2:$I$25,6,FALSE)</f>
        <v>0</v>
      </c>
      <c r="K2211">
        <f>K2210</f>
        <v>462</v>
      </c>
      <c r="L2211" s="75" t="str">
        <f t="shared" ca="1" si="274"/>
        <v>2112: Operating</v>
      </c>
      <c r="M2211" s="75">
        <f t="shared" ca="1" si="277"/>
        <v>0</v>
      </c>
      <c r="N2211" s="75">
        <f t="shared" ca="1" si="278"/>
        <v>0</v>
      </c>
      <c r="O2211" s="75" t="str">
        <f t="shared" ca="1" si="275"/>
        <v>2112: Operating00PY0</v>
      </c>
      <c r="P2211" s="75">
        <f>VLOOKUP(D2211,'FY-Quarter lookup'!$D$2:$J$25,7,FALSE)</f>
        <v>0</v>
      </c>
      <c r="Q2211" s="75">
        <f ca="1">IFERROR(INDEX('Budget by FY'!$I$2:$I$506,MATCH('Budget by qtr'!O2211,'Budget by FY'!$F$2:$F$506,0)),0)</f>
        <v>0</v>
      </c>
      <c r="R2211" s="75">
        <f>VLOOKUP(D2211,'FY-Quarter lookup'!$D$2:$K$25,8,FALSE)</f>
        <v>0</v>
      </c>
      <c r="S2211" s="75">
        <f>VLOOKUP(D2211,'FY-Quarter lookup'!$D$2:$G$25,4,FALSE)</f>
        <v>0</v>
      </c>
      <c r="T2211" s="75">
        <f t="shared" ca="1" si="279"/>
        <v>0</v>
      </c>
    </row>
    <row r="2212" spans="1:20">
      <c r="A2212">
        <v>3</v>
      </c>
      <c r="B2212">
        <v>2023</v>
      </c>
      <c r="C2212" s="2">
        <v>44927</v>
      </c>
      <c r="D2212" s="2">
        <v>45016</v>
      </c>
      <c r="J2212">
        <f>VLOOKUP(D2212,'FY-Quarter lookup'!$D$2:$I$25,6,FALSE)</f>
        <v>0</v>
      </c>
      <c r="K2212">
        <f t="shared" ref="K2212:K2233" si="280">K2211</f>
        <v>462</v>
      </c>
      <c r="L2212" s="75" t="str">
        <f t="shared" ca="1" si="274"/>
        <v>2112: Operating</v>
      </c>
      <c r="M2212" s="75">
        <f t="shared" ca="1" si="277"/>
        <v>0</v>
      </c>
      <c r="N2212" s="75">
        <f t="shared" ca="1" si="278"/>
        <v>0</v>
      </c>
      <c r="O2212" s="75" t="str">
        <f t="shared" ca="1" si="275"/>
        <v>2112: Operating00PY0</v>
      </c>
      <c r="P2212" s="75">
        <f>VLOOKUP(D2212,'FY-Quarter lookup'!$D$2:$J$25,7,FALSE)</f>
        <v>0</v>
      </c>
      <c r="Q2212" s="75">
        <f ca="1">IFERROR(INDEX('Budget by FY'!$I$2:$I$506,MATCH('Budget by qtr'!O2212,'Budget by FY'!$F$2:$F$506,0)),0)</f>
        <v>0</v>
      </c>
      <c r="R2212" s="75">
        <f>VLOOKUP(D2212,'FY-Quarter lookup'!$D$2:$K$25,8,FALSE)</f>
        <v>0</v>
      </c>
      <c r="S2212" s="75">
        <f>VLOOKUP(D2212,'FY-Quarter lookup'!$D$2:$G$25,4,FALSE)</f>
        <v>0</v>
      </c>
      <c r="T2212" s="75">
        <f t="shared" ca="1" si="279"/>
        <v>0</v>
      </c>
    </row>
    <row r="2213" spans="1:20">
      <c r="A2213">
        <v>4</v>
      </c>
      <c r="B2213">
        <v>2023</v>
      </c>
      <c r="C2213" s="2">
        <v>45017</v>
      </c>
      <c r="D2213" s="2">
        <v>45107</v>
      </c>
      <c r="J2213">
        <f>VLOOKUP(D2213,'FY-Quarter lookup'!$D$2:$I$25,6,FALSE)</f>
        <v>0</v>
      </c>
      <c r="K2213">
        <f t="shared" si="280"/>
        <v>462</v>
      </c>
      <c r="L2213" s="75" t="str">
        <f t="shared" ca="1" si="274"/>
        <v>2112: Operating</v>
      </c>
      <c r="M2213" s="75">
        <f t="shared" ca="1" si="277"/>
        <v>0</v>
      </c>
      <c r="N2213" s="75">
        <f t="shared" ca="1" si="278"/>
        <v>0</v>
      </c>
      <c r="O2213" s="75" t="str">
        <f t="shared" ca="1" si="275"/>
        <v>2112: Operating00PY0</v>
      </c>
      <c r="P2213" s="75">
        <f>VLOOKUP(D2213,'FY-Quarter lookup'!$D$2:$J$25,7,FALSE)</f>
        <v>0</v>
      </c>
      <c r="Q2213" s="75">
        <f ca="1">IFERROR(INDEX('Budget by FY'!$I$2:$I$506,MATCH('Budget by qtr'!O2213,'Budget by FY'!$F$2:$F$506,0)),0)</f>
        <v>0</v>
      </c>
      <c r="R2213" s="75">
        <f>VLOOKUP(D2213,'FY-Quarter lookup'!$D$2:$K$25,8,FALSE)</f>
        <v>0</v>
      </c>
      <c r="S2213" s="75">
        <f>VLOOKUP(D2213,'FY-Quarter lookup'!$D$2:$G$25,4,FALSE)</f>
        <v>0</v>
      </c>
      <c r="T2213" s="75">
        <f t="shared" ca="1" si="279"/>
        <v>0</v>
      </c>
    </row>
    <row r="2214" spans="1:20">
      <c r="A2214">
        <v>1</v>
      </c>
      <c r="B2214">
        <v>2024</v>
      </c>
      <c r="C2214" s="2">
        <v>45108</v>
      </c>
      <c r="D2214" s="2">
        <v>45199</v>
      </c>
      <c r="J2214">
        <f>VLOOKUP(D2214,'FY-Quarter lookup'!$D$2:$I$25,6,FALSE)</f>
        <v>0</v>
      </c>
      <c r="K2214">
        <f t="shared" si="280"/>
        <v>462</v>
      </c>
      <c r="L2214" s="75" t="str">
        <f t="shared" ca="1" si="274"/>
        <v>2112: Operating</v>
      </c>
      <c r="M2214" s="75">
        <f t="shared" ca="1" si="277"/>
        <v>0</v>
      </c>
      <c r="N2214" s="75">
        <f t="shared" ca="1" si="278"/>
        <v>0</v>
      </c>
      <c r="O2214" s="75" t="str">
        <f t="shared" ca="1" si="275"/>
        <v>2112: Operating00PY0</v>
      </c>
      <c r="P2214" s="75">
        <f>VLOOKUP(D2214,'FY-Quarter lookup'!$D$2:$J$25,7,FALSE)</f>
        <v>0</v>
      </c>
      <c r="Q2214" s="75">
        <f ca="1">IFERROR(INDEX('Budget by FY'!$I$2:$I$506,MATCH('Budget by qtr'!O2214,'Budget by FY'!$F$2:$F$506,0)),0)</f>
        <v>0</v>
      </c>
      <c r="R2214" s="75">
        <f>VLOOKUP(D2214,'FY-Quarter lookup'!$D$2:$K$25,8,FALSE)</f>
        <v>0</v>
      </c>
      <c r="S2214" s="75">
        <f>VLOOKUP(D2214,'FY-Quarter lookup'!$D$2:$G$25,4,FALSE)</f>
        <v>0</v>
      </c>
      <c r="T2214" s="75">
        <f t="shared" ca="1" si="279"/>
        <v>0</v>
      </c>
    </row>
    <row r="2215" spans="1:20">
      <c r="A2215">
        <v>2</v>
      </c>
      <c r="B2215">
        <v>2024</v>
      </c>
      <c r="C2215" s="2">
        <v>45200</v>
      </c>
      <c r="D2215" s="2">
        <v>45291</v>
      </c>
      <c r="J2215">
        <f>VLOOKUP(D2215,'FY-Quarter lookup'!$D$2:$I$25,6,FALSE)</f>
        <v>0</v>
      </c>
      <c r="K2215">
        <f t="shared" si="280"/>
        <v>462</v>
      </c>
      <c r="L2215" s="75" t="str">
        <f t="shared" ca="1" si="274"/>
        <v>2112: Operating</v>
      </c>
      <c r="M2215" s="75">
        <f t="shared" ca="1" si="277"/>
        <v>0</v>
      </c>
      <c r="N2215" s="75">
        <f t="shared" ca="1" si="278"/>
        <v>0</v>
      </c>
      <c r="O2215" s="75" t="str">
        <f t="shared" ca="1" si="275"/>
        <v>2112: Operating00PY0</v>
      </c>
      <c r="P2215" s="75">
        <f>VLOOKUP(D2215,'FY-Quarter lookup'!$D$2:$J$25,7,FALSE)</f>
        <v>0</v>
      </c>
      <c r="Q2215" s="75">
        <f ca="1">IFERROR(INDEX('Budget by FY'!$I$2:$I$506,MATCH('Budget by qtr'!O2215,'Budget by FY'!$F$2:$F$506,0)),0)</f>
        <v>0</v>
      </c>
      <c r="R2215" s="75">
        <f>VLOOKUP(D2215,'FY-Quarter lookup'!$D$2:$K$25,8,FALSE)</f>
        <v>0</v>
      </c>
      <c r="S2215" s="75">
        <f>VLOOKUP(D2215,'FY-Quarter lookup'!$D$2:$G$25,4,FALSE)</f>
        <v>0</v>
      </c>
      <c r="T2215" s="75">
        <f t="shared" ca="1" si="279"/>
        <v>0</v>
      </c>
    </row>
    <row r="2216" spans="1:20">
      <c r="A2216">
        <v>3</v>
      </c>
      <c r="B2216">
        <v>2024</v>
      </c>
      <c r="C2216" s="2">
        <v>45292</v>
      </c>
      <c r="D2216" s="2">
        <v>45382</v>
      </c>
      <c r="J2216">
        <f>VLOOKUP(D2216,'FY-Quarter lookup'!$D$2:$I$25,6,FALSE)</f>
        <v>0</v>
      </c>
      <c r="K2216">
        <f t="shared" si="280"/>
        <v>462</v>
      </c>
      <c r="L2216" s="75" t="str">
        <f t="shared" ca="1" si="274"/>
        <v>2112: Operating</v>
      </c>
      <c r="M2216" s="75">
        <f t="shared" ca="1" si="277"/>
        <v>0</v>
      </c>
      <c r="N2216" s="75">
        <f t="shared" ca="1" si="278"/>
        <v>0</v>
      </c>
      <c r="O2216" s="75" t="str">
        <f t="shared" ca="1" si="275"/>
        <v>2112: Operating00PY0</v>
      </c>
      <c r="P2216" s="75">
        <f>VLOOKUP(D2216,'FY-Quarter lookup'!$D$2:$J$25,7,FALSE)</f>
        <v>0</v>
      </c>
      <c r="Q2216" s="75">
        <f ca="1">IFERROR(INDEX('Budget by FY'!$I$2:$I$506,MATCH('Budget by qtr'!O2216,'Budget by FY'!$F$2:$F$506,0)),0)</f>
        <v>0</v>
      </c>
      <c r="R2216" s="75">
        <f>VLOOKUP(D2216,'FY-Quarter lookup'!$D$2:$K$25,8,FALSE)</f>
        <v>0</v>
      </c>
      <c r="S2216" s="75">
        <f>VLOOKUP(D2216,'FY-Quarter lookup'!$D$2:$G$25,4,FALSE)</f>
        <v>0</v>
      </c>
      <c r="T2216" s="75">
        <f t="shared" ca="1" si="279"/>
        <v>0</v>
      </c>
    </row>
    <row r="2217" spans="1:20">
      <c r="A2217">
        <v>4</v>
      </c>
      <c r="B2217">
        <v>2024</v>
      </c>
      <c r="C2217" s="2">
        <v>45383</v>
      </c>
      <c r="D2217" s="2">
        <v>45473</v>
      </c>
      <c r="J2217">
        <f>VLOOKUP(D2217,'FY-Quarter lookup'!$D$2:$I$25,6,FALSE)</f>
        <v>0</v>
      </c>
      <c r="K2217">
        <f t="shared" si="280"/>
        <v>462</v>
      </c>
      <c r="L2217" s="75" t="str">
        <f t="shared" ca="1" si="274"/>
        <v>2112: Operating</v>
      </c>
      <c r="M2217" s="75">
        <f t="shared" ca="1" si="277"/>
        <v>0</v>
      </c>
      <c r="N2217" s="75">
        <f t="shared" ca="1" si="278"/>
        <v>0</v>
      </c>
      <c r="O2217" s="75" t="str">
        <f t="shared" ca="1" si="275"/>
        <v>2112: Operating00PY0</v>
      </c>
      <c r="P2217" s="75">
        <f>VLOOKUP(D2217,'FY-Quarter lookup'!$D$2:$J$25,7,FALSE)</f>
        <v>0</v>
      </c>
      <c r="Q2217" s="75">
        <f ca="1">IFERROR(INDEX('Budget by FY'!$I$2:$I$506,MATCH('Budget by qtr'!O2217,'Budget by FY'!$F$2:$F$506,0)),0)</f>
        <v>0</v>
      </c>
      <c r="R2217" s="75">
        <f>VLOOKUP(D2217,'FY-Quarter lookup'!$D$2:$K$25,8,FALSE)</f>
        <v>0</v>
      </c>
      <c r="S2217" s="75">
        <f>VLOOKUP(D2217,'FY-Quarter lookup'!$D$2:$G$25,4,FALSE)</f>
        <v>0</v>
      </c>
      <c r="T2217" s="75">
        <f t="shared" ca="1" si="279"/>
        <v>0</v>
      </c>
    </row>
    <row r="2218" spans="1:20">
      <c r="A2218">
        <v>1</v>
      </c>
      <c r="B2218">
        <v>2025</v>
      </c>
      <c r="C2218" s="2">
        <v>45474</v>
      </c>
      <c r="D2218" s="2">
        <v>45565</v>
      </c>
      <c r="J2218">
        <f>VLOOKUP(D2218,'FY-Quarter lookup'!$D$2:$I$25,6,FALSE)</f>
        <v>0</v>
      </c>
      <c r="K2218">
        <f t="shared" si="280"/>
        <v>462</v>
      </c>
      <c r="L2218" s="75" t="str">
        <f t="shared" ca="1" si="274"/>
        <v>2112: Operating</v>
      </c>
      <c r="M2218" s="75">
        <f t="shared" ca="1" si="277"/>
        <v>0</v>
      </c>
      <c r="N2218" s="75">
        <f t="shared" ca="1" si="278"/>
        <v>0</v>
      </c>
      <c r="O2218" s="75" t="str">
        <f t="shared" ca="1" si="275"/>
        <v>2112: Operating00PY0</v>
      </c>
      <c r="P2218" s="75">
        <f>VLOOKUP(D2218,'FY-Quarter lookup'!$D$2:$J$25,7,FALSE)</f>
        <v>0</v>
      </c>
      <c r="Q2218" s="75">
        <f ca="1">IFERROR(INDEX('Budget by FY'!$I$2:$I$506,MATCH('Budget by qtr'!O2218,'Budget by FY'!$F$2:$F$506,0)),0)</f>
        <v>0</v>
      </c>
      <c r="R2218" s="75">
        <f>VLOOKUP(D2218,'FY-Quarter lookup'!$D$2:$K$25,8,FALSE)</f>
        <v>0</v>
      </c>
      <c r="S2218" s="75">
        <f>VLOOKUP(D2218,'FY-Quarter lookup'!$D$2:$G$25,4,FALSE)</f>
        <v>0</v>
      </c>
      <c r="T2218" s="75">
        <f t="shared" ca="1" si="279"/>
        <v>0</v>
      </c>
    </row>
    <row r="2219" spans="1:20">
      <c r="A2219">
        <v>2</v>
      </c>
      <c r="B2219">
        <v>2025</v>
      </c>
      <c r="C2219" s="2">
        <v>45566</v>
      </c>
      <c r="D2219" s="2">
        <v>45657</v>
      </c>
      <c r="J2219">
        <f>VLOOKUP(D2219,'FY-Quarter lookup'!$D$2:$I$25,6,FALSE)</f>
        <v>0</v>
      </c>
      <c r="K2219">
        <f t="shared" si="280"/>
        <v>462</v>
      </c>
      <c r="L2219" s="75" t="str">
        <f t="shared" ca="1" si="274"/>
        <v>2112: Operating</v>
      </c>
      <c r="M2219" s="75">
        <f t="shared" ca="1" si="277"/>
        <v>0</v>
      </c>
      <c r="N2219" s="75">
        <f t="shared" ca="1" si="278"/>
        <v>0</v>
      </c>
      <c r="O2219" s="75" t="str">
        <f t="shared" ca="1" si="275"/>
        <v>2112: Operating00PY0</v>
      </c>
      <c r="P2219" s="75">
        <f>VLOOKUP(D2219,'FY-Quarter lookup'!$D$2:$J$25,7,FALSE)</f>
        <v>0</v>
      </c>
      <c r="Q2219" s="75">
        <f ca="1">IFERROR(INDEX('Budget by FY'!$I$2:$I$506,MATCH('Budget by qtr'!O2219,'Budget by FY'!$F$2:$F$506,0)),0)</f>
        <v>0</v>
      </c>
      <c r="R2219" s="75">
        <f>VLOOKUP(D2219,'FY-Quarter lookup'!$D$2:$K$25,8,FALSE)</f>
        <v>0</v>
      </c>
      <c r="S2219" s="75">
        <f>VLOOKUP(D2219,'FY-Quarter lookup'!$D$2:$G$25,4,FALSE)</f>
        <v>0</v>
      </c>
      <c r="T2219" s="75">
        <f t="shared" ca="1" si="279"/>
        <v>0</v>
      </c>
    </row>
    <row r="2220" spans="1:20">
      <c r="A2220">
        <v>3</v>
      </c>
      <c r="B2220">
        <v>2025</v>
      </c>
      <c r="C2220" s="2">
        <v>45658</v>
      </c>
      <c r="D2220" s="2">
        <v>45747</v>
      </c>
      <c r="J2220">
        <f>VLOOKUP(D2220,'FY-Quarter lookup'!$D$2:$I$25,6,FALSE)</f>
        <v>0</v>
      </c>
      <c r="K2220">
        <f t="shared" si="280"/>
        <v>462</v>
      </c>
      <c r="L2220" s="75" t="str">
        <f t="shared" ca="1" si="274"/>
        <v>2112: Operating</v>
      </c>
      <c r="M2220" s="75">
        <f t="shared" ca="1" si="277"/>
        <v>0</v>
      </c>
      <c r="N2220" s="75">
        <f t="shared" ca="1" si="278"/>
        <v>0</v>
      </c>
      <c r="O2220" s="75" t="str">
        <f t="shared" ca="1" si="275"/>
        <v>2112: Operating00PY0</v>
      </c>
      <c r="P2220" s="75">
        <f>VLOOKUP(D2220,'FY-Quarter lookup'!$D$2:$J$25,7,FALSE)</f>
        <v>0</v>
      </c>
      <c r="Q2220" s="75">
        <f ca="1">IFERROR(INDEX('Budget by FY'!$I$2:$I$506,MATCH('Budget by qtr'!O2220,'Budget by FY'!$F$2:$F$506,0)),0)</f>
        <v>0</v>
      </c>
      <c r="R2220" s="75">
        <f>VLOOKUP(D2220,'FY-Quarter lookup'!$D$2:$K$25,8,FALSE)</f>
        <v>0</v>
      </c>
      <c r="S2220" s="75">
        <f>VLOOKUP(D2220,'FY-Quarter lookup'!$D$2:$G$25,4,FALSE)</f>
        <v>0</v>
      </c>
      <c r="T2220" s="75">
        <f t="shared" ca="1" si="279"/>
        <v>0</v>
      </c>
    </row>
    <row r="2221" spans="1:20">
      <c r="A2221">
        <v>4</v>
      </c>
      <c r="B2221">
        <v>2025</v>
      </c>
      <c r="C2221" s="2">
        <v>45748</v>
      </c>
      <c r="D2221" s="2">
        <v>45838</v>
      </c>
      <c r="J2221">
        <f>VLOOKUP(D2221,'FY-Quarter lookup'!$D$2:$I$25,6,FALSE)</f>
        <v>0</v>
      </c>
      <c r="K2221">
        <f t="shared" si="280"/>
        <v>462</v>
      </c>
      <c r="L2221" s="75" t="str">
        <f t="shared" ca="1" si="274"/>
        <v>2112: Operating</v>
      </c>
      <c r="M2221" s="75">
        <f t="shared" ca="1" si="277"/>
        <v>0</v>
      </c>
      <c r="N2221" s="75">
        <f t="shared" ca="1" si="278"/>
        <v>0</v>
      </c>
      <c r="O2221" s="75" t="str">
        <f t="shared" ca="1" si="275"/>
        <v>2112: Operating00PY0</v>
      </c>
      <c r="P2221" s="75">
        <f>VLOOKUP(D2221,'FY-Quarter lookup'!$D$2:$J$25,7,FALSE)</f>
        <v>0</v>
      </c>
      <c r="Q2221" s="75">
        <f ca="1">IFERROR(INDEX('Budget by FY'!$I$2:$I$506,MATCH('Budget by qtr'!O2221,'Budget by FY'!$F$2:$F$506,0)),0)</f>
        <v>0</v>
      </c>
      <c r="R2221" s="75">
        <f>VLOOKUP(D2221,'FY-Quarter lookup'!$D$2:$K$25,8,FALSE)</f>
        <v>0</v>
      </c>
      <c r="S2221" s="75">
        <f>VLOOKUP(D2221,'FY-Quarter lookup'!$D$2:$G$25,4,FALSE)</f>
        <v>0</v>
      </c>
      <c r="T2221" s="75">
        <f t="shared" ca="1" si="279"/>
        <v>0</v>
      </c>
    </row>
    <row r="2222" spans="1:20">
      <c r="A2222">
        <v>1</v>
      </c>
      <c r="B2222">
        <v>2026</v>
      </c>
      <c r="C2222" s="2">
        <v>45839</v>
      </c>
      <c r="D2222" s="2">
        <v>45930</v>
      </c>
      <c r="J2222">
        <f>VLOOKUP(D2222,'FY-Quarter lookup'!$D$2:$I$25,6,FALSE)</f>
        <v>0</v>
      </c>
      <c r="K2222">
        <f t="shared" si="280"/>
        <v>462</v>
      </c>
      <c r="L2222" s="75" t="str">
        <f t="shared" ca="1" si="274"/>
        <v>2112: Operating</v>
      </c>
      <c r="M2222" s="75">
        <f t="shared" ca="1" si="277"/>
        <v>0</v>
      </c>
      <c r="N2222" s="75">
        <f t="shared" ca="1" si="278"/>
        <v>0</v>
      </c>
      <c r="O2222" s="75" t="str">
        <f t="shared" ca="1" si="275"/>
        <v>2112: Operating00PY0</v>
      </c>
      <c r="P2222" s="75">
        <f>VLOOKUP(D2222,'FY-Quarter lookup'!$D$2:$J$25,7,FALSE)</f>
        <v>0</v>
      </c>
      <c r="Q2222" s="75">
        <f ca="1">IFERROR(INDEX('Budget by FY'!$I$2:$I$506,MATCH('Budget by qtr'!O2222,'Budget by FY'!$F$2:$F$506,0)),0)</f>
        <v>0</v>
      </c>
      <c r="R2222" s="75">
        <f>VLOOKUP(D2222,'FY-Quarter lookup'!$D$2:$K$25,8,FALSE)</f>
        <v>0</v>
      </c>
      <c r="S2222" s="75">
        <f>VLOOKUP(D2222,'FY-Quarter lookup'!$D$2:$G$25,4,FALSE)</f>
        <v>0</v>
      </c>
      <c r="T2222" s="75">
        <f t="shared" ca="1" si="279"/>
        <v>0</v>
      </c>
    </row>
    <row r="2223" spans="1:20">
      <c r="A2223">
        <v>2</v>
      </c>
      <c r="B2223">
        <v>2026</v>
      </c>
      <c r="C2223" s="2">
        <v>45931</v>
      </c>
      <c r="D2223" s="2">
        <v>46022</v>
      </c>
      <c r="J2223">
        <f>VLOOKUP(D2223,'FY-Quarter lookup'!$D$2:$I$25,6,FALSE)</f>
        <v>0</v>
      </c>
      <c r="K2223">
        <f t="shared" si="280"/>
        <v>462</v>
      </c>
      <c r="L2223" s="75" t="str">
        <f t="shared" ca="1" si="274"/>
        <v>2112: Operating</v>
      </c>
      <c r="M2223" s="75">
        <f t="shared" ca="1" si="277"/>
        <v>0</v>
      </c>
      <c r="N2223" s="75">
        <f t="shared" ca="1" si="278"/>
        <v>0</v>
      </c>
      <c r="O2223" s="75" t="str">
        <f t="shared" ca="1" si="275"/>
        <v>2112: Operating00PY0</v>
      </c>
      <c r="P2223" s="75">
        <f>VLOOKUP(D2223,'FY-Quarter lookup'!$D$2:$J$25,7,FALSE)</f>
        <v>0</v>
      </c>
      <c r="Q2223" s="75">
        <f ca="1">IFERROR(INDEX('Budget by FY'!$I$2:$I$506,MATCH('Budget by qtr'!O2223,'Budget by FY'!$F$2:$F$506,0)),0)</f>
        <v>0</v>
      </c>
      <c r="R2223" s="75">
        <f>VLOOKUP(D2223,'FY-Quarter lookup'!$D$2:$K$25,8,FALSE)</f>
        <v>0</v>
      </c>
      <c r="S2223" s="75">
        <f>VLOOKUP(D2223,'FY-Quarter lookup'!$D$2:$G$25,4,FALSE)</f>
        <v>0</v>
      </c>
      <c r="T2223" s="75">
        <f t="shared" ca="1" si="279"/>
        <v>0</v>
      </c>
    </row>
    <row r="2224" spans="1:20">
      <c r="A2224">
        <v>3</v>
      </c>
      <c r="B2224">
        <v>2026</v>
      </c>
      <c r="C2224" s="2">
        <v>46023</v>
      </c>
      <c r="D2224" s="2">
        <v>46112</v>
      </c>
      <c r="J2224">
        <f>VLOOKUP(D2224,'FY-Quarter lookup'!$D$2:$I$25,6,FALSE)</f>
        <v>0</v>
      </c>
      <c r="K2224">
        <f t="shared" si="280"/>
        <v>462</v>
      </c>
      <c r="L2224" s="75" t="str">
        <f t="shared" ca="1" si="274"/>
        <v>2112: Operating</v>
      </c>
      <c r="M2224" s="75">
        <f t="shared" ca="1" si="277"/>
        <v>0</v>
      </c>
      <c r="N2224" s="75">
        <f t="shared" ca="1" si="278"/>
        <v>0</v>
      </c>
      <c r="O2224" s="75" t="str">
        <f t="shared" ca="1" si="275"/>
        <v>2112: Operating00PY0</v>
      </c>
      <c r="P2224" s="75">
        <f>VLOOKUP(D2224,'FY-Quarter lookup'!$D$2:$J$25,7,FALSE)</f>
        <v>0</v>
      </c>
      <c r="Q2224" s="75">
        <f ca="1">IFERROR(INDEX('Budget by FY'!$I$2:$I$506,MATCH('Budget by qtr'!O2224,'Budget by FY'!$F$2:$F$506,0)),0)</f>
        <v>0</v>
      </c>
      <c r="R2224" s="75">
        <f>VLOOKUP(D2224,'FY-Quarter lookup'!$D$2:$K$25,8,FALSE)</f>
        <v>0</v>
      </c>
      <c r="S2224" s="75">
        <f>VLOOKUP(D2224,'FY-Quarter lookup'!$D$2:$G$25,4,FALSE)</f>
        <v>0</v>
      </c>
      <c r="T2224" s="75">
        <f t="shared" ca="1" si="279"/>
        <v>0</v>
      </c>
    </row>
    <row r="2225" spans="1:20">
      <c r="A2225">
        <v>4</v>
      </c>
      <c r="B2225">
        <v>2026</v>
      </c>
      <c r="C2225" s="2">
        <v>46113</v>
      </c>
      <c r="D2225" s="2">
        <v>46203</v>
      </c>
      <c r="J2225">
        <f>VLOOKUP(D2225,'FY-Quarter lookup'!$D$2:$I$25,6,FALSE)</f>
        <v>0</v>
      </c>
      <c r="K2225">
        <f t="shared" si="280"/>
        <v>462</v>
      </c>
      <c r="L2225" s="75" t="str">
        <f t="shared" ca="1" si="274"/>
        <v>2112: Operating</v>
      </c>
      <c r="M2225" s="75">
        <f t="shared" ca="1" si="277"/>
        <v>0</v>
      </c>
      <c r="N2225" s="75">
        <f t="shared" ca="1" si="278"/>
        <v>0</v>
      </c>
      <c r="O2225" s="75" t="str">
        <f t="shared" ca="1" si="275"/>
        <v>2112: Operating00PY0</v>
      </c>
      <c r="P2225" s="75">
        <f>VLOOKUP(D2225,'FY-Quarter lookup'!$D$2:$J$25,7,FALSE)</f>
        <v>0</v>
      </c>
      <c r="Q2225" s="75">
        <f ca="1">IFERROR(INDEX('Budget by FY'!$I$2:$I$506,MATCH('Budget by qtr'!O2225,'Budget by FY'!$F$2:$F$506,0)),0)</f>
        <v>0</v>
      </c>
      <c r="R2225" s="75">
        <f>VLOOKUP(D2225,'FY-Quarter lookup'!$D$2:$K$25,8,FALSE)</f>
        <v>0</v>
      </c>
      <c r="S2225" s="75">
        <f>VLOOKUP(D2225,'FY-Quarter lookup'!$D$2:$G$25,4,FALSE)</f>
        <v>0</v>
      </c>
      <c r="T2225" s="75">
        <f t="shared" ca="1" si="279"/>
        <v>0</v>
      </c>
    </row>
    <row r="2226" spans="1:20">
      <c r="A2226">
        <v>1</v>
      </c>
      <c r="B2226">
        <v>2027</v>
      </c>
      <c r="C2226" s="2">
        <v>46204</v>
      </c>
      <c r="D2226" s="2">
        <v>46295</v>
      </c>
      <c r="J2226">
        <f>VLOOKUP(D2226,'FY-Quarter lookup'!$D$2:$I$25,6,FALSE)</f>
        <v>0</v>
      </c>
      <c r="K2226">
        <f t="shared" si="280"/>
        <v>462</v>
      </c>
      <c r="L2226" s="75" t="str">
        <f t="shared" ca="1" si="274"/>
        <v>2112: Operating</v>
      </c>
      <c r="M2226" s="75">
        <f t="shared" ca="1" si="277"/>
        <v>0</v>
      </c>
      <c r="N2226" s="75">
        <f t="shared" ca="1" si="278"/>
        <v>0</v>
      </c>
      <c r="O2226" s="75" t="str">
        <f t="shared" ca="1" si="275"/>
        <v>2112: Operating00PY0</v>
      </c>
      <c r="P2226" s="75">
        <f>VLOOKUP(D2226,'FY-Quarter lookup'!$D$2:$J$25,7,FALSE)</f>
        <v>0</v>
      </c>
      <c r="Q2226" s="75">
        <f ca="1">IFERROR(INDEX('Budget by FY'!$I$2:$I$506,MATCH('Budget by qtr'!O2226,'Budget by FY'!$F$2:$F$506,0)),0)</f>
        <v>0</v>
      </c>
      <c r="R2226" s="75">
        <f>VLOOKUP(D2226,'FY-Quarter lookup'!$D$2:$K$25,8,FALSE)</f>
        <v>0</v>
      </c>
      <c r="S2226" s="75">
        <f>VLOOKUP(D2226,'FY-Quarter lookup'!$D$2:$G$25,4,FALSE)</f>
        <v>0</v>
      </c>
      <c r="T2226" s="75">
        <f t="shared" ca="1" si="279"/>
        <v>0</v>
      </c>
    </row>
    <row r="2227" spans="1:20">
      <c r="A2227">
        <v>2</v>
      </c>
      <c r="B2227">
        <v>2027</v>
      </c>
      <c r="C2227" s="2">
        <v>46296</v>
      </c>
      <c r="D2227" s="2">
        <v>46387</v>
      </c>
      <c r="J2227">
        <f>VLOOKUP(D2227,'FY-Quarter lookup'!$D$2:$I$25,6,FALSE)</f>
        <v>0</v>
      </c>
      <c r="K2227">
        <f t="shared" si="280"/>
        <v>462</v>
      </c>
      <c r="L2227" s="75" t="str">
        <f t="shared" ca="1" si="274"/>
        <v>2112: Operating</v>
      </c>
      <c r="M2227" s="75">
        <f t="shared" ca="1" si="277"/>
        <v>0</v>
      </c>
      <c r="N2227" s="75">
        <f t="shared" ca="1" si="278"/>
        <v>0</v>
      </c>
      <c r="O2227" s="75" t="str">
        <f t="shared" ca="1" si="275"/>
        <v>2112: Operating00PY0</v>
      </c>
      <c r="P2227" s="75">
        <f>VLOOKUP(D2227,'FY-Quarter lookup'!$D$2:$J$25,7,FALSE)</f>
        <v>0</v>
      </c>
      <c r="Q2227" s="75">
        <f ca="1">IFERROR(INDEX('Budget by FY'!$I$2:$I$506,MATCH('Budget by qtr'!O2227,'Budget by FY'!$F$2:$F$506,0)),0)</f>
        <v>0</v>
      </c>
      <c r="R2227" s="75">
        <f>VLOOKUP(D2227,'FY-Quarter lookup'!$D$2:$K$25,8,FALSE)</f>
        <v>0</v>
      </c>
      <c r="S2227" s="75">
        <f>VLOOKUP(D2227,'FY-Quarter lookup'!$D$2:$G$25,4,FALSE)</f>
        <v>0</v>
      </c>
      <c r="T2227" s="75">
        <f t="shared" ca="1" si="279"/>
        <v>0</v>
      </c>
    </row>
    <row r="2228" spans="1:20">
      <c r="A2228">
        <v>3</v>
      </c>
      <c r="B2228">
        <v>2027</v>
      </c>
      <c r="C2228" s="2">
        <v>46388</v>
      </c>
      <c r="D2228" s="2">
        <v>46477</v>
      </c>
      <c r="J2228">
        <f>VLOOKUP(D2228,'FY-Quarter lookup'!$D$2:$I$25,6,FALSE)</f>
        <v>0</v>
      </c>
      <c r="K2228">
        <f t="shared" si="280"/>
        <v>462</v>
      </c>
      <c r="L2228" s="75" t="str">
        <f t="shared" ca="1" si="274"/>
        <v>2112: Operating</v>
      </c>
      <c r="M2228" s="75">
        <f t="shared" ca="1" si="277"/>
        <v>0</v>
      </c>
      <c r="N2228" s="75">
        <f t="shared" ca="1" si="278"/>
        <v>0</v>
      </c>
      <c r="O2228" s="75" t="str">
        <f t="shared" ca="1" si="275"/>
        <v>2112: Operating00PY0</v>
      </c>
      <c r="P2228" s="75">
        <f>VLOOKUP(D2228,'FY-Quarter lookup'!$D$2:$J$25,7,FALSE)</f>
        <v>0</v>
      </c>
      <c r="Q2228" s="75">
        <f ca="1">IFERROR(INDEX('Budget by FY'!$I$2:$I$506,MATCH('Budget by qtr'!O2228,'Budget by FY'!$F$2:$F$506,0)),0)</f>
        <v>0</v>
      </c>
      <c r="R2228" s="75">
        <f>VLOOKUP(D2228,'FY-Quarter lookup'!$D$2:$K$25,8,FALSE)</f>
        <v>0</v>
      </c>
      <c r="S2228" s="75">
        <f>VLOOKUP(D2228,'FY-Quarter lookup'!$D$2:$G$25,4,FALSE)</f>
        <v>0</v>
      </c>
      <c r="T2228" s="75">
        <f t="shared" ca="1" si="279"/>
        <v>0</v>
      </c>
    </row>
    <row r="2229" spans="1:20">
      <c r="A2229">
        <v>4</v>
      </c>
      <c r="B2229">
        <v>2027</v>
      </c>
      <c r="C2229" s="2">
        <v>46478</v>
      </c>
      <c r="D2229" s="2">
        <v>46568</v>
      </c>
      <c r="J2229">
        <f>VLOOKUP(D2229,'FY-Quarter lookup'!$D$2:$I$25,6,FALSE)</f>
        <v>0</v>
      </c>
      <c r="K2229">
        <f t="shared" si="280"/>
        <v>462</v>
      </c>
      <c r="L2229" s="75" t="str">
        <f t="shared" ca="1" si="274"/>
        <v>2112: Operating</v>
      </c>
      <c r="M2229" s="75">
        <f t="shared" ca="1" si="277"/>
        <v>0</v>
      </c>
      <c r="N2229" s="75">
        <f t="shared" ca="1" si="278"/>
        <v>0</v>
      </c>
      <c r="O2229" s="75" t="str">
        <f t="shared" ca="1" si="275"/>
        <v>2112: Operating00PY0</v>
      </c>
      <c r="P2229" s="75">
        <f>VLOOKUP(D2229,'FY-Quarter lookup'!$D$2:$J$25,7,FALSE)</f>
        <v>0</v>
      </c>
      <c r="Q2229" s="75">
        <f ca="1">IFERROR(INDEX('Budget by FY'!$I$2:$I$506,MATCH('Budget by qtr'!O2229,'Budget by FY'!$F$2:$F$506,0)),0)</f>
        <v>0</v>
      </c>
      <c r="R2229" s="75">
        <f>VLOOKUP(D2229,'FY-Quarter lookup'!$D$2:$K$25,8,FALSE)</f>
        <v>0</v>
      </c>
      <c r="S2229" s="75">
        <f>VLOOKUP(D2229,'FY-Quarter lookup'!$D$2:$G$25,4,FALSE)</f>
        <v>0</v>
      </c>
      <c r="T2229" s="75">
        <f t="shared" ca="1" si="279"/>
        <v>0</v>
      </c>
    </row>
    <row r="2230" spans="1:20">
      <c r="A2230">
        <v>1</v>
      </c>
      <c r="B2230">
        <v>2028</v>
      </c>
      <c r="C2230" s="2">
        <v>46569</v>
      </c>
      <c r="D2230" s="2">
        <v>46660</v>
      </c>
      <c r="J2230">
        <f>VLOOKUP(D2230,'FY-Quarter lookup'!$D$2:$I$25,6,FALSE)</f>
        <v>0</v>
      </c>
      <c r="K2230">
        <f t="shared" si="280"/>
        <v>462</v>
      </c>
      <c r="L2230" s="75" t="str">
        <f t="shared" ca="1" si="274"/>
        <v>2112: Operating</v>
      </c>
      <c r="M2230" s="75">
        <f t="shared" ca="1" si="277"/>
        <v>0</v>
      </c>
      <c r="N2230" s="75">
        <f t="shared" ca="1" si="278"/>
        <v>0</v>
      </c>
      <c r="O2230" s="75" t="str">
        <f t="shared" ca="1" si="275"/>
        <v>2112: Operating00PY0</v>
      </c>
      <c r="P2230" s="75">
        <f>VLOOKUP(D2230,'FY-Quarter lookup'!$D$2:$J$25,7,FALSE)</f>
        <v>0</v>
      </c>
      <c r="Q2230" s="75">
        <f ca="1">IFERROR(INDEX('Budget by FY'!$I$2:$I$506,MATCH('Budget by qtr'!O2230,'Budget by FY'!$F$2:$F$506,0)),0)</f>
        <v>0</v>
      </c>
      <c r="R2230" s="75">
        <f>VLOOKUP(D2230,'FY-Quarter lookup'!$D$2:$K$25,8,FALSE)</f>
        <v>0</v>
      </c>
      <c r="S2230" s="75">
        <f>VLOOKUP(D2230,'FY-Quarter lookup'!$D$2:$G$25,4,FALSE)</f>
        <v>0</v>
      </c>
      <c r="T2230" s="75">
        <f t="shared" ca="1" si="279"/>
        <v>0</v>
      </c>
    </row>
    <row r="2231" spans="1:20">
      <c r="A2231">
        <v>2</v>
      </c>
      <c r="B2231">
        <v>2028</v>
      </c>
      <c r="C2231" s="2">
        <v>46661</v>
      </c>
      <c r="D2231" s="2">
        <v>46752</v>
      </c>
      <c r="J2231">
        <f>VLOOKUP(D2231,'FY-Quarter lookup'!$D$2:$I$25,6,FALSE)</f>
        <v>0</v>
      </c>
      <c r="K2231">
        <f t="shared" si="280"/>
        <v>462</v>
      </c>
      <c r="L2231" s="75" t="str">
        <f t="shared" ca="1" si="274"/>
        <v>2112: Operating</v>
      </c>
      <c r="M2231" s="75">
        <f t="shared" ca="1" si="277"/>
        <v>0</v>
      </c>
      <c r="N2231" s="75">
        <f t="shared" ca="1" si="278"/>
        <v>0</v>
      </c>
      <c r="O2231" s="75" t="str">
        <f t="shared" ca="1" si="275"/>
        <v>2112: Operating00PY0</v>
      </c>
      <c r="P2231" s="75">
        <f>VLOOKUP(D2231,'FY-Quarter lookup'!$D$2:$J$25,7,FALSE)</f>
        <v>0</v>
      </c>
      <c r="Q2231" s="75">
        <f ca="1">IFERROR(INDEX('Budget by FY'!$I$2:$I$506,MATCH('Budget by qtr'!O2231,'Budget by FY'!$F$2:$F$506,0)),0)</f>
        <v>0</v>
      </c>
      <c r="R2231" s="75">
        <f>VLOOKUP(D2231,'FY-Quarter lookup'!$D$2:$K$25,8,FALSE)</f>
        <v>0</v>
      </c>
      <c r="S2231" s="75">
        <f>VLOOKUP(D2231,'FY-Quarter lookup'!$D$2:$G$25,4,FALSE)</f>
        <v>0</v>
      </c>
      <c r="T2231" s="75">
        <f t="shared" ca="1" si="279"/>
        <v>0</v>
      </c>
    </row>
    <row r="2232" spans="1:20">
      <c r="A2232">
        <v>3</v>
      </c>
      <c r="B2232">
        <v>2028</v>
      </c>
      <c r="C2232" s="2">
        <v>46753</v>
      </c>
      <c r="D2232" s="2">
        <v>46843</v>
      </c>
      <c r="J2232">
        <f>VLOOKUP(D2232,'FY-Quarter lookup'!$D$2:$I$25,6,FALSE)</f>
        <v>0</v>
      </c>
      <c r="K2232">
        <f t="shared" si="280"/>
        <v>462</v>
      </c>
      <c r="L2232" s="75" t="str">
        <f t="shared" ca="1" si="274"/>
        <v>2112: Operating</v>
      </c>
      <c r="M2232" s="75">
        <f t="shared" ca="1" si="277"/>
        <v>0</v>
      </c>
      <c r="N2232" s="75">
        <f t="shared" ca="1" si="278"/>
        <v>0</v>
      </c>
      <c r="O2232" s="75" t="str">
        <f t="shared" ca="1" si="275"/>
        <v>2112: Operating00PY0</v>
      </c>
      <c r="P2232" s="75">
        <f>VLOOKUP(D2232,'FY-Quarter lookup'!$D$2:$J$25,7,FALSE)</f>
        <v>0</v>
      </c>
      <c r="Q2232" s="75">
        <f ca="1">IFERROR(INDEX('Budget by FY'!$I$2:$I$506,MATCH('Budget by qtr'!O2232,'Budget by FY'!$F$2:$F$506,0)),0)</f>
        <v>0</v>
      </c>
      <c r="R2232" s="75">
        <f>VLOOKUP(D2232,'FY-Quarter lookup'!$D$2:$K$25,8,FALSE)</f>
        <v>0</v>
      </c>
      <c r="S2232" s="75">
        <f>VLOOKUP(D2232,'FY-Quarter lookup'!$D$2:$G$25,4,FALSE)</f>
        <v>0</v>
      </c>
      <c r="T2232" s="75">
        <f t="shared" ca="1" si="279"/>
        <v>0</v>
      </c>
    </row>
    <row r="2233" spans="1:20">
      <c r="A2233">
        <v>4</v>
      </c>
      <c r="B2233">
        <v>2028</v>
      </c>
      <c r="C2233" s="2">
        <v>46844</v>
      </c>
      <c r="D2233" s="2">
        <v>46934</v>
      </c>
      <c r="J2233">
        <f>VLOOKUP(D2233,'FY-Quarter lookup'!$D$2:$I$25,6,FALSE)</f>
        <v>0</v>
      </c>
      <c r="K2233">
        <f t="shared" si="280"/>
        <v>462</v>
      </c>
      <c r="L2233" s="75" t="str">
        <f t="shared" ca="1" si="274"/>
        <v>2112: Operating</v>
      </c>
      <c r="M2233" s="75">
        <f t="shared" ca="1" si="277"/>
        <v>0</v>
      </c>
      <c r="N2233" s="75">
        <f t="shared" ca="1" si="278"/>
        <v>0</v>
      </c>
      <c r="O2233" s="75" t="str">
        <f t="shared" ca="1" si="275"/>
        <v>2112: Operating00PY0</v>
      </c>
      <c r="P2233" s="75">
        <f>VLOOKUP(D2233,'FY-Quarter lookup'!$D$2:$J$25,7,FALSE)</f>
        <v>0</v>
      </c>
      <c r="Q2233" s="75">
        <f ca="1">IFERROR(INDEX('Budget by FY'!$I$2:$I$506,MATCH('Budget by qtr'!O2233,'Budget by FY'!$F$2:$F$506,0)),0)</f>
        <v>0</v>
      </c>
      <c r="R2233" s="75">
        <f>VLOOKUP(D2233,'FY-Quarter lookup'!$D$2:$K$25,8,FALSE)</f>
        <v>0</v>
      </c>
      <c r="S2233" s="75">
        <f>VLOOKUP(D2233,'FY-Quarter lookup'!$D$2:$G$25,4,FALSE)</f>
        <v>0</v>
      </c>
      <c r="T2233" s="75">
        <f t="shared" ca="1" si="279"/>
        <v>0</v>
      </c>
    </row>
    <row r="2234" spans="1:20">
      <c r="A2234">
        <v>1</v>
      </c>
      <c r="B2234">
        <v>2023</v>
      </c>
      <c r="C2234" s="2">
        <v>44743</v>
      </c>
      <c r="D2234" s="2">
        <v>44834</v>
      </c>
      <c r="J2234">
        <f>VLOOKUP(D2234,'FY-Quarter lookup'!$D$2:$I$25,6,FALSE)</f>
        <v>0</v>
      </c>
      <c r="K2234">
        <f>K2233+5</f>
        <v>467</v>
      </c>
      <c r="L2234" s="75" t="str">
        <f t="shared" ca="1" si="274"/>
        <v>2112: Operating</v>
      </c>
      <c r="M2234" s="75">
        <f t="shared" ca="1" si="277"/>
        <v>0</v>
      </c>
      <c r="N2234" s="75">
        <f t="shared" ca="1" si="278"/>
        <v>0</v>
      </c>
      <c r="O2234" s="75" t="str">
        <f t="shared" ca="1" si="275"/>
        <v>2112: Operating00PY0</v>
      </c>
      <c r="P2234" s="75">
        <f>VLOOKUP(D2234,'FY-Quarter lookup'!$D$2:$J$25,7,FALSE)</f>
        <v>0</v>
      </c>
      <c r="Q2234" s="75">
        <f ca="1">IFERROR(INDEX('Budget by FY'!$I$2:$I$506,MATCH('Budget by qtr'!O2234,'Budget by FY'!$F$2:$F$506,0)),0)</f>
        <v>0</v>
      </c>
      <c r="R2234" s="75">
        <f>VLOOKUP(D2234,'FY-Quarter lookup'!$D$2:$K$25,8,FALSE)</f>
        <v>0</v>
      </c>
      <c r="S2234" s="75">
        <f>VLOOKUP(D2234,'FY-Quarter lookup'!$D$2:$G$25,4,FALSE)</f>
        <v>0</v>
      </c>
      <c r="T2234" s="75">
        <f t="shared" ca="1" si="279"/>
        <v>0</v>
      </c>
    </row>
    <row r="2235" spans="1:20">
      <c r="A2235">
        <v>2</v>
      </c>
      <c r="B2235">
        <v>2023</v>
      </c>
      <c r="C2235" s="2">
        <v>44835</v>
      </c>
      <c r="D2235" s="2">
        <v>44926</v>
      </c>
      <c r="J2235">
        <f>VLOOKUP(D2235,'FY-Quarter lookup'!$D$2:$I$25,6,FALSE)</f>
        <v>0</v>
      </c>
      <c r="K2235">
        <f>K2234</f>
        <v>467</v>
      </c>
      <c r="L2235" s="75" t="str">
        <f t="shared" ca="1" si="274"/>
        <v>2112: Operating</v>
      </c>
      <c r="M2235" s="75">
        <f t="shared" ca="1" si="277"/>
        <v>0</v>
      </c>
      <c r="N2235" s="75">
        <f t="shared" ca="1" si="278"/>
        <v>0</v>
      </c>
      <c r="O2235" s="75" t="str">
        <f t="shared" ca="1" si="275"/>
        <v>2112: Operating00PY0</v>
      </c>
      <c r="P2235" s="75">
        <f>VLOOKUP(D2235,'FY-Quarter lookup'!$D$2:$J$25,7,FALSE)</f>
        <v>0</v>
      </c>
      <c r="Q2235" s="75">
        <f ca="1">IFERROR(INDEX('Budget by FY'!$I$2:$I$506,MATCH('Budget by qtr'!O2235,'Budget by FY'!$F$2:$F$506,0)),0)</f>
        <v>0</v>
      </c>
      <c r="R2235" s="75">
        <f>VLOOKUP(D2235,'FY-Quarter lookup'!$D$2:$K$25,8,FALSE)</f>
        <v>0</v>
      </c>
      <c r="S2235" s="75">
        <f>VLOOKUP(D2235,'FY-Quarter lookup'!$D$2:$G$25,4,FALSE)</f>
        <v>0</v>
      </c>
      <c r="T2235" s="75">
        <f t="shared" ca="1" si="279"/>
        <v>0</v>
      </c>
    </row>
    <row r="2236" spans="1:20">
      <c r="A2236">
        <v>3</v>
      </c>
      <c r="B2236">
        <v>2023</v>
      </c>
      <c r="C2236" s="2">
        <v>44927</v>
      </c>
      <c r="D2236" s="2">
        <v>45016</v>
      </c>
      <c r="J2236">
        <f>VLOOKUP(D2236,'FY-Quarter lookup'!$D$2:$I$25,6,FALSE)</f>
        <v>0</v>
      </c>
      <c r="K2236">
        <f t="shared" ref="K2236:K2257" si="281">K2235</f>
        <v>467</v>
      </c>
      <c r="L2236" s="75" t="str">
        <f t="shared" ca="1" si="274"/>
        <v>2112: Operating</v>
      </c>
      <c r="M2236" s="75">
        <f t="shared" ca="1" si="277"/>
        <v>0</v>
      </c>
      <c r="N2236" s="75">
        <f t="shared" ca="1" si="278"/>
        <v>0</v>
      </c>
      <c r="O2236" s="75" t="str">
        <f t="shared" ca="1" si="275"/>
        <v>2112: Operating00PY0</v>
      </c>
      <c r="P2236" s="75">
        <f>VLOOKUP(D2236,'FY-Quarter lookup'!$D$2:$J$25,7,FALSE)</f>
        <v>0</v>
      </c>
      <c r="Q2236" s="75">
        <f ca="1">IFERROR(INDEX('Budget by FY'!$I$2:$I$506,MATCH('Budget by qtr'!O2236,'Budget by FY'!$F$2:$F$506,0)),0)</f>
        <v>0</v>
      </c>
      <c r="R2236" s="75">
        <f>VLOOKUP(D2236,'FY-Quarter lookup'!$D$2:$K$25,8,FALSE)</f>
        <v>0</v>
      </c>
      <c r="S2236" s="75">
        <f>VLOOKUP(D2236,'FY-Quarter lookup'!$D$2:$G$25,4,FALSE)</f>
        <v>0</v>
      </c>
      <c r="T2236" s="75">
        <f t="shared" ca="1" si="279"/>
        <v>0</v>
      </c>
    </row>
    <row r="2237" spans="1:20">
      <c r="A2237">
        <v>4</v>
      </c>
      <c r="B2237">
        <v>2023</v>
      </c>
      <c r="C2237" s="2">
        <v>45017</v>
      </c>
      <c r="D2237" s="2">
        <v>45107</v>
      </c>
      <c r="J2237">
        <f>VLOOKUP(D2237,'FY-Quarter lookup'!$D$2:$I$25,6,FALSE)</f>
        <v>0</v>
      </c>
      <c r="K2237">
        <f t="shared" si="281"/>
        <v>467</v>
      </c>
      <c r="L2237" s="75" t="str">
        <f t="shared" ca="1" si="274"/>
        <v>2112: Operating</v>
      </c>
      <c r="M2237" s="75">
        <f t="shared" ca="1" si="277"/>
        <v>0</v>
      </c>
      <c r="N2237" s="75">
        <f t="shared" ca="1" si="278"/>
        <v>0</v>
      </c>
      <c r="O2237" s="75" t="str">
        <f t="shared" ca="1" si="275"/>
        <v>2112: Operating00PY0</v>
      </c>
      <c r="P2237" s="75">
        <f>VLOOKUP(D2237,'FY-Quarter lookup'!$D$2:$J$25,7,FALSE)</f>
        <v>0</v>
      </c>
      <c r="Q2237" s="75">
        <f ca="1">IFERROR(INDEX('Budget by FY'!$I$2:$I$506,MATCH('Budget by qtr'!O2237,'Budget by FY'!$F$2:$F$506,0)),0)</f>
        <v>0</v>
      </c>
      <c r="R2237" s="75">
        <f>VLOOKUP(D2237,'FY-Quarter lookup'!$D$2:$K$25,8,FALSE)</f>
        <v>0</v>
      </c>
      <c r="S2237" s="75">
        <f>VLOOKUP(D2237,'FY-Quarter lookup'!$D$2:$G$25,4,FALSE)</f>
        <v>0</v>
      </c>
      <c r="T2237" s="75">
        <f t="shared" ca="1" si="279"/>
        <v>0</v>
      </c>
    </row>
    <row r="2238" spans="1:20">
      <c r="A2238">
        <v>1</v>
      </c>
      <c r="B2238">
        <v>2024</v>
      </c>
      <c r="C2238" s="2">
        <v>45108</v>
      </c>
      <c r="D2238" s="2">
        <v>45199</v>
      </c>
      <c r="J2238">
        <f>VLOOKUP(D2238,'FY-Quarter lookup'!$D$2:$I$25,6,FALSE)</f>
        <v>0</v>
      </c>
      <c r="K2238">
        <f t="shared" si="281"/>
        <v>467</v>
      </c>
      <c r="L2238" s="75" t="str">
        <f t="shared" ca="1" si="274"/>
        <v>2112: Operating</v>
      </c>
      <c r="M2238" s="75">
        <f t="shared" ca="1" si="277"/>
        <v>0</v>
      </c>
      <c r="N2238" s="75">
        <f t="shared" ca="1" si="278"/>
        <v>0</v>
      </c>
      <c r="O2238" s="75" t="str">
        <f t="shared" ca="1" si="275"/>
        <v>2112: Operating00PY0</v>
      </c>
      <c r="P2238" s="75">
        <f>VLOOKUP(D2238,'FY-Quarter lookup'!$D$2:$J$25,7,FALSE)</f>
        <v>0</v>
      </c>
      <c r="Q2238" s="75">
        <f ca="1">IFERROR(INDEX('Budget by FY'!$I$2:$I$506,MATCH('Budget by qtr'!O2238,'Budget by FY'!$F$2:$F$506,0)),0)</f>
        <v>0</v>
      </c>
      <c r="R2238" s="75">
        <f>VLOOKUP(D2238,'FY-Quarter lookup'!$D$2:$K$25,8,FALSE)</f>
        <v>0</v>
      </c>
      <c r="S2238" s="75">
        <f>VLOOKUP(D2238,'FY-Quarter lookup'!$D$2:$G$25,4,FALSE)</f>
        <v>0</v>
      </c>
      <c r="T2238" s="75">
        <f t="shared" ca="1" si="279"/>
        <v>0</v>
      </c>
    </row>
    <row r="2239" spans="1:20">
      <c r="A2239">
        <v>2</v>
      </c>
      <c r="B2239">
        <v>2024</v>
      </c>
      <c r="C2239" s="2">
        <v>45200</v>
      </c>
      <c r="D2239" s="2">
        <v>45291</v>
      </c>
      <c r="J2239">
        <f>VLOOKUP(D2239,'FY-Quarter lookup'!$D$2:$I$25,6,FALSE)</f>
        <v>0</v>
      </c>
      <c r="K2239">
        <f t="shared" si="281"/>
        <v>467</v>
      </c>
      <c r="L2239" s="75" t="str">
        <f t="shared" ca="1" si="274"/>
        <v>2112: Operating</v>
      </c>
      <c r="M2239" s="75">
        <f t="shared" ca="1" si="277"/>
        <v>0</v>
      </c>
      <c r="N2239" s="75">
        <f t="shared" ca="1" si="278"/>
        <v>0</v>
      </c>
      <c r="O2239" s="75" t="str">
        <f t="shared" ca="1" si="275"/>
        <v>2112: Operating00PY0</v>
      </c>
      <c r="P2239" s="75">
        <f>VLOOKUP(D2239,'FY-Quarter lookup'!$D$2:$J$25,7,FALSE)</f>
        <v>0</v>
      </c>
      <c r="Q2239" s="75">
        <f ca="1">IFERROR(INDEX('Budget by FY'!$I$2:$I$506,MATCH('Budget by qtr'!O2239,'Budget by FY'!$F$2:$F$506,0)),0)</f>
        <v>0</v>
      </c>
      <c r="R2239" s="75">
        <f>VLOOKUP(D2239,'FY-Quarter lookup'!$D$2:$K$25,8,FALSE)</f>
        <v>0</v>
      </c>
      <c r="S2239" s="75">
        <f>VLOOKUP(D2239,'FY-Quarter lookup'!$D$2:$G$25,4,FALSE)</f>
        <v>0</v>
      </c>
      <c r="T2239" s="75">
        <f t="shared" ca="1" si="279"/>
        <v>0</v>
      </c>
    </row>
    <row r="2240" spans="1:20">
      <c r="A2240">
        <v>3</v>
      </c>
      <c r="B2240">
        <v>2024</v>
      </c>
      <c r="C2240" s="2">
        <v>45292</v>
      </c>
      <c r="D2240" s="2">
        <v>45382</v>
      </c>
      <c r="J2240">
        <f>VLOOKUP(D2240,'FY-Quarter lookup'!$D$2:$I$25,6,FALSE)</f>
        <v>0</v>
      </c>
      <c r="K2240">
        <f t="shared" si="281"/>
        <v>467</v>
      </c>
      <c r="L2240" s="75" t="str">
        <f t="shared" ca="1" si="274"/>
        <v>2112: Operating</v>
      </c>
      <c r="M2240" s="75">
        <f t="shared" ca="1" si="277"/>
        <v>0</v>
      </c>
      <c r="N2240" s="75">
        <f t="shared" ca="1" si="278"/>
        <v>0</v>
      </c>
      <c r="O2240" s="75" t="str">
        <f t="shared" ca="1" si="275"/>
        <v>2112: Operating00PY0</v>
      </c>
      <c r="P2240" s="75">
        <f>VLOOKUP(D2240,'FY-Quarter lookup'!$D$2:$J$25,7,FALSE)</f>
        <v>0</v>
      </c>
      <c r="Q2240" s="75">
        <f ca="1">IFERROR(INDEX('Budget by FY'!$I$2:$I$506,MATCH('Budget by qtr'!O2240,'Budget by FY'!$F$2:$F$506,0)),0)</f>
        <v>0</v>
      </c>
      <c r="R2240" s="75">
        <f>VLOOKUP(D2240,'FY-Quarter lookup'!$D$2:$K$25,8,FALSE)</f>
        <v>0</v>
      </c>
      <c r="S2240" s="75">
        <f>VLOOKUP(D2240,'FY-Quarter lookup'!$D$2:$G$25,4,FALSE)</f>
        <v>0</v>
      </c>
      <c r="T2240" s="75">
        <f t="shared" ca="1" si="279"/>
        <v>0</v>
      </c>
    </row>
    <row r="2241" spans="1:20">
      <c r="A2241">
        <v>4</v>
      </c>
      <c r="B2241">
        <v>2024</v>
      </c>
      <c r="C2241" s="2">
        <v>45383</v>
      </c>
      <c r="D2241" s="2">
        <v>45473</v>
      </c>
      <c r="J2241">
        <f>VLOOKUP(D2241,'FY-Quarter lookup'!$D$2:$I$25,6,FALSE)</f>
        <v>0</v>
      </c>
      <c r="K2241">
        <f t="shared" si="281"/>
        <v>467</v>
      </c>
      <c r="L2241" s="75" t="str">
        <f t="shared" ca="1" si="274"/>
        <v>2112: Operating</v>
      </c>
      <c r="M2241" s="75">
        <f t="shared" ca="1" si="277"/>
        <v>0</v>
      </c>
      <c r="N2241" s="75">
        <f t="shared" ca="1" si="278"/>
        <v>0</v>
      </c>
      <c r="O2241" s="75" t="str">
        <f t="shared" ca="1" si="275"/>
        <v>2112: Operating00PY0</v>
      </c>
      <c r="P2241" s="75">
        <f>VLOOKUP(D2241,'FY-Quarter lookup'!$D$2:$J$25,7,FALSE)</f>
        <v>0</v>
      </c>
      <c r="Q2241" s="75">
        <f ca="1">IFERROR(INDEX('Budget by FY'!$I$2:$I$506,MATCH('Budget by qtr'!O2241,'Budget by FY'!$F$2:$F$506,0)),0)</f>
        <v>0</v>
      </c>
      <c r="R2241" s="75">
        <f>VLOOKUP(D2241,'FY-Quarter lookup'!$D$2:$K$25,8,FALSE)</f>
        <v>0</v>
      </c>
      <c r="S2241" s="75">
        <f>VLOOKUP(D2241,'FY-Quarter lookup'!$D$2:$G$25,4,FALSE)</f>
        <v>0</v>
      </c>
      <c r="T2241" s="75">
        <f t="shared" ca="1" si="279"/>
        <v>0</v>
      </c>
    </row>
    <row r="2242" spans="1:20">
      <c r="A2242">
        <v>1</v>
      </c>
      <c r="B2242">
        <v>2025</v>
      </c>
      <c r="C2242" s="2">
        <v>45474</v>
      </c>
      <c r="D2242" s="2">
        <v>45565</v>
      </c>
      <c r="J2242">
        <f>VLOOKUP(D2242,'FY-Quarter lookup'!$D$2:$I$25,6,FALSE)</f>
        <v>0</v>
      </c>
      <c r="K2242">
        <f t="shared" si="281"/>
        <v>467</v>
      </c>
      <c r="L2242" s="75" t="str">
        <f t="shared" ca="1" si="274"/>
        <v>2112: Operating</v>
      </c>
      <c r="M2242" s="75">
        <f t="shared" ca="1" si="277"/>
        <v>0</v>
      </c>
      <c r="N2242" s="75">
        <f t="shared" ca="1" si="278"/>
        <v>0</v>
      </c>
      <c r="O2242" s="75" t="str">
        <f t="shared" ca="1" si="275"/>
        <v>2112: Operating00PY0</v>
      </c>
      <c r="P2242" s="75">
        <f>VLOOKUP(D2242,'FY-Quarter lookup'!$D$2:$J$25,7,FALSE)</f>
        <v>0</v>
      </c>
      <c r="Q2242" s="75">
        <f ca="1">IFERROR(INDEX('Budget by FY'!$I$2:$I$506,MATCH('Budget by qtr'!O2242,'Budget by FY'!$F$2:$F$506,0)),0)</f>
        <v>0</v>
      </c>
      <c r="R2242" s="75">
        <f>VLOOKUP(D2242,'FY-Quarter lookup'!$D$2:$K$25,8,FALSE)</f>
        <v>0</v>
      </c>
      <c r="S2242" s="75">
        <f>VLOOKUP(D2242,'FY-Quarter lookup'!$D$2:$G$25,4,FALSE)</f>
        <v>0</v>
      </c>
      <c r="T2242" s="75">
        <f t="shared" ca="1" si="279"/>
        <v>0</v>
      </c>
    </row>
    <row r="2243" spans="1:20">
      <c r="A2243">
        <v>2</v>
      </c>
      <c r="B2243">
        <v>2025</v>
      </c>
      <c r="C2243" s="2">
        <v>45566</v>
      </c>
      <c r="D2243" s="2">
        <v>45657</v>
      </c>
      <c r="J2243">
        <f>VLOOKUP(D2243,'FY-Quarter lookup'!$D$2:$I$25,6,FALSE)</f>
        <v>0</v>
      </c>
      <c r="K2243">
        <f t="shared" si="281"/>
        <v>467</v>
      </c>
      <c r="L2243" s="75" t="str">
        <f t="shared" ref="L2243:L2306" ca="1" si="282">INDIRECT(_xlfn.CONCAT("'Budget by FY'!C",K2243))</f>
        <v>2112: Operating</v>
      </c>
      <c r="M2243" s="75">
        <f t="shared" ca="1" si="277"/>
        <v>0</v>
      </c>
      <c r="N2243" s="75">
        <f t="shared" ca="1" si="278"/>
        <v>0</v>
      </c>
      <c r="O2243" s="75" t="str">
        <f t="shared" ref="O2243:O2306" ca="1" si="283">_xlfn.CONCAT(L2243,M2243,N2243,"PY",P2243)</f>
        <v>2112: Operating00PY0</v>
      </c>
      <c r="P2243" s="75">
        <f>VLOOKUP(D2243,'FY-Quarter lookup'!$D$2:$J$25,7,FALSE)</f>
        <v>0</v>
      </c>
      <c r="Q2243" s="75">
        <f ca="1">IFERROR(INDEX('Budget by FY'!$I$2:$I$506,MATCH('Budget by qtr'!O2243,'Budget by FY'!$F$2:$F$506,0)),0)</f>
        <v>0</v>
      </c>
      <c r="R2243" s="75">
        <f>VLOOKUP(D2243,'FY-Quarter lookup'!$D$2:$K$25,8,FALSE)</f>
        <v>0</v>
      </c>
      <c r="S2243" s="75">
        <f>VLOOKUP(D2243,'FY-Quarter lookup'!$D$2:$G$25,4,FALSE)</f>
        <v>0</v>
      </c>
      <c r="T2243" s="75">
        <f t="shared" ca="1" si="279"/>
        <v>0</v>
      </c>
    </row>
    <row r="2244" spans="1:20">
      <c r="A2244">
        <v>3</v>
      </c>
      <c r="B2244">
        <v>2025</v>
      </c>
      <c r="C2244" s="2">
        <v>45658</v>
      </c>
      <c r="D2244" s="2">
        <v>45747</v>
      </c>
      <c r="J2244">
        <f>VLOOKUP(D2244,'FY-Quarter lookup'!$D$2:$I$25,6,FALSE)</f>
        <v>0</v>
      </c>
      <c r="K2244">
        <f t="shared" si="281"/>
        <v>467</v>
      </c>
      <c r="L2244" s="75" t="str">
        <f t="shared" ca="1" si="282"/>
        <v>2112: Operating</v>
      </c>
      <c r="M2244" s="75">
        <f t="shared" ca="1" si="277"/>
        <v>0</v>
      </c>
      <c r="N2244" s="75">
        <f t="shared" ca="1" si="278"/>
        <v>0</v>
      </c>
      <c r="O2244" s="75" t="str">
        <f t="shared" ca="1" si="283"/>
        <v>2112: Operating00PY0</v>
      </c>
      <c r="P2244" s="75">
        <f>VLOOKUP(D2244,'FY-Quarter lookup'!$D$2:$J$25,7,FALSE)</f>
        <v>0</v>
      </c>
      <c r="Q2244" s="75">
        <f ca="1">IFERROR(INDEX('Budget by FY'!$I$2:$I$506,MATCH('Budget by qtr'!O2244,'Budget by FY'!$F$2:$F$506,0)),0)</f>
        <v>0</v>
      </c>
      <c r="R2244" s="75">
        <f>VLOOKUP(D2244,'FY-Quarter lookup'!$D$2:$K$25,8,FALSE)</f>
        <v>0</v>
      </c>
      <c r="S2244" s="75">
        <f>VLOOKUP(D2244,'FY-Quarter lookup'!$D$2:$G$25,4,FALSE)</f>
        <v>0</v>
      </c>
      <c r="T2244" s="75">
        <f t="shared" ca="1" si="279"/>
        <v>0</v>
      </c>
    </row>
    <row r="2245" spans="1:20">
      <c r="A2245">
        <v>4</v>
      </c>
      <c r="B2245">
        <v>2025</v>
      </c>
      <c r="C2245" s="2">
        <v>45748</v>
      </c>
      <c r="D2245" s="2">
        <v>45838</v>
      </c>
      <c r="J2245">
        <f>VLOOKUP(D2245,'FY-Quarter lookup'!$D$2:$I$25,6,FALSE)</f>
        <v>0</v>
      </c>
      <c r="K2245">
        <f t="shared" si="281"/>
        <v>467</v>
      </c>
      <c r="L2245" s="75" t="str">
        <f t="shared" ca="1" si="282"/>
        <v>2112: Operating</v>
      </c>
      <c r="M2245" s="75">
        <f t="shared" ca="1" si="277"/>
        <v>0</v>
      </c>
      <c r="N2245" s="75">
        <f t="shared" ca="1" si="278"/>
        <v>0</v>
      </c>
      <c r="O2245" s="75" t="str">
        <f t="shared" ca="1" si="283"/>
        <v>2112: Operating00PY0</v>
      </c>
      <c r="P2245" s="75">
        <f>VLOOKUP(D2245,'FY-Quarter lookup'!$D$2:$J$25,7,FALSE)</f>
        <v>0</v>
      </c>
      <c r="Q2245" s="75">
        <f ca="1">IFERROR(INDEX('Budget by FY'!$I$2:$I$506,MATCH('Budget by qtr'!O2245,'Budget by FY'!$F$2:$F$506,0)),0)</f>
        <v>0</v>
      </c>
      <c r="R2245" s="75">
        <f>VLOOKUP(D2245,'FY-Quarter lookup'!$D$2:$K$25,8,FALSE)</f>
        <v>0</v>
      </c>
      <c r="S2245" s="75">
        <f>VLOOKUP(D2245,'FY-Quarter lookup'!$D$2:$G$25,4,FALSE)</f>
        <v>0</v>
      </c>
      <c r="T2245" s="75">
        <f t="shared" ca="1" si="279"/>
        <v>0</v>
      </c>
    </row>
    <row r="2246" spans="1:20">
      <c r="A2246">
        <v>1</v>
      </c>
      <c r="B2246">
        <v>2026</v>
      </c>
      <c r="C2246" s="2">
        <v>45839</v>
      </c>
      <c r="D2246" s="2">
        <v>45930</v>
      </c>
      <c r="J2246">
        <f>VLOOKUP(D2246,'FY-Quarter lookup'!$D$2:$I$25,6,FALSE)</f>
        <v>0</v>
      </c>
      <c r="K2246">
        <f t="shared" si="281"/>
        <v>467</v>
      </c>
      <c r="L2246" s="75" t="str">
        <f t="shared" ca="1" si="282"/>
        <v>2112: Operating</v>
      </c>
      <c r="M2246" s="75">
        <f t="shared" ca="1" si="277"/>
        <v>0</v>
      </c>
      <c r="N2246" s="75">
        <f t="shared" ca="1" si="278"/>
        <v>0</v>
      </c>
      <c r="O2246" s="75" t="str">
        <f t="shared" ca="1" si="283"/>
        <v>2112: Operating00PY0</v>
      </c>
      <c r="P2246" s="75">
        <f>VLOOKUP(D2246,'FY-Quarter lookup'!$D$2:$J$25,7,FALSE)</f>
        <v>0</v>
      </c>
      <c r="Q2246" s="75">
        <f ca="1">IFERROR(INDEX('Budget by FY'!$I$2:$I$506,MATCH('Budget by qtr'!O2246,'Budget by FY'!$F$2:$F$506,0)),0)</f>
        <v>0</v>
      </c>
      <c r="R2246" s="75">
        <f>VLOOKUP(D2246,'FY-Quarter lookup'!$D$2:$K$25,8,FALSE)</f>
        <v>0</v>
      </c>
      <c r="S2246" s="75">
        <f>VLOOKUP(D2246,'FY-Quarter lookup'!$D$2:$G$25,4,FALSE)</f>
        <v>0</v>
      </c>
      <c r="T2246" s="75">
        <f t="shared" ca="1" si="279"/>
        <v>0</v>
      </c>
    </row>
    <row r="2247" spans="1:20">
      <c r="A2247">
        <v>2</v>
      </c>
      <c r="B2247">
        <v>2026</v>
      </c>
      <c r="C2247" s="2">
        <v>45931</v>
      </c>
      <c r="D2247" s="2">
        <v>46022</v>
      </c>
      <c r="J2247">
        <f>VLOOKUP(D2247,'FY-Quarter lookup'!$D$2:$I$25,6,FALSE)</f>
        <v>0</v>
      </c>
      <c r="K2247">
        <f t="shared" si="281"/>
        <v>467</v>
      </c>
      <c r="L2247" s="75" t="str">
        <f t="shared" ca="1" si="282"/>
        <v>2112: Operating</v>
      </c>
      <c r="M2247" s="75">
        <f t="shared" ca="1" si="277"/>
        <v>0</v>
      </c>
      <c r="N2247" s="75">
        <f t="shared" ca="1" si="278"/>
        <v>0</v>
      </c>
      <c r="O2247" s="75" t="str">
        <f t="shared" ca="1" si="283"/>
        <v>2112: Operating00PY0</v>
      </c>
      <c r="P2247" s="75">
        <f>VLOOKUP(D2247,'FY-Quarter lookup'!$D$2:$J$25,7,FALSE)</f>
        <v>0</v>
      </c>
      <c r="Q2247" s="75">
        <f ca="1">IFERROR(INDEX('Budget by FY'!$I$2:$I$506,MATCH('Budget by qtr'!O2247,'Budget by FY'!$F$2:$F$506,0)),0)</f>
        <v>0</v>
      </c>
      <c r="R2247" s="75">
        <f>VLOOKUP(D2247,'FY-Quarter lookup'!$D$2:$K$25,8,FALSE)</f>
        <v>0</v>
      </c>
      <c r="S2247" s="75">
        <f>VLOOKUP(D2247,'FY-Quarter lookup'!$D$2:$G$25,4,FALSE)</f>
        <v>0</v>
      </c>
      <c r="T2247" s="75">
        <f t="shared" ca="1" si="279"/>
        <v>0</v>
      </c>
    </row>
    <row r="2248" spans="1:20">
      <c r="A2248">
        <v>3</v>
      </c>
      <c r="B2248">
        <v>2026</v>
      </c>
      <c r="C2248" s="2">
        <v>46023</v>
      </c>
      <c r="D2248" s="2">
        <v>46112</v>
      </c>
      <c r="J2248">
        <f>VLOOKUP(D2248,'FY-Quarter lookup'!$D$2:$I$25,6,FALSE)</f>
        <v>0</v>
      </c>
      <c r="K2248">
        <f t="shared" si="281"/>
        <v>467</v>
      </c>
      <c r="L2248" s="75" t="str">
        <f t="shared" ca="1" si="282"/>
        <v>2112: Operating</v>
      </c>
      <c r="M2248" s="75">
        <f t="shared" ca="1" si="277"/>
        <v>0</v>
      </c>
      <c r="N2248" s="75">
        <f t="shared" ca="1" si="278"/>
        <v>0</v>
      </c>
      <c r="O2248" s="75" t="str">
        <f t="shared" ca="1" si="283"/>
        <v>2112: Operating00PY0</v>
      </c>
      <c r="P2248" s="75">
        <f>VLOOKUP(D2248,'FY-Quarter lookup'!$D$2:$J$25,7,FALSE)</f>
        <v>0</v>
      </c>
      <c r="Q2248" s="75">
        <f ca="1">IFERROR(INDEX('Budget by FY'!$I$2:$I$506,MATCH('Budget by qtr'!O2248,'Budget by FY'!$F$2:$F$506,0)),0)</f>
        <v>0</v>
      </c>
      <c r="R2248" s="75">
        <f>VLOOKUP(D2248,'FY-Quarter lookup'!$D$2:$K$25,8,FALSE)</f>
        <v>0</v>
      </c>
      <c r="S2248" s="75">
        <f>VLOOKUP(D2248,'FY-Quarter lookup'!$D$2:$G$25,4,FALSE)</f>
        <v>0</v>
      </c>
      <c r="T2248" s="75">
        <f t="shared" ca="1" si="279"/>
        <v>0</v>
      </c>
    </row>
    <row r="2249" spans="1:20">
      <c r="A2249">
        <v>4</v>
      </c>
      <c r="B2249">
        <v>2026</v>
      </c>
      <c r="C2249" s="2">
        <v>46113</v>
      </c>
      <c r="D2249" s="2">
        <v>46203</v>
      </c>
      <c r="J2249">
        <f>VLOOKUP(D2249,'FY-Quarter lookup'!$D$2:$I$25,6,FALSE)</f>
        <v>0</v>
      </c>
      <c r="K2249">
        <f t="shared" si="281"/>
        <v>467</v>
      </c>
      <c r="L2249" s="75" t="str">
        <f t="shared" ca="1" si="282"/>
        <v>2112: Operating</v>
      </c>
      <c r="M2249" s="75">
        <f t="shared" ca="1" si="277"/>
        <v>0</v>
      </c>
      <c r="N2249" s="75">
        <f t="shared" ca="1" si="278"/>
        <v>0</v>
      </c>
      <c r="O2249" s="75" t="str">
        <f t="shared" ca="1" si="283"/>
        <v>2112: Operating00PY0</v>
      </c>
      <c r="P2249" s="75">
        <f>VLOOKUP(D2249,'FY-Quarter lookup'!$D$2:$J$25,7,FALSE)</f>
        <v>0</v>
      </c>
      <c r="Q2249" s="75">
        <f ca="1">IFERROR(INDEX('Budget by FY'!$I$2:$I$506,MATCH('Budget by qtr'!O2249,'Budget by FY'!$F$2:$F$506,0)),0)</f>
        <v>0</v>
      </c>
      <c r="R2249" s="75">
        <f>VLOOKUP(D2249,'FY-Quarter lookup'!$D$2:$K$25,8,FALSE)</f>
        <v>0</v>
      </c>
      <c r="S2249" s="75">
        <f>VLOOKUP(D2249,'FY-Quarter lookup'!$D$2:$G$25,4,FALSE)</f>
        <v>0</v>
      </c>
      <c r="T2249" s="75">
        <f t="shared" ca="1" si="279"/>
        <v>0</v>
      </c>
    </row>
    <row r="2250" spans="1:20">
      <c r="A2250">
        <v>1</v>
      </c>
      <c r="B2250">
        <v>2027</v>
      </c>
      <c r="C2250" s="2">
        <v>46204</v>
      </c>
      <c r="D2250" s="2">
        <v>46295</v>
      </c>
      <c r="J2250">
        <f>VLOOKUP(D2250,'FY-Quarter lookup'!$D$2:$I$25,6,FALSE)</f>
        <v>0</v>
      </c>
      <c r="K2250">
        <f t="shared" si="281"/>
        <v>467</v>
      </c>
      <c r="L2250" s="75" t="str">
        <f t="shared" ca="1" si="282"/>
        <v>2112: Operating</v>
      </c>
      <c r="M2250" s="75">
        <f t="shared" ca="1" si="277"/>
        <v>0</v>
      </c>
      <c r="N2250" s="75">
        <f t="shared" ca="1" si="278"/>
        <v>0</v>
      </c>
      <c r="O2250" s="75" t="str">
        <f t="shared" ca="1" si="283"/>
        <v>2112: Operating00PY0</v>
      </c>
      <c r="P2250" s="75">
        <f>VLOOKUP(D2250,'FY-Quarter lookup'!$D$2:$J$25,7,FALSE)</f>
        <v>0</v>
      </c>
      <c r="Q2250" s="75">
        <f ca="1">IFERROR(INDEX('Budget by FY'!$I$2:$I$506,MATCH('Budget by qtr'!O2250,'Budget by FY'!$F$2:$F$506,0)),0)</f>
        <v>0</v>
      </c>
      <c r="R2250" s="75">
        <f>VLOOKUP(D2250,'FY-Quarter lookup'!$D$2:$K$25,8,FALSE)</f>
        <v>0</v>
      </c>
      <c r="S2250" s="75">
        <f>VLOOKUP(D2250,'FY-Quarter lookup'!$D$2:$G$25,4,FALSE)</f>
        <v>0</v>
      </c>
      <c r="T2250" s="75">
        <f t="shared" ca="1" si="279"/>
        <v>0</v>
      </c>
    </row>
    <row r="2251" spans="1:20">
      <c r="A2251">
        <v>2</v>
      </c>
      <c r="B2251">
        <v>2027</v>
      </c>
      <c r="C2251" s="2">
        <v>46296</v>
      </c>
      <c r="D2251" s="2">
        <v>46387</v>
      </c>
      <c r="J2251">
        <f>VLOOKUP(D2251,'FY-Quarter lookup'!$D$2:$I$25,6,FALSE)</f>
        <v>0</v>
      </c>
      <c r="K2251">
        <f t="shared" si="281"/>
        <v>467</v>
      </c>
      <c r="L2251" s="75" t="str">
        <f t="shared" ca="1" si="282"/>
        <v>2112: Operating</v>
      </c>
      <c r="M2251" s="75">
        <f t="shared" ca="1" si="277"/>
        <v>0</v>
      </c>
      <c r="N2251" s="75">
        <f t="shared" ca="1" si="278"/>
        <v>0</v>
      </c>
      <c r="O2251" s="75" t="str">
        <f t="shared" ca="1" si="283"/>
        <v>2112: Operating00PY0</v>
      </c>
      <c r="P2251" s="75">
        <f>VLOOKUP(D2251,'FY-Quarter lookup'!$D$2:$J$25,7,FALSE)</f>
        <v>0</v>
      </c>
      <c r="Q2251" s="75">
        <f ca="1">IFERROR(INDEX('Budget by FY'!$I$2:$I$506,MATCH('Budget by qtr'!O2251,'Budget by FY'!$F$2:$F$506,0)),0)</f>
        <v>0</v>
      </c>
      <c r="R2251" s="75">
        <f>VLOOKUP(D2251,'FY-Quarter lookup'!$D$2:$K$25,8,FALSE)</f>
        <v>0</v>
      </c>
      <c r="S2251" s="75">
        <f>VLOOKUP(D2251,'FY-Quarter lookup'!$D$2:$G$25,4,FALSE)</f>
        <v>0</v>
      </c>
      <c r="T2251" s="75">
        <f t="shared" ca="1" si="279"/>
        <v>0</v>
      </c>
    </row>
    <row r="2252" spans="1:20">
      <c r="A2252">
        <v>3</v>
      </c>
      <c r="B2252">
        <v>2027</v>
      </c>
      <c r="C2252" s="2">
        <v>46388</v>
      </c>
      <c r="D2252" s="2">
        <v>46477</v>
      </c>
      <c r="J2252">
        <f>VLOOKUP(D2252,'FY-Quarter lookup'!$D$2:$I$25,6,FALSE)</f>
        <v>0</v>
      </c>
      <c r="K2252">
        <f t="shared" si="281"/>
        <v>467</v>
      </c>
      <c r="L2252" s="75" t="str">
        <f t="shared" ca="1" si="282"/>
        <v>2112: Operating</v>
      </c>
      <c r="M2252" s="75">
        <f t="shared" ca="1" si="277"/>
        <v>0</v>
      </c>
      <c r="N2252" s="75">
        <f t="shared" ca="1" si="278"/>
        <v>0</v>
      </c>
      <c r="O2252" s="75" t="str">
        <f t="shared" ca="1" si="283"/>
        <v>2112: Operating00PY0</v>
      </c>
      <c r="P2252" s="75">
        <f>VLOOKUP(D2252,'FY-Quarter lookup'!$D$2:$J$25,7,FALSE)</f>
        <v>0</v>
      </c>
      <c r="Q2252" s="75">
        <f ca="1">IFERROR(INDEX('Budget by FY'!$I$2:$I$506,MATCH('Budget by qtr'!O2252,'Budget by FY'!$F$2:$F$506,0)),0)</f>
        <v>0</v>
      </c>
      <c r="R2252" s="75">
        <f>VLOOKUP(D2252,'FY-Quarter lookup'!$D$2:$K$25,8,FALSE)</f>
        <v>0</v>
      </c>
      <c r="S2252" s="75">
        <f>VLOOKUP(D2252,'FY-Quarter lookup'!$D$2:$G$25,4,FALSE)</f>
        <v>0</v>
      </c>
      <c r="T2252" s="75">
        <f t="shared" ca="1" si="279"/>
        <v>0</v>
      </c>
    </row>
    <row r="2253" spans="1:20">
      <c r="A2253">
        <v>4</v>
      </c>
      <c r="B2253">
        <v>2027</v>
      </c>
      <c r="C2253" s="2">
        <v>46478</v>
      </c>
      <c r="D2253" s="2">
        <v>46568</v>
      </c>
      <c r="J2253">
        <f>VLOOKUP(D2253,'FY-Quarter lookup'!$D$2:$I$25,6,FALSE)</f>
        <v>0</v>
      </c>
      <c r="K2253">
        <f t="shared" si="281"/>
        <v>467</v>
      </c>
      <c r="L2253" s="75" t="str">
        <f t="shared" ca="1" si="282"/>
        <v>2112: Operating</v>
      </c>
      <c r="M2253" s="75">
        <f t="shared" ca="1" si="277"/>
        <v>0</v>
      </c>
      <c r="N2253" s="75">
        <f t="shared" ca="1" si="278"/>
        <v>0</v>
      </c>
      <c r="O2253" s="75" t="str">
        <f t="shared" ca="1" si="283"/>
        <v>2112: Operating00PY0</v>
      </c>
      <c r="P2253" s="75">
        <f>VLOOKUP(D2253,'FY-Quarter lookup'!$D$2:$J$25,7,FALSE)</f>
        <v>0</v>
      </c>
      <c r="Q2253" s="75">
        <f ca="1">IFERROR(INDEX('Budget by FY'!$I$2:$I$506,MATCH('Budget by qtr'!O2253,'Budget by FY'!$F$2:$F$506,0)),0)</f>
        <v>0</v>
      </c>
      <c r="R2253" s="75">
        <f>VLOOKUP(D2253,'FY-Quarter lookup'!$D$2:$K$25,8,FALSE)</f>
        <v>0</v>
      </c>
      <c r="S2253" s="75">
        <f>VLOOKUP(D2253,'FY-Quarter lookup'!$D$2:$G$25,4,FALSE)</f>
        <v>0</v>
      </c>
      <c r="T2253" s="75">
        <f t="shared" ca="1" si="279"/>
        <v>0</v>
      </c>
    </row>
    <row r="2254" spans="1:20">
      <c r="A2254">
        <v>1</v>
      </c>
      <c r="B2254">
        <v>2028</v>
      </c>
      <c r="C2254" s="2">
        <v>46569</v>
      </c>
      <c r="D2254" s="2">
        <v>46660</v>
      </c>
      <c r="J2254">
        <f>VLOOKUP(D2254,'FY-Quarter lookup'!$D$2:$I$25,6,FALSE)</f>
        <v>0</v>
      </c>
      <c r="K2254">
        <f t="shared" si="281"/>
        <v>467</v>
      </c>
      <c r="L2254" s="75" t="str">
        <f t="shared" ca="1" si="282"/>
        <v>2112: Operating</v>
      </c>
      <c r="M2254" s="75">
        <f t="shared" ca="1" si="277"/>
        <v>0</v>
      </c>
      <c r="N2254" s="75">
        <f t="shared" ca="1" si="278"/>
        <v>0</v>
      </c>
      <c r="O2254" s="75" t="str">
        <f t="shared" ca="1" si="283"/>
        <v>2112: Operating00PY0</v>
      </c>
      <c r="P2254" s="75">
        <f>VLOOKUP(D2254,'FY-Quarter lookup'!$D$2:$J$25,7,FALSE)</f>
        <v>0</v>
      </c>
      <c r="Q2254" s="75">
        <f ca="1">IFERROR(INDEX('Budget by FY'!$I$2:$I$506,MATCH('Budget by qtr'!O2254,'Budget by FY'!$F$2:$F$506,0)),0)</f>
        <v>0</v>
      </c>
      <c r="R2254" s="75">
        <f>VLOOKUP(D2254,'FY-Quarter lookup'!$D$2:$K$25,8,FALSE)</f>
        <v>0</v>
      </c>
      <c r="S2254" s="75">
        <f>VLOOKUP(D2254,'FY-Quarter lookup'!$D$2:$G$25,4,FALSE)</f>
        <v>0</v>
      </c>
      <c r="T2254" s="75">
        <f t="shared" ca="1" si="279"/>
        <v>0</v>
      </c>
    </row>
    <row r="2255" spans="1:20">
      <c r="A2255">
        <v>2</v>
      </c>
      <c r="B2255">
        <v>2028</v>
      </c>
      <c r="C2255" s="2">
        <v>46661</v>
      </c>
      <c r="D2255" s="2">
        <v>46752</v>
      </c>
      <c r="J2255">
        <f>VLOOKUP(D2255,'FY-Quarter lookup'!$D$2:$I$25,6,FALSE)</f>
        <v>0</v>
      </c>
      <c r="K2255">
        <f t="shared" si="281"/>
        <v>467</v>
      </c>
      <c r="L2255" s="75" t="str">
        <f t="shared" ca="1" si="282"/>
        <v>2112: Operating</v>
      </c>
      <c r="M2255" s="75">
        <f t="shared" ca="1" si="277"/>
        <v>0</v>
      </c>
      <c r="N2255" s="75">
        <f t="shared" ca="1" si="278"/>
        <v>0</v>
      </c>
      <c r="O2255" s="75" t="str">
        <f t="shared" ca="1" si="283"/>
        <v>2112: Operating00PY0</v>
      </c>
      <c r="P2255" s="75">
        <f>VLOOKUP(D2255,'FY-Quarter lookup'!$D$2:$J$25,7,FALSE)</f>
        <v>0</v>
      </c>
      <c r="Q2255" s="75">
        <f ca="1">IFERROR(INDEX('Budget by FY'!$I$2:$I$506,MATCH('Budget by qtr'!O2255,'Budget by FY'!$F$2:$F$506,0)),0)</f>
        <v>0</v>
      </c>
      <c r="R2255" s="75">
        <f>VLOOKUP(D2255,'FY-Quarter lookup'!$D$2:$K$25,8,FALSE)</f>
        <v>0</v>
      </c>
      <c r="S2255" s="75">
        <f>VLOOKUP(D2255,'FY-Quarter lookup'!$D$2:$G$25,4,FALSE)</f>
        <v>0</v>
      </c>
      <c r="T2255" s="75">
        <f t="shared" ca="1" si="279"/>
        <v>0</v>
      </c>
    </row>
    <row r="2256" spans="1:20">
      <c r="A2256">
        <v>3</v>
      </c>
      <c r="B2256">
        <v>2028</v>
      </c>
      <c r="C2256" s="2">
        <v>46753</v>
      </c>
      <c r="D2256" s="2">
        <v>46843</v>
      </c>
      <c r="J2256">
        <f>VLOOKUP(D2256,'FY-Quarter lookup'!$D$2:$I$25,6,FALSE)</f>
        <v>0</v>
      </c>
      <c r="K2256">
        <f t="shared" si="281"/>
        <v>467</v>
      </c>
      <c r="L2256" s="75" t="str">
        <f t="shared" ca="1" si="282"/>
        <v>2112: Operating</v>
      </c>
      <c r="M2256" s="75">
        <f t="shared" ca="1" si="277"/>
        <v>0</v>
      </c>
      <c r="N2256" s="75">
        <f t="shared" ca="1" si="278"/>
        <v>0</v>
      </c>
      <c r="O2256" s="75" t="str">
        <f t="shared" ca="1" si="283"/>
        <v>2112: Operating00PY0</v>
      </c>
      <c r="P2256" s="75">
        <f>VLOOKUP(D2256,'FY-Quarter lookup'!$D$2:$J$25,7,FALSE)</f>
        <v>0</v>
      </c>
      <c r="Q2256" s="75">
        <f ca="1">IFERROR(INDEX('Budget by FY'!$I$2:$I$506,MATCH('Budget by qtr'!O2256,'Budget by FY'!$F$2:$F$506,0)),0)</f>
        <v>0</v>
      </c>
      <c r="R2256" s="75">
        <f>VLOOKUP(D2256,'FY-Quarter lookup'!$D$2:$K$25,8,FALSE)</f>
        <v>0</v>
      </c>
      <c r="S2256" s="75">
        <f>VLOOKUP(D2256,'FY-Quarter lookup'!$D$2:$G$25,4,FALSE)</f>
        <v>0</v>
      </c>
      <c r="T2256" s="75">
        <f t="shared" ca="1" si="279"/>
        <v>0</v>
      </c>
    </row>
    <row r="2257" spans="1:20">
      <c r="A2257">
        <v>4</v>
      </c>
      <c r="B2257">
        <v>2028</v>
      </c>
      <c r="C2257" s="2">
        <v>46844</v>
      </c>
      <c r="D2257" s="2">
        <v>46934</v>
      </c>
      <c r="J2257">
        <f>VLOOKUP(D2257,'FY-Quarter lookup'!$D$2:$I$25,6,FALSE)</f>
        <v>0</v>
      </c>
      <c r="K2257">
        <f t="shared" si="281"/>
        <v>467</v>
      </c>
      <c r="L2257" s="75" t="str">
        <f t="shared" ca="1" si="282"/>
        <v>2112: Operating</v>
      </c>
      <c r="M2257" s="75">
        <f t="shared" ca="1" si="277"/>
        <v>0</v>
      </c>
      <c r="N2257" s="75">
        <f t="shared" ca="1" si="278"/>
        <v>0</v>
      </c>
      <c r="O2257" s="75" t="str">
        <f t="shared" ca="1" si="283"/>
        <v>2112: Operating00PY0</v>
      </c>
      <c r="P2257" s="75">
        <f>VLOOKUP(D2257,'FY-Quarter lookup'!$D$2:$J$25,7,FALSE)</f>
        <v>0</v>
      </c>
      <c r="Q2257" s="75">
        <f ca="1">IFERROR(INDEX('Budget by FY'!$I$2:$I$506,MATCH('Budget by qtr'!O2257,'Budget by FY'!$F$2:$F$506,0)),0)</f>
        <v>0</v>
      </c>
      <c r="R2257" s="75">
        <f>VLOOKUP(D2257,'FY-Quarter lookup'!$D$2:$K$25,8,FALSE)</f>
        <v>0</v>
      </c>
      <c r="S2257" s="75">
        <f>VLOOKUP(D2257,'FY-Quarter lookup'!$D$2:$G$25,4,FALSE)</f>
        <v>0</v>
      </c>
      <c r="T2257" s="75">
        <f t="shared" ca="1" si="279"/>
        <v>0</v>
      </c>
    </row>
    <row r="2258" spans="1:20">
      <c r="A2258">
        <v>1</v>
      </c>
      <c r="B2258">
        <v>2023</v>
      </c>
      <c r="C2258" s="2">
        <v>44743</v>
      </c>
      <c r="D2258" s="2">
        <v>44834</v>
      </c>
      <c r="J2258">
        <f>VLOOKUP(D2258,'FY-Quarter lookup'!$D$2:$I$25,6,FALSE)</f>
        <v>0</v>
      </c>
      <c r="K2258">
        <f>K2257+5</f>
        <v>472</v>
      </c>
      <c r="L2258" s="75" t="str">
        <f t="shared" ca="1" si="282"/>
        <v>2112: Operating</v>
      </c>
      <c r="M2258" s="75">
        <f t="shared" ca="1" si="277"/>
        <v>0</v>
      </c>
      <c r="N2258" s="75">
        <f t="shared" ca="1" si="278"/>
        <v>0</v>
      </c>
      <c r="O2258" s="75" t="str">
        <f t="shared" ca="1" si="283"/>
        <v>2112: Operating00PY0</v>
      </c>
      <c r="P2258" s="75">
        <f>VLOOKUP(D2258,'FY-Quarter lookup'!$D$2:$J$25,7,FALSE)</f>
        <v>0</v>
      </c>
      <c r="Q2258" s="75">
        <f ca="1">IFERROR(INDEX('Budget by FY'!$I$2:$I$506,MATCH('Budget by qtr'!O2258,'Budget by FY'!$F$2:$F$506,0)),0)</f>
        <v>0</v>
      </c>
      <c r="R2258" s="75">
        <f>VLOOKUP(D2258,'FY-Quarter lookup'!$D$2:$K$25,8,FALSE)</f>
        <v>0</v>
      </c>
      <c r="S2258" s="75">
        <f>VLOOKUP(D2258,'FY-Quarter lookup'!$D$2:$G$25,4,FALSE)</f>
        <v>0</v>
      </c>
      <c r="T2258" s="75">
        <f t="shared" ca="1" si="279"/>
        <v>0</v>
      </c>
    </row>
    <row r="2259" spans="1:20">
      <c r="A2259">
        <v>2</v>
      </c>
      <c r="B2259">
        <v>2023</v>
      </c>
      <c r="C2259" s="2">
        <v>44835</v>
      </c>
      <c r="D2259" s="2">
        <v>44926</v>
      </c>
      <c r="J2259">
        <f>VLOOKUP(D2259,'FY-Quarter lookup'!$D$2:$I$25,6,FALSE)</f>
        <v>0</v>
      </c>
      <c r="K2259">
        <f>K2258</f>
        <v>472</v>
      </c>
      <c r="L2259" s="75" t="str">
        <f t="shared" ca="1" si="282"/>
        <v>2112: Operating</v>
      </c>
      <c r="M2259" s="75">
        <f t="shared" ca="1" si="277"/>
        <v>0</v>
      </c>
      <c r="N2259" s="75">
        <f t="shared" ca="1" si="278"/>
        <v>0</v>
      </c>
      <c r="O2259" s="75" t="str">
        <f t="shared" ca="1" si="283"/>
        <v>2112: Operating00PY0</v>
      </c>
      <c r="P2259" s="75">
        <f>VLOOKUP(D2259,'FY-Quarter lookup'!$D$2:$J$25,7,FALSE)</f>
        <v>0</v>
      </c>
      <c r="Q2259" s="75">
        <f ca="1">IFERROR(INDEX('Budget by FY'!$I$2:$I$506,MATCH('Budget by qtr'!O2259,'Budget by FY'!$F$2:$F$506,0)),0)</f>
        <v>0</v>
      </c>
      <c r="R2259" s="75">
        <f>VLOOKUP(D2259,'FY-Quarter lookup'!$D$2:$K$25,8,FALSE)</f>
        <v>0</v>
      </c>
      <c r="S2259" s="75">
        <f>VLOOKUP(D2259,'FY-Quarter lookup'!$D$2:$G$25,4,FALSE)</f>
        <v>0</v>
      </c>
      <c r="T2259" s="75">
        <f t="shared" ca="1" si="279"/>
        <v>0</v>
      </c>
    </row>
    <row r="2260" spans="1:20">
      <c r="A2260">
        <v>3</v>
      </c>
      <c r="B2260">
        <v>2023</v>
      </c>
      <c r="C2260" s="2">
        <v>44927</v>
      </c>
      <c r="D2260" s="2">
        <v>45016</v>
      </c>
      <c r="J2260">
        <f>VLOOKUP(D2260,'FY-Quarter lookup'!$D$2:$I$25,6,FALSE)</f>
        <v>0</v>
      </c>
      <c r="K2260">
        <f t="shared" ref="K2260:K2281" si="284">K2259</f>
        <v>472</v>
      </c>
      <c r="L2260" s="75" t="str">
        <f t="shared" ca="1" si="282"/>
        <v>2112: Operating</v>
      </c>
      <c r="M2260" s="75">
        <f t="shared" ca="1" si="277"/>
        <v>0</v>
      </c>
      <c r="N2260" s="75">
        <f t="shared" ca="1" si="278"/>
        <v>0</v>
      </c>
      <c r="O2260" s="75" t="str">
        <f t="shared" ca="1" si="283"/>
        <v>2112: Operating00PY0</v>
      </c>
      <c r="P2260" s="75">
        <f>VLOOKUP(D2260,'FY-Quarter lookup'!$D$2:$J$25,7,FALSE)</f>
        <v>0</v>
      </c>
      <c r="Q2260" s="75">
        <f ca="1">IFERROR(INDEX('Budget by FY'!$I$2:$I$506,MATCH('Budget by qtr'!O2260,'Budget by FY'!$F$2:$F$506,0)),0)</f>
        <v>0</v>
      </c>
      <c r="R2260" s="75">
        <f>VLOOKUP(D2260,'FY-Quarter lookup'!$D$2:$K$25,8,FALSE)</f>
        <v>0</v>
      </c>
      <c r="S2260" s="75">
        <f>VLOOKUP(D2260,'FY-Quarter lookup'!$D$2:$G$25,4,FALSE)</f>
        <v>0</v>
      </c>
      <c r="T2260" s="75">
        <f t="shared" ca="1" si="279"/>
        <v>0</v>
      </c>
    </row>
    <row r="2261" spans="1:20">
      <c r="A2261">
        <v>4</v>
      </c>
      <c r="B2261">
        <v>2023</v>
      </c>
      <c r="C2261" s="2">
        <v>45017</v>
      </c>
      <c r="D2261" s="2">
        <v>45107</v>
      </c>
      <c r="J2261">
        <f>VLOOKUP(D2261,'FY-Quarter lookup'!$D$2:$I$25,6,FALSE)</f>
        <v>0</v>
      </c>
      <c r="K2261">
        <f t="shared" si="284"/>
        <v>472</v>
      </c>
      <c r="L2261" s="75" t="str">
        <f t="shared" ca="1" si="282"/>
        <v>2112: Operating</v>
      </c>
      <c r="M2261" s="75">
        <f t="shared" ca="1" si="277"/>
        <v>0</v>
      </c>
      <c r="N2261" s="75">
        <f t="shared" ca="1" si="278"/>
        <v>0</v>
      </c>
      <c r="O2261" s="75" t="str">
        <f t="shared" ca="1" si="283"/>
        <v>2112: Operating00PY0</v>
      </c>
      <c r="P2261" s="75">
        <f>VLOOKUP(D2261,'FY-Quarter lookup'!$D$2:$J$25,7,FALSE)</f>
        <v>0</v>
      </c>
      <c r="Q2261" s="75">
        <f ca="1">IFERROR(INDEX('Budget by FY'!$I$2:$I$506,MATCH('Budget by qtr'!O2261,'Budget by FY'!$F$2:$F$506,0)),0)</f>
        <v>0</v>
      </c>
      <c r="R2261" s="75">
        <f>VLOOKUP(D2261,'FY-Quarter lookup'!$D$2:$K$25,8,FALSE)</f>
        <v>0</v>
      </c>
      <c r="S2261" s="75">
        <f>VLOOKUP(D2261,'FY-Quarter lookup'!$D$2:$G$25,4,FALSE)</f>
        <v>0</v>
      </c>
      <c r="T2261" s="75">
        <f t="shared" ca="1" si="279"/>
        <v>0</v>
      </c>
    </row>
    <row r="2262" spans="1:20">
      <c r="A2262">
        <v>1</v>
      </c>
      <c r="B2262">
        <v>2024</v>
      </c>
      <c r="C2262" s="2">
        <v>45108</v>
      </c>
      <c r="D2262" s="2">
        <v>45199</v>
      </c>
      <c r="J2262">
        <f>VLOOKUP(D2262,'FY-Quarter lookup'!$D$2:$I$25,6,FALSE)</f>
        <v>0</v>
      </c>
      <c r="K2262">
        <f t="shared" si="284"/>
        <v>472</v>
      </c>
      <c r="L2262" s="75" t="str">
        <f t="shared" ca="1" si="282"/>
        <v>2112: Operating</v>
      </c>
      <c r="M2262" s="75">
        <f t="shared" ca="1" si="277"/>
        <v>0</v>
      </c>
      <c r="N2262" s="75">
        <f t="shared" ca="1" si="278"/>
        <v>0</v>
      </c>
      <c r="O2262" s="75" t="str">
        <f t="shared" ca="1" si="283"/>
        <v>2112: Operating00PY0</v>
      </c>
      <c r="P2262" s="75">
        <f>VLOOKUP(D2262,'FY-Quarter lookup'!$D$2:$J$25,7,FALSE)</f>
        <v>0</v>
      </c>
      <c r="Q2262" s="75">
        <f ca="1">IFERROR(INDEX('Budget by FY'!$I$2:$I$506,MATCH('Budget by qtr'!O2262,'Budget by FY'!$F$2:$F$506,0)),0)</f>
        <v>0</v>
      </c>
      <c r="R2262" s="75">
        <f>VLOOKUP(D2262,'FY-Quarter lookup'!$D$2:$K$25,8,FALSE)</f>
        <v>0</v>
      </c>
      <c r="S2262" s="75">
        <f>VLOOKUP(D2262,'FY-Quarter lookup'!$D$2:$G$25,4,FALSE)</f>
        <v>0</v>
      </c>
      <c r="T2262" s="75">
        <f t="shared" ca="1" si="279"/>
        <v>0</v>
      </c>
    </row>
    <row r="2263" spans="1:20">
      <c r="A2263">
        <v>2</v>
      </c>
      <c r="B2263">
        <v>2024</v>
      </c>
      <c r="C2263" s="2">
        <v>45200</v>
      </c>
      <c r="D2263" s="2">
        <v>45291</v>
      </c>
      <c r="J2263">
        <f>VLOOKUP(D2263,'FY-Quarter lookup'!$D$2:$I$25,6,FALSE)</f>
        <v>0</v>
      </c>
      <c r="K2263">
        <f t="shared" si="284"/>
        <v>472</v>
      </c>
      <c r="L2263" s="75" t="str">
        <f t="shared" ca="1" si="282"/>
        <v>2112: Operating</v>
      </c>
      <c r="M2263" s="75">
        <f t="shared" ca="1" si="277"/>
        <v>0</v>
      </c>
      <c r="N2263" s="75">
        <f t="shared" ca="1" si="278"/>
        <v>0</v>
      </c>
      <c r="O2263" s="75" t="str">
        <f t="shared" ca="1" si="283"/>
        <v>2112: Operating00PY0</v>
      </c>
      <c r="P2263" s="75">
        <f>VLOOKUP(D2263,'FY-Quarter lookup'!$D$2:$J$25,7,FALSE)</f>
        <v>0</v>
      </c>
      <c r="Q2263" s="75">
        <f ca="1">IFERROR(INDEX('Budget by FY'!$I$2:$I$506,MATCH('Budget by qtr'!O2263,'Budget by FY'!$F$2:$F$506,0)),0)</f>
        <v>0</v>
      </c>
      <c r="R2263" s="75">
        <f>VLOOKUP(D2263,'FY-Quarter lookup'!$D$2:$K$25,8,FALSE)</f>
        <v>0</v>
      </c>
      <c r="S2263" s="75">
        <f>VLOOKUP(D2263,'FY-Quarter lookup'!$D$2:$G$25,4,FALSE)</f>
        <v>0</v>
      </c>
      <c r="T2263" s="75">
        <f t="shared" ca="1" si="279"/>
        <v>0</v>
      </c>
    </row>
    <row r="2264" spans="1:20">
      <c r="A2264">
        <v>3</v>
      </c>
      <c r="B2264">
        <v>2024</v>
      </c>
      <c r="C2264" s="2">
        <v>45292</v>
      </c>
      <c r="D2264" s="2">
        <v>45382</v>
      </c>
      <c r="J2264">
        <f>VLOOKUP(D2264,'FY-Quarter lookup'!$D$2:$I$25,6,FALSE)</f>
        <v>0</v>
      </c>
      <c r="K2264">
        <f t="shared" si="284"/>
        <v>472</v>
      </c>
      <c r="L2264" s="75" t="str">
        <f t="shared" ca="1" si="282"/>
        <v>2112: Operating</v>
      </c>
      <c r="M2264" s="75">
        <f t="shared" ca="1" si="277"/>
        <v>0</v>
      </c>
      <c r="N2264" s="75">
        <f t="shared" ca="1" si="278"/>
        <v>0</v>
      </c>
      <c r="O2264" s="75" t="str">
        <f t="shared" ca="1" si="283"/>
        <v>2112: Operating00PY0</v>
      </c>
      <c r="P2264" s="75">
        <f>VLOOKUP(D2264,'FY-Quarter lookup'!$D$2:$J$25,7,FALSE)</f>
        <v>0</v>
      </c>
      <c r="Q2264" s="75">
        <f ca="1">IFERROR(INDEX('Budget by FY'!$I$2:$I$506,MATCH('Budget by qtr'!O2264,'Budget by FY'!$F$2:$F$506,0)),0)</f>
        <v>0</v>
      </c>
      <c r="R2264" s="75">
        <f>VLOOKUP(D2264,'FY-Quarter lookup'!$D$2:$K$25,8,FALSE)</f>
        <v>0</v>
      </c>
      <c r="S2264" s="75">
        <f>VLOOKUP(D2264,'FY-Quarter lookup'!$D$2:$G$25,4,FALSE)</f>
        <v>0</v>
      </c>
      <c r="T2264" s="75">
        <f t="shared" ca="1" si="279"/>
        <v>0</v>
      </c>
    </row>
    <row r="2265" spans="1:20">
      <c r="A2265">
        <v>4</v>
      </c>
      <c r="B2265">
        <v>2024</v>
      </c>
      <c r="C2265" s="2">
        <v>45383</v>
      </c>
      <c r="D2265" s="2">
        <v>45473</v>
      </c>
      <c r="J2265">
        <f>VLOOKUP(D2265,'FY-Quarter lookup'!$D$2:$I$25,6,FALSE)</f>
        <v>0</v>
      </c>
      <c r="K2265">
        <f t="shared" si="284"/>
        <v>472</v>
      </c>
      <c r="L2265" s="75" t="str">
        <f t="shared" ca="1" si="282"/>
        <v>2112: Operating</v>
      </c>
      <c r="M2265" s="75">
        <f t="shared" ca="1" si="277"/>
        <v>0</v>
      </c>
      <c r="N2265" s="75">
        <f t="shared" ca="1" si="278"/>
        <v>0</v>
      </c>
      <c r="O2265" s="75" t="str">
        <f t="shared" ca="1" si="283"/>
        <v>2112: Operating00PY0</v>
      </c>
      <c r="P2265" s="75">
        <f>VLOOKUP(D2265,'FY-Quarter lookup'!$D$2:$J$25,7,FALSE)</f>
        <v>0</v>
      </c>
      <c r="Q2265" s="75">
        <f ca="1">IFERROR(INDEX('Budget by FY'!$I$2:$I$506,MATCH('Budget by qtr'!O2265,'Budget by FY'!$F$2:$F$506,0)),0)</f>
        <v>0</v>
      </c>
      <c r="R2265" s="75">
        <f>VLOOKUP(D2265,'FY-Quarter lookup'!$D$2:$K$25,8,FALSE)</f>
        <v>0</v>
      </c>
      <c r="S2265" s="75">
        <f>VLOOKUP(D2265,'FY-Quarter lookup'!$D$2:$G$25,4,FALSE)</f>
        <v>0</v>
      </c>
      <c r="T2265" s="75">
        <f t="shared" ca="1" si="279"/>
        <v>0</v>
      </c>
    </row>
    <row r="2266" spans="1:20">
      <c r="A2266">
        <v>1</v>
      </c>
      <c r="B2266">
        <v>2025</v>
      </c>
      <c r="C2266" s="2">
        <v>45474</v>
      </c>
      <c r="D2266" s="2">
        <v>45565</v>
      </c>
      <c r="J2266">
        <f>VLOOKUP(D2266,'FY-Quarter lookup'!$D$2:$I$25,6,FALSE)</f>
        <v>0</v>
      </c>
      <c r="K2266">
        <f t="shared" si="284"/>
        <v>472</v>
      </c>
      <c r="L2266" s="75" t="str">
        <f t="shared" ca="1" si="282"/>
        <v>2112: Operating</v>
      </c>
      <c r="M2266" s="75">
        <f t="shared" ref="M2266:M2329" ca="1" si="285">INDIRECT(_xlfn.CONCAT("'Budget by FY'!D",K2266))</f>
        <v>0</v>
      </c>
      <c r="N2266" s="75">
        <f t="shared" ref="N2266:N2329" ca="1" si="286">INDIRECT(_xlfn.CONCAT("'Budget by FY'!E",K2266))</f>
        <v>0</v>
      </c>
      <c r="O2266" s="75" t="str">
        <f t="shared" ca="1" si="283"/>
        <v>2112: Operating00PY0</v>
      </c>
      <c r="P2266" s="75">
        <f>VLOOKUP(D2266,'FY-Quarter lookup'!$D$2:$J$25,7,FALSE)</f>
        <v>0</v>
      </c>
      <c r="Q2266" s="75">
        <f ca="1">IFERROR(INDEX('Budget by FY'!$I$2:$I$506,MATCH('Budget by qtr'!O2266,'Budget by FY'!$F$2:$F$506,0)),0)</f>
        <v>0</v>
      </c>
      <c r="R2266" s="75">
        <f>VLOOKUP(D2266,'FY-Quarter lookup'!$D$2:$K$25,8,FALSE)</f>
        <v>0</v>
      </c>
      <c r="S2266" s="75">
        <f>VLOOKUP(D2266,'FY-Quarter lookup'!$D$2:$G$25,4,FALSE)</f>
        <v>0</v>
      </c>
      <c r="T2266" s="75">
        <f t="shared" ref="T2266:T2329" ca="1" si="287">IFERROR((Q2266/R2266)*S2266,0)</f>
        <v>0</v>
      </c>
    </row>
    <row r="2267" spans="1:20">
      <c r="A2267">
        <v>2</v>
      </c>
      <c r="B2267">
        <v>2025</v>
      </c>
      <c r="C2267" s="2">
        <v>45566</v>
      </c>
      <c r="D2267" s="2">
        <v>45657</v>
      </c>
      <c r="J2267">
        <f>VLOOKUP(D2267,'FY-Quarter lookup'!$D$2:$I$25,6,FALSE)</f>
        <v>0</v>
      </c>
      <c r="K2267">
        <f t="shared" si="284"/>
        <v>472</v>
      </c>
      <c r="L2267" s="75" t="str">
        <f t="shared" ca="1" si="282"/>
        <v>2112: Operating</v>
      </c>
      <c r="M2267" s="75">
        <f t="shared" ca="1" si="285"/>
        <v>0</v>
      </c>
      <c r="N2267" s="75">
        <f t="shared" ca="1" si="286"/>
        <v>0</v>
      </c>
      <c r="O2267" s="75" t="str">
        <f t="shared" ca="1" si="283"/>
        <v>2112: Operating00PY0</v>
      </c>
      <c r="P2267" s="75">
        <f>VLOOKUP(D2267,'FY-Quarter lookup'!$D$2:$J$25,7,FALSE)</f>
        <v>0</v>
      </c>
      <c r="Q2267" s="75">
        <f ca="1">IFERROR(INDEX('Budget by FY'!$I$2:$I$506,MATCH('Budget by qtr'!O2267,'Budget by FY'!$F$2:$F$506,0)),0)</f>
        <v>0</v>
      </c>
      <c r="R2267" s="75">
        <f>VLOOKUP(D2267,'FY-Quarter lookup'!$D$2:$K$25,8,FALSE)</f>
        <v>0</v>
      </c>
      <c r="S2267" s="75">
        <f>VLOOKUP(D2267,'FY-Quarter lookup'!$D$2:$G$25,4,FALSE)</f>
        <v>0</v>
      </c>
      <c r="T2267" s="75">
        <f t="shared" ca="1" si="287"/>
        <v>0</v>
      </c>
    </row>
    <row r="2268" spans="1:20">
      <c r="A2268">
        <v>3</v>
      </c>
      <c r="B2268">
        <v>2025</v>
      </c>
      <c r="C2268" s="2">
        <v>45658</v>
      </c>
      <c r="D2268" s="2">
        <v>45747</v>
      </c>
      <c r="J2268">
        <f>VLOOKUP(D2268,'FY-Quarter lookup'!$D$2:$I$25,6,FALSE)</f>
        <v>0</v>
      </c>
      <c r="K2268">
        <f t="shared" si="284"/>
        <v>472</v>
      </c>
      <c r="L2268" s="75" t="str">
        <f t="shared" ca="1" si="282"/>
        <v>2112: Operating</v>
      </c>
      <c r="M2268" s="75">
        <f t="shared" ca="1" si="285"/>
        <v>0</v>
      </c>
      <c r="N2268" s="75">
        <f t="shared" ca="1" si="286"/>
        <v>0</v>
      </c>
      <c r="O2268" s="75" t="str">
        <f t="shared" ca="1" si="283"/>
        <v>2112: Operating00PY0</v>
      </c>
      <c r="P2268" s="75">
        <f>VLOOKUP(D2268,'FY-Quarter lookup'!$D$2:$J$25,7,FALSE)</f>
        <v>0</v>
      </c>
      <c r="Q2268" s="75">
        <f ca="1">IFERROR(INDEX('Budget by FY'!$I$2:$I$506,MATCH('Budget by qtr'!O2268,'Budget by FY'!$F$2:$F$506,0)),0)</f>
        <v>0</v>
      </c>
      <c r="R2268" s="75">
        <f>VLOOKUP(D2268,'FY-Quarter lookup'!$D$2:$K$25,8,FALSE)</f>
        <v>0</v>
      </c>
      <c r="S2268" s="75">
        <f>VLOOKUP(D2268,'FY-Quarter lookup'!$D$2:$G$25,4,FALSE)</f>
        <v>0</v>
      </c>
      <c r="T2268" s="75">
        <f t="shared" ca="1" si="287"/>
        <v>0</v>
      </c>
    </row>
    <row r="2269" spans="1:20">
      <c r="A2269">
        <v>4</v>
      </c>
      <c r="B2269">
        <v>2025</v>
      </c>
      <c r="C2269" s="2">
        <v>45748</v>
      </c>
      <c r="D2269" s="2">
        <v>45838</v>
      </c>
      <c r="J2269">
        <f>VLOOKUP(D2269,'FY-Quarter lookup'!$D$2:$I$25,6,FALSE)</f>
        <v>0</v>
      </c>
      <c r="K2269">
        <f t="shared" si="284"/>
        <v>472</v>
      </c>
      <c r="L2269" s="75" t="str">
        <f t="shared" ca="1" si="282"/>
        <v>2112: Operating</v>
      </c>
      <c r="M2269" s="75">
        <f t="shared" ca="1" si="285"/>
        <v>0</v>
      </c>
      <c r="N2269" s="75">
        <f t="shared" ca="1" si="286"/>
        <v>0</v>
      </c>
      <c r="O2269" s="75" t="str">
        <f t="shared" ca="1" si="283"/>
        <v>2112: Operating00PY0</v>
      </c>
      <c r="P2269" s="75">
        <f>VLOOKUP(D2269,'FY-Quarter lookup'!$D$2:$J$25,7,FALSE)</f>
        <v>0</v>
      </c>
      <c r="Q2269" s="75">
        <f ca="1">IFERROR(INDEX('Budget by FY'!$I$2:$I$506,MATCH('Budget by qtr'!O2269,'Budget by FY'!$F$2:$F$506,0)),0)</f>
        <v>0</v>
      </c>
      <c r="R2269" s="75">
        <f>VLOOKUP(D2269,'FY-Quarter lookup'!$D$2:$K$25,8,FALSE)</f>
        <v>0</v>
      </c>
      <c r="S2269" s="75">
        <f>VLOOKUP(D2269,'FY-Quarter lookup'!$D$2:$G$25,4,FALSE)</f>
        <v>0</v>
      </c>
      <c r="T2269" s="75">
        <f t="shared" ca="1" si="287"/>
        <v>0</v>
      </c>
    </row>
    <row r="2270" spans="1:20">
      <c r="A2270">
        <v>1</v>
      </c>
      <c r="B2270">
        <v>2026</v>
      </c>
      <c r="C2270" s="2">
        <v>45839</v>
      </c>
      <c r="D2270" s="2">
        <v>45930</v>
      </c>
      <c r="J2270">
        <f>VLOOKUP(D2270,'FY-Quarter lookup'!$D$2:$I$25,6,FALSE)</f>
        <v>0</v>
      </c>
      <c r="K2270">
        <f t="shared" si="284"/>
        <v>472</v>
      </c>
      <c r="L2270" s="75" t="str">
        <f t="shared" ca="1" si="282"/>
        <v>2112: Operating</v>
      </c>
      <c r="M2270" s="75">
        <f t="shared" ca="1" si="285"/>
        <v>0</v>
      </c>
      <c r="N2270" s="75">
        <f t="shared" ca="1" si="286"/>
        <v>0</v>
      </c>
      <c r="O2270" s="75" t="str">
        <f t="shared" ca="1" si="283"/>
        <v>2112: Operating00PY0</v>
      </c>
      <c r="P2270" s="75">
        <f>VLOOKUP(D2270,'FY-Quarter lookup'!$D$2:$J$25,7,FALSE)</f>
        <v>0</v>
      </c>
      <c r="Q2270" s="75">
        <f ca="1">IFERROR(INDEX('Budget by FY'!$I$2:$I$506,MATCH('Budget by qtr'!O2270,'Budget by FY'!$F$2:$F$506,0)),0)</f>
        <v>0</v>
      </c>
      <c r="R2270" s="75">
        <f>VLOOKUP(D2270,'FY-Quarter lookup'!$D$2:$K$25,8,FALSE)</f>
        <v>0</v>
      </c>
      <c r="S2270" s="75">
        <f>VLOOKUP(D2270,'FY-Quarter lookup'!$D$2:$G$25,4,FALSE)</f>
        <v>0</v>
      </c>
      <c r="T2270" s="75">
        <f t="shared" ca="1" si="287"/>
        <v>0</v>
      </c>
    </row>
    <row r="2271" spans="1:20">
      <c r="A2271">
        <v>2</v>
      </c>
      <c r="B2271">
        <v>2026</v>
      </c>
      <c r="C2271" s="2">
        <v>45931</v>
      </c>
      <c r="D2271" s="2">
        <v>46022</v>
      </c>
      <c r="J2271">
        <f>VLOOKUP(D2271,'FY-Quarter lookup'!$D$2:$I$25,6,FALSE)</f>
        <v>0</v>
      </c>
      <c r="K2271">
        <f t="shared" si="284"/>
        <v>472</v>
      </c>
      <c r="L2271" s="75" t="str">
        <f t="shared" ca="1" si="282"/>
        <v>2112: Operating</v>
      </c>
      <c r="M2271" s="75">
        <f t="shared" ca="1" si="285"/>
        <v>0</v>
      </c>
      <c r="N2271" s="75">
        <f t="shared" ca="1" si="286"/>
        <v>0</v>
      </c>
      <c r="O2271" s="75" t="str">
        <f t="shared" ca="1" si="283"/>
        <v>2112: Operating00PY0</v>
      </c>
      <c r="P2271" s="75">
        <f>VLOOKUP(D2271,'FY-Quarter lookup'!$D$2:$J$25,7,FALSE)</f>
        <v>0</v>
      </c>
      <c r="Q2271" s="75">
        <f ca="1">IFERROR(INDEX('Budget by FY'!$I$2:$I$506,MATCH('Budget by qtr'!O2271,'Budget by FY'!$F$2:$F$506,0)),0)</f>
        <v>0</v>
      </c>
      <c r="R2271" s="75">
        <f>VLOOKUP(D2271,'FY-Quarter lookup'!$D$2:$K$25,8,FALSE)</f>
        <v>0</v>
      </c>
      <c r="S2271" s="75">
        <f>VLOOKUP(D2271,'FY-Quarter lookup'!$D$2:$G$25,4,FALSE)</f>
        <v>0</v>
      </c>
      <c r="T2271" s="75">
        <f t="shared" ca="1" si="287"/>
        <v>0</v>
      </c>
    </row>
    <row r="2272" spans="1:20">
      <c r="A2272">
        <v>3</v>
      </c>
      <c r="B2272">
        <v>2026</v>
      </c>
      <c r="C2272" s="2">
        <v>46023</v>
      </c>
      <c r="D2272" s="2">
        <v>46112</v>
      </c>
      <c r="J2272">
        <f>VLOOKUP(D2272,'FY-Quarter lookup'!$D$2:$I$25,6,FALSE)</f>
        <v>0</v>
      </c>
      <c r="K2272">
        <f t="shared" si="284"/>
        <v>472</v>
      </c>
      <c r="L2272" s="75" t="str">
        <f t="shared" ca="1" si="282"/>
        <v>2112: Operating</v>
      </c>
      <c r="M2272" s="75">
        <f t="shared" ca="1" si="285"/>
        <v>0</v>
      </c>
      <c r="N2272" s="75">
        <f t="shared" ca="1" si="286"/>
        <v>0</v>
      </c>
      <c r="O2272" s="75" t="str">
        <f t="shared" ca="1" si="283"/>
        <v>2112: Operating00PY0</v>
      </c>
      <c r="P2272" s="75">
        <f>VLOOKUP(D2272,'FY-Quarter lookup'!$D$2:$J$25,7,FALSE)</f>
        <v>0</v>
      </c>
      <c r="Q2272" s="75">
        <f ca="1">IFERROR(INDEX('Budget by FY'!$I$2:$I$506,MATCH('Budget by qtr'!O2272,'Budget by FY'!$F$2:$F$506,0)),0)</f>
        <v>0</v>
      </c>
      <c r="R2272" s="75">
        <f>VLOOKUP(D2272,'FY-Quarter lookup'!$D$2:$K$25,8,FALSE)</f>
        <v>0</v>
      </c>
      <c r="S2272" s="75">
        <f>VLOOKUP(D2272,'FY-Quarter lookup'!$D$2:$G$25,4,FALSE)</f>
        <v>0</v>
      </c>
      <c r="T2272" s="75">
        <f t="shared" ca="1" si="287"/>
        <v>0</v>
      </c>
    </row>
    <row r="2273" spans="1:20">
      <c r="A2273">
        <v>4</v>
      </c>
      <c r="B2273">
        <v>2026</v>
      </c>
      <c r="C2273" s="2">
        <v>46113</v>
      </c>
      <c r="D2273" s="2">
        <v>46203</v>
      </c>
      <c r="J2273">
        <f>VLOOKUP(D2273,'FY-Quarter lookup'!$D$2:$I$25,6,FALSE)</f>
        <v>0</v>
      </c>
      <c r="K2273">
        <f t="shared" si="284"/>
        <v>472</v>
      </c>
      <c r="L2273" s="75" t="str">
        <f t="shared" ca="1" si="282"/>
        <v>2112: Operating</v>
      </c>
      <c r="M2273" s="75">
        <f t="shared" ca="1" si="285"/>
        <v>0</v>
      </c>
      <c r="N2273" s="75">
        <f t="shared" ca="1" si="286"/>
        <v>0</v>
      </c>
      <c r="O2273" s="75" t="str">
        <f t="shared" ca="1" si="283"/>
        <v>2112: Operating00PY0</v>
      </c>
      <c r="P2273" s="75">
        <f>VLOOKUP(D2273,'FY-Quarter lookup'!$D$2:$J$25,7,FALSE)</f>
        <v>0</v>
      </c>
      <c r="Q2273" s="75">
        <f ca="1">IFERROR(INDEX('Budget by FY'!$I$2:$I$506,MATCH('Budget by qtr'!O2273,'Budget by FY'!$F$2:$F$506,0)),0)</f>
        <v>0</v>
      </c>
      <c r="R2273" s="75">
        <f>VLOOKUP(D2273,'FY-Quarter lookup'!$D$2:$K$25,8,FALSE)</f>
        <v>0</v>
      </c>
      <c r="S2273" s="75">
        <f>VLOOKUP(D2273,'FY-Quarter lookup'!$D$2:$G$25,4,FALSE)</f>
        <v>0</v>
      </c>
      <c r="T2273" s="75">
        <f t="shared" ca="1" si="287"/>
        <v>0</v>
      </c>
    </row>
    <row r="2274" spans="1:20">
      <c r="A2274">
        <v>1</v>
      </c>
      <c r="B2274">
        <v>2027</v>
      </c>
      <c r="C2274" s="2">
        <v>46204</v>
      </c>
      <c r="D2274" s="2">
        <v>46295</v>
      </c>
      <c r="J2274">
        <f>VLOOKUP(D2274,'FY-Quarter lookup'!$D$2:$I$25,6,FALSE)</f>
        <v>0</v>
      </c>
      <c r="K2274">
        <f t="shared" si="284"/>
        <v>472</v>
      </c>
      <c r="L2274" s="75" t="str">
        <f t="shared" ca="1" si="282"/>
        <v>2112: Operating</v>
      </c>
      <c r="M2274" s="75">
        <f t="shared" ca="1" si="285"/>
        <v>0</v>
      </c>
      <c r="N2274" s="75">
        <f t="shared" ca="1" si="286"/>
        <v>0</v>
      </c>
      <c r="O2274" s="75" t="str">
        <f t="shared" ca="1" si="283"/>
        <v>2112: Operating00PY0</v>
      </c>
      <c r="P2274" s="75">
        <f>VLOOKUP(D2274,'FY-Quarter lookup'!$D$2:$J$25,7,FALSE)</f>
        <v>0</v>
      </c>
      <c r="Q2274" s="75">
        <f ca="1">IFERROR(INDEX('Budget by FY'!$I$2:$I$506,MATCH('Budget by qtr'!O2274,'Budget by FY'!$F$2:$F$506,0)),0)</f>
        <v>0</v>
      </c>
      <c r="R2274" s="75">
        <f>VLOOKUP(D2274,'FY-Quarter lookup'!$D$2:$K$25,8,FALSE)</f>
        <v>0</v>
      </c>
      <c r="S2274" s="75">
        <f>VLOOKUP(D2274,'FY-Quarter lookup'!$D$2:$G$25,4,FALSE)</f>
        <v>0</v>
      </c>
      <c r="T2274" s="75">
        <f t="shared" ca="1" si="287"/>
        <v>0</v>
      </c>
    </row>
    <row r="2275" spans="1:20">
      <c r="A2275">
        <v>2</v>
      </c>
      <c r="B2275">
        <v>2027</v>
      </c>
      <c r="C2275" s="2">
        <v>46296</v>
      </c>
      <c r="D2275" s="2">
        <v>46387</v>
      </c>
      <c r="J2275">
        <f>VLOOKUP(D2275,'FY-Quarter lookup'!$D$2:$I$25,6,FALSE)</f>
        <v>0</v>
      </c>
      <c r="K2275">
        <f t="shared" si="284"/>
        <v>472</v>
      </c>
      <c r="L2275" s="75" t="str">
        <f t="shared" ca="1" si="282"/>
        <v>2112: Operating</v>
      </c>
      <c r="M2275" s="75">
        <f t="shared" ca="1" si="285"/>
        <v>0</v>
      </c>
      <c r="N2275" s="75">
        <f t="shared" ca="1" si="286"/>
        <v>0</v>
      </c>
      <c r="O2275" s="75" t="str">
        <f t="shared" ca="1" si="283"/>
        <v>2112: Operating00PY0</v>
      </c>
      <c r="P2275" s="75">
        <f>VLOOKUP(D2275,'FY-Quarter lookup'!$D$2:$J$25,7,FALSE)</f>
        <v>0</v>
      </c>
      <c r="Q2275" s="75">
        <f ca="1">IFERROR(INDEX('Budget by FY'!$I$2:$I$506,MATCH('Budget by qtr'!O2275,'Budget by FY'!$F$2:$F$506,0)),0)</f>
        <v>0</v>
      </c>
      <c r="R2275" s="75">
        <f>VLOOKUP(D2275,'FY-Quarter lookup'!$D$2:$K$25,8,FALSE)</f>
        <v>0</v>
      </c>
      <c r="S2275" s="75">
        <f>VLOOKUP(D2275,'FY-Quarter lookup'!$D$2:$G$25,4,FALSE)</f>
        <v>0</v>
      </c>
      <c r="T2275" s="75">
        <f t="shared" ca="1" si="287"/>
        <v>0</v>
      </c>
    </row>
    <row r="2276" spans="1:20">
      <c r="A2276">
        <v>3</v>
      </c>
      <c r="B2276">
        <v>2027</v>
      </c>
      <c r="C2276" s="2">
        <v>46388</v>
      </c>
      <c r="D2276" s="2">
        <v>46477</v>
      </c>
      <c r="J2276">
        <f>VLOOKUP(D2276,'FY-Quarter lookup'!$D$2:$I$25,6,FALSE)</f>
        <v>0</v>
      </c>
      <c r="K2276">
        <f t="shared" si="284"/>
        <v>472</v>
      </c>
      <c r="L2276" s="75" t="str">
        <f t="shared" ca="1" si="282"/>
        <v>2112: Operating</v>
      </c>
      <c r="M2276" s="75">
        <f t="shared" ca="1" si="285"/>
        <v>0</v>
      </c>
      <c r="N2276" s="75">
        <f t="shared" ca="1" si="286"/>
        <v>0</v>
      </c>
      <c r="O2276" s="75" t="str">
        <f t="shared" ca="1" si="283"/>
        <v>2112: Operating00PY0</v>
      </c>
      <c r="P2276" s="75">
        <f>VLOOKUP(D2276,'FY-Quarter lookup'!$D$2:$J$25,7,FALSE)</f>
        <v>0</v>
      </c>
      <c r="Q2276" s="75">
        <f ca="1">IFERROR(INDEX('Budget by FY'!$I$2:$I$506,MATCH('Budget by qtr'!O2276,'Budget by FY'!$F$2:$F$506,0)),0)</f>
        <v>0</v>
      </c>
      <c r="R2276" s="75">
        <f>VLOOKUP(D2276,'FY-Quarter lookup'!$D$2:$K$25,8,FALSE)</f>
        <v>0</v>
      </c>
      <c r="S2276" s="75">
        <f>VLOOKUP(D2276,'FY-Quarter lookup'!$D$2:$G$25,4,FALSE)</f>
        <v>0</v>
      </c>
      <c r="T2276" s="75">
        <f t="shared" ca="1" si="287"/>
        <v>0</v>
      </c>
    </row>
    <row r="2277" spans="1:20">
      <c r="A2277">
        <v>4</v>
      </c>
      <c r="B2277">
        <v>2027</v>
      </c>
      <c r="C2277" s="2">
        <v>46478</v>
      </c>
      <c r="D2277" s="2">
        <v>46568</v>
      </c>
      <c r="J2277">
        <f>VLOOKUP(D2277,'FY-Quarter lookup'!$D$2:$I$25,6,FALSE)</f>
        <v>0</v>
      </c>
      <c r="K2277">
        <f t="shared" si="284"/>
        <v>472</v>
      </c>
      <c r="L2277" s="75" t="str">
        <f t="shared" ca="1" si="282"/>
        <v>2112: Operating</v>
      </c>
      <c r="M2277" s="75">
        <f t="shared" ca="1" si="285"/>
        <v>0</v>
      </c>
      <c r="N2277" s="75">
        <f t="shared" ca="1" si="286"/>
        <v>0</v>
      </c>
      <c r="O2277" s="75" t="str">
        <f t="shared" ca="1" si="283"/>
        <v>2112: Operating00PY0</v>
      </c>
      <c r="P2277" s="75">
        <f>VLOOKUP(D2277,'FY-Quarter lookup'!$D$2:$J$25,7,FALSE)</f>
        <v>0</v>
      </c>
      <c r="Q2277" s="75">
        <f ca="1">IFERROR(INDEX('Budget by FY'!$I$2:$I$506,MATCH('Budget by qtr'!O2277,'Budget by FY'!$F$2:$F$506,0)),0)</f>
        <v>0</v>
      </c>
      <c r="R2277" s="75">
        <f>VLOOKUP(D2277,'FY-Quarter lookup'!$D$2:$K$25,8,FALSE)</f>
        <v>0</v>
      </c>
      <c r="S2277" s="75">
        <f>VLOOKUP(D2277,'FY-Quarter lookup'!$D$2:$G$25,4,FALSE)</f>
        <v>0</v>
      </c>
      <c r="T2277" s="75">
        <f t="shared" ca="1" si="287"/>
        <v>0</v>
      </c>
    </row>
    <row r="2278" spans="1:20">
      <c r="A2278">
        <v>1</v>
      </c>
      <c r="B2278">
        <v>2028</v>
      </c>
      <c r="C2278" s="2">
        <v>46569</v>
      </c>
      <c r="D2278" s="2">
        <v>46660</v>
      </c>
      <c r="J2278">
        <f>VLOOKUP(D2278,'FY-Quarter lookup'!$D$2:$I$25,6,FALSE)</f>
        <v>0</v>
      </c>
      <c r="K2278">
        <f t="shared" si="284"/>
        <v>472</v>
      </c>
      <c r="L2278" s="75" t="str">
        <f t="shared" ca="1" si="282"/>
        <v>2112: Operating</v>
      </c>
      <c r="M2278" s="75">
        <f t="shared" ca="1" si="285"/>
        <v>0</v>
      </c>
      <c r="N2278" s="75">
        <f t="shared" ca="1" si="286"/>
        <v>0</v>
      </c>
      <c r="O2278" s="75" t="str">
        <f t="shared" ca="1" si="283"/>
        <v>2112: Operating00PY0</v>
      </c>
      <c r="P2278" s="75">
        <f>VLOOKUP(D2278,'FY-Quarter lookup'!$D$2:$J$25,7,FALSE)</f>
        <v>0</v>
      </c>
      <c r="Q2278" s="75">
        <f ca="1">IFERROR(INDEX('Budget by FY'!$I$2:$I$506,MATCH('Budget by qtr'!O2278,'Budget by FY'!$F$2:$F$506,0)),0)</f>
        <v>0</v>
      </c>
      <c r="R2278" s="75">
        <f>VLOOKUP(D2278,'FY-Quarter lookup'!$D$2:$K$25,8,FALSE)</f>
        <v>0</v>
      </c>
      <c r="S2278" s="75">
        <f>VLOOKUP(D2278,'FY-Quarter lookup'!$D$2:$G$25,4,FALSE)</f>
        <v>0</v>
      </c>
      <c r="T2278" s="75">
        <f t="shared" ca="1" si="287"/>
        <v>0</v>
      </c>
    </row>
    <row r="2279" spans="1:20">
      <c r="A2279">
        <v>2</v>
      </c>
      <c r="B2279">
        <v>2028</v>
      </c>
      <c r="C2279" s="2">
        <v>46661</v>
      </c>
      <c r="D2279" s="2">
        <v>46752</v>
      </c>
      <c r="J2279">
        <f>VLOOKUP(D2279,'FY-Quarter lookup'!$D$2:$I$25,6,FALSE)</f>
        <v>0</v>
      </c>
      <c r="K2279">
        <f t="shared" si="284"/>
        <v>472</v>
      </c>
      <c r="L2279" s="75" t="str">
        <f t="shared" ca="1" si="282"/>
        <v>2112: Operating</v>
      </c>
      <c r="M2279" s="75">
        <f t="shared" ca="1" si="285"/>
        <v>0</v>
      </c>
      <c r="N2279" s="75">
        <f t="shared" ca="1" si="286"/>
        <v>0</v>
      </c>
      <c r="O2279" s="75" t="str">
        <f t="shared" ca="1" si="283"/>
        <v>2112: Operating00PY0</v>
      </c>
      <c r="P2279" s="75">
        <f>VLOOKUP(D2279,'FY-Quarter lookup'!$D$2:$J$25,7,FALSE)</f>
        <v>0</v>
      </c>
      <c r="Q2279" s="75">
        <f ca="1">IFERROR(INDEX('Budget by FY'!$I$2:$I$506,MATCH('Budget by qtr'!O2279,'Budget by FY'!$F$2:$F$506,0)),0)</f>
        <v>0</v>
      </c>
      <c r="R2279" s="75">
        <f>VLOOKUP(D2279,'FY-Quarter lookup'!$D$2:$K$25,8,FALSE)</f>
        <v>0</v>
      </c>
      <c r="S2279" s="75">
        <f>VLOOKUP(D2279,'FY-Quarter lookup'!$D$2:$G$25,4,FALSE)</f>
        <v>0</v>
      </c>
      <c r="T2279" s="75">
        <f t="shared" ca="1" si="287"/>
        <v>0</v>
      </c>
    </row>
    <row r="2280" spans="1:20">
      <c r="A2280">
        <v>3</v>
      </c>
      <c r="B2280">
        <v>2028</v>
      </c>
      <c r="C2280" s="2">
        <v>46753</v>
      </c>
      <c r="D2280" s="2">
        <v>46843</v>
      </c>
      <c r="J2280">
        <f>VLOOKUP(D2280,'FY-Quarter lookup'!$D$2:$I$25,6,FALSE)</f>
        <v>0</v>
      </c>
      <c r="K2280">
        <f t="shared" si="284"/>
        <v>472</v>
      </c>
      <c r="L2280" s="75" t="str">
        <f t="shared" ca="1" si="282"/>
        <v>2112: Operating</v>
      </c>
      <c r="M2280" s="75">
        <f t="shared" ca="1" si="285"/>
        <v>0</v>
      </c>
      <c r="N2280" s="75">
        <f t="shared" ca="1" si="286"/>
        <v>0</v>
      </c>
      <c r="O2280" s="75" t="str">
        <f t="shared" ca="1" si="283"/>
        <v>2112: Operating00PY0</v>
      </c>
      <c r="P2280" s="75">
        <f>VLOOKUP(D2280,'FY-Quarter lookup'!$D$2:$J$25,7,FALSE)</f>
        <v>0</v>
      </c>
      <c r="Q2280" s="75">
        <f ca="1">IFERROR(INDEX('Budget by FY'!$I$2:$I$506,MATCH('Budget by qtr'!O2280,'Budget by FY'!$F$2:$F$506,0)),0)</f>
        <v>0</v>
      </c>
      <c r="R2280" s="75">
        <f>VLOOKUP(D2280,'FY-Quarter lookup'!$D$2:$K$25,8,FALSE)</f>
        <v>0</v>
      </c>
      <c r="S2280" s="75">
        <f>VLOOKUP(D2280,'FY-Quarter lookup'!$D$2:$G$25,4,FALSE)</f>
        <v>0</v>
      </c>
      <c r="T2280" s="75">
        <f t="shared" ca="1" si="287"/>
        <v>0</v>
      </c>
    </row>
    <row r="2281" spans="1:20">
      <c r="A2281">
        <v>4</v>
      </c>
      <c r="B2281">
        <v>2028</v>
      </c>
      <c r="C2281" s="2">
        <v>46844</v>
      </c>
      <c r="D2281" s="2">
        <v>46934</v>
      </c>
      <c r="J2281">
        <f>VLOOKUP(D2281,'FY-Quarter lookup'!$D$2:$I$25,6,FALSE)</f>
        <v>0</v>
      </c>
      <c r="K2281">
        <f t="shared" si="284"/>
        <v>472</v>
      </c>
      <c r="L2281" s="75" t="str">
        <f t="shared" ca="1" si="282"/>
        <v>2112: Operating</v>
      </c>
      <c r="M2281" s="75">
        <f t="shared" ca="1" si="285"/>
        <v>0</v>
      </c>
      <c r="N2281" s="75">
        <f t="shared" ca="1" si="286"/>
        <v>0</v>
      </c>
      <c r="O2281" s="75" t="str">
        <f t="shared" ca="1" si="283"/>
        <v>2112: Operating00PY0</v>
      </c>
      <c r="P2281" s="75">
        <f>VLOOKUP(D2281,'FY-Quarter lookup'!$D$2:$J$25,7,FALSE)</f>
        <v>0</v>
      </c>
      <c r="Q2281" s="75">
        <f ca="1">IFERROR(INDEX('Budget by FY'!$I$2:$I$506,MATCH('Budget by qtr'!O2281,'Budget by FY'!$F$2:$F$506,0)),0)</f>
        <v>0</v>
      </c>
      <c r="R2281" s="75">
        <f>VLOOKUP(D2281,'FY-Quarter lookup'!$D$2:$K$25,8,FALSE)</f>
        <v>0</v>
      </c>
      <c r="S2281" s="75">
        <f>VLOOKUP(D2281,'FY-Quarter lookup'!$D$2:$G$25,4,FALSE)</f>
        <v>0</v>
      </c>
      <c r="T2281" s="75">
        <f t="shared" ca="1" si="287"/>
        <v>0</v>
      </c>
    </row>
    <row r="2282" spans="1:20">
      <c r="A2282">
        <v>1</v>
      </c>
      <c r="B2282">
        <v>2023</v>
      </c>
      <c r="C2282" s="2">
        <v>44743</v>
      </c>
      <c r="D2282" s="2">
        <v>44834</v>
      </c>
      <c r="J2282">
        <f>VLOOKUP(D2282,'FY-Quarter lookup'!$D$2:$I$25,6,FALSE)</f>
        <v>0</v>
      </c>
      <c r="K2282">
        <f>K2281+5</f>
        <v>477</v>
      </c>
      <c r="L2282" s="75" t="str">
        <f t="shared" ca="1" si="282"/>
        <v>2112: Operating</v>
      </c>
      <c r="M2282" s="75">
        <f t="shared" ca="1" si="285"/>
        <v>0</v>
      </c>
      <c r="N2282" s="75">
        <f t="shared" ca="1" si="286"/>
        <v>0</v>
      </c>
      <c r="O2282" s="75" t="str">
        <f t="shared" ca="1" si="283"/>
        <v>2112: Operating00PY0</v>
      </c>
      <c r="P2282" s="75">
        <f>VLOOKUP(D2282,'FY-Quarter lookup'!$D$2:$J$25,7,FALSE)</f>
        <v>0</v>
      </c>
      <c r="Q2282" s="75">
        <f ca="1">IFERROR(INDEX('Budget by FY'!$I$2:$I$506,MATCH('Budget by qtr'!O2282,'Budget by FY'!$F$2:$F$506,0)),0)</f>
        <v>0</v>
      </c>
      <c r="R2282" s="75">
        <f>VLOOKUP(D2282,'FY-Quarter lookup'!$D$2:$K$25,8,FALSE)</f>
        <v>0</v>
      </c>
      <c r="S2282" s="75">
        <f>VLOOKUP(D2282,'FY-Quarter lookup'!$D$2:$G$25,4,FALSE)</f>
        <v>0</v>
      </c>
      <c r="T2282" s="75">
        <f t="shared" ca="1" si="287"/>
        <v>0</v>
      </c>
    </row>
    <row r="2283" spans="1:20">
      <c r="A2283">
        <v>2</v>
      </c>
      <c r="B2283">
        <v>2023</v>
      </c>
      <c r="C2283" s="2">
        <v>44835</v>
      </c>
      <c r="D2283" s="2">
        <v>44926</v>
      </c>
      <c r="J2283">
        <f>VLOOKUP(D2283,'FY-Quarter lookup'!$D$2:$I$25,6,FALSE)</f>
        <v>0</v>
      </c>
      <c r="K2283">
        <f>K2282</f>
        <v>477</v>
      </c>
      <c r="L2283" s="75" t="str">
        <f t="shared" ca="1" si="282"/>
        <v>2112: Operating</v>
      </c>
      <c r="M2283" s="75">
        <f t="shared" ca="1" si="285"/>
        <v>0</v>
      </c>
      <c r="N2283" s="75">
        <f t="shared" ca="1" si="286"/>
        <v>0</v>
      </c>
      <c r="O2283" s="75" t="str">
        <f t="shared" ca="1" si="283"/>
        <v>2112: Operating00PY0</v>
      </c>
      <c r="P2283" s="75">
        <f>VLOOKUP(D2283,'FY-Quarter lookup'!$D$2:$J$25,7,FALSE)</f>
        <v>0</v>
      </c>
      <c r="Q2283" s="75">
        <f ca="1">IFERROR(INDEX('Budget by FY'!$I$2:$I$506,MATCH('Budget by qtr'!O2283,'Budget by FY'!$F$2:$F$506,0)),0)</f>
        <v>0</v>
      </c>
      <c r="R2283" s="75">
        <f>VLOOKUP(D2283,'FY-Quarter lookup'!$D$2:$K$25,8,FALSE)</f>
        <v>0</v>
      </c>
      <c r="S2283" s="75">
        <f>VLOOKUP(D2283,'FY-Quarter lookup'!$D$2:$G$25,4,FALSE)</f>
        <v>0</v>
      </c>
      <c r="T2283" s="75">
        <f t="shared" ca="1" si="287"/>
        <v>0</v>
      </c>
    </row>
    <row r="2284" spans="1:20">
      <c r="A2284">
        <v>3</v>
      </c>
      <c r="B2284">
        <v>2023</v>
      </c>
      <c r="C2284" s="2">
        <v>44927</v>
      </c>
      <c r="D2284" s="2">
        <v>45016</v>
      </c>
      <c r="J2284">
        <f>VLOOKUP(D2284,'FY-Quarter lookup'!$D$2:$I$25,6,FALSE)</f>
        <v>0</v>
      </c>
      <c r="K2284">
        <f t="shared" ref="K2284:K2305" si="288">K2283</f>
        <v>477</v>
      </c>
      <c r="L2284" s="75" t="str">
        <f t="shared" ca="1" si="282"/>
        <v>2112: Operating</v>
      </c>
      <c r="M2284" s="75">
        <f t="shared" ca="1" si="285"/>
        <v>0</v>
      </c>
      <c r="N2284" s="75">
        <f t="shared" ca="1" si="286"/>
        <v>0</v>
      </c>
      <c r="O2284" s="75" t="str">
        <f t="shared" ca="1" si="283"/>
        <v>2112: Operating00PY0</v>
      </c>
      <c r="P2284" s="75">
        <f>VLOOKUP(D2284,'FY-Quarter lookup'!$D$2:$J$25,7,FALSE)</f>
        <v>0</v>
      </c>
      <c r="Q2284" s="75">
        <f ca="1">IFERROR(INDEX('Budget by FY'!$I$2:$I$506,MATCH('Budget by qtr'!O2284,'Budget by FY'!$F$2:$F$506,0)),0)</f>
        <v>0</v>
      </c>
      <c r="R2284" s="75">
        <f>VLOOKUP(D2284,'FY-Quarter lookup'!$D$2:$K$25,8,FALSE)</f>
        <v>0</v>
      </c>
      <c r="S2284" s="75">
        <f>VLOOKUP(D2284,'FY-Quarter lookup'!$D$2:$G$25,4,FALSE)</f>
        <v>0</v>
      </c>
      <c r="T2284" s="75">
        <f t="shared" ca="1" si="287"/>
        <v>0</v>
      </c>
    </row>
    <row r="2285" spans="1:20">
      <c r="A2285">
        <v>4</v>
      </c>
      <c r="B2285">
        <v>2023</v>
      </c>
      <c r="C2285" s="2">
        <v>45017</v>
      </c>
      <c r="D2285" s="2">
        <v>45107</v>
      </c>
      <c r="J2285">
        <f>VLOOKUP(D2285,'FY-Quarter lookup'!$D$2:$I$25,6,FALSE)</f>
        <v>0</v>
      </c>
      <c r="K2285">
        <f t="shared" si="288"/>
        <v>477</v>
      </c>
      <c r="L2285" s="75" t="str">
        <f t="shared" ca="1" si="282"/>
        <v>2112: Operating</v>
      </c>
      <c r="M2285" s="75">
        <f t="shared" ca="1" si="285"/>
        <v>0</v>
      </c>
      <c r="N2285" s="75">
        <f t="shared" ca="1" si="286"/>
        <v>0</v>
      </c>
      <c r="O2285" s="75" t="str">
        <f t="shared" ca="1" si="283"/>
        <v>2112: Operating00PY0</v>
      </c>
      <c r="P2285" s="75">
        <f>VLOOKUP(D2285,'FY-Quarter lookup'!$D$2:$J$25,7,FALSE)</f>
        <v>0</v>
      </c>
      <c r="Q2285" s="75">
        <f ca="1">IFERROR(INDEX('Budget by FY'!$I$2:$I$506,MATCH('Budget by qtr'!O2285,'Budget by FY'!$F$2:$F$506,0)),0)</f>
        <v>0</v>
      </c>
      <c r="R2285" s="75">
        <f>VLOOKUP(D2285,'FY-Quarter lookup'!$D$2:$K$25,8,FALSE)</f>
        <v>0</v>
      </c>
      <c r="S2285" s="75">
        <f>VLOOKUP(D2285,'FY-Quarter lookup'!$D$2:$G$25,4,FALSE)</f>
        <v>0</v>
      </c>
      <c r="T2285" s="75">
        <f t="shared" ca="1" si="287"/>
        <v>0</v>
      </c>
    </row>
    <row r="2286" spans="1:20">
      <c r="A2286">
        <v>1</v>
      </c>
      <c r="B2286">
        <v>2024</v>
      </c>
      <c r="C2286" s="2">
        <v>45108</v>
      </c>
      <c r="D2286" s="2">
        <v>45199</v>
      </c>
      <c r="J2286">
        <f>VLOOKUP(D2286,'FY-Quarter lookup'!$D$2:$I$25,6,FALSE)</f>
        <v>0</v>
      </c>
      <c r="K2286">
        <f t="shared" si="288"/>
        <v>477</v>
      </c>
      <c r="L2286" s="75" t="str">
        <f t="shared" ca="1" si="282"/>
        <v>2112: Operating</v>
      </c>
      <c r="M2286" s="75">
        <f t="shared" ca="1" si="285"/>
        <v>0</v>
      </c>
      <c r="N2286" s="75">
        <f t="shared" ca="1" si="286"/>
        <v>0</v>
      </c>
      <c r="O2286" s="75" t="str">
        <f t="shared" ca="1" si="283"/>
        <v>2112: Operating00PY0</v>
      </c>
      <c r="P2286" s="75">
        <f>VLOOKUP(D2286,'FY-Quarter lookup'!$D$2:$J$25,7,FALSE)</f>
        <v>0</v>
      </c>
      <c r="Q2286" s="75">
        <f ca="1">IFERROR(INDEX('Budget by FY'!$I$2:$I$506,MATCH('Budget by qtr'!O2286,'Budget by FY'!$F$2:$F$506,0)),0)</f>
        <v>0</v>
      </c>
      <c r="R2286" s="75">
        <f>VLOOKUP(D2286,'FY-Quarter lookup'!$D$2:$K$25,8,FALSE)</f>
        <v>0</v>
      </c>
      <c r="S2286" s="75">
        <f>VLOOKUP(D2286,'FY-Quarter lookup'!$D$2:$G$25,4,FALSE)</f>
        <v>0</v>
      </c>
      <c r="T2286" s="75">
        <f t="shared" ca="1" si="287"/>
        <v>0</v>
      </c>
    </row>
    <row r="2287" spans="1:20">
      <c r="A2287">
        <v>2</v>
      </c>
      <c r="B2287">
        <v>2024</v>
      </c>
      <c r="C2287" s="2">
        <v>45200</v>
      </c>
      <c r="D2287" s="2">
        <v>45291</v>
      </c>
      <c r="J2287">
        <f>VLOOKUP(D2287,'FY-Quarter lookup'!$D$2:$I$25,6,FALSE)</f>
        <v>0</v>
      </c>
      <c r="K2287">
        <f t="shared" si="288"/>
        <v>477</v>
      </c>
      <c r="L2287" s="75" t="str">
        <f t="shared" ca="1" si="282"/>
        <v>2112: Operating</v>
      </c>
      <c r="M2287" s="75">
        <f t="shared" ca="1" si="285"/>
        <v>0</v>
      </c>
      <c r="N2287" s="75">
        <f t="shared" ca="1" si="286"/>
        <v>0</v>
      </c>
      <c r="O2287" s="75" t="str">
        <f t="shared" ca="1" si="283"/>
        <v>2112: Operating00PY0</v>
      </c>
      <c r="P2287" s="75">
        <f>VLOOKUP(D2287,'FY-Quarter lookup'!$D$2:$J$25,7,FALSE)</f>
        <v>0</v>
      </c>
      <c r="Q2287" s="75">
        <f ca="1">IFERROR(INDEX('Budget by FY'!$I$2:$I$506,MATCH('Budget by qtr'!O2287,'Budget by FY'!$F$2:$F$506,0)),0)</f>
        <v>0</v>
      </c>
      <c r="R2287" s="75">
        <f>VLOOKUP(D2287,'FY-Quarter lookup'!$D$2:$K$25,8,FALSE)</f>
        <v>0</v>
      </c>
      <c r="S2287" s="75">
        <f>VLOOKUP(D2287,'FY-Quarter lookup'!$D$2:$G$25,4,FALSE)</f>
        <v>0</v>
      </c>
      <c r="T2287" s="75">
        <f t="shared" ca="1" si="287"/>
        <v>0</v>
      </c>
    </row>
    <row r="2288" spans="1:20">
      <c r="A2288">
        <v>3</v>
      </c>
      <c r="B2288">
        <v>2024</v>
      </c>
      <c r="C2288" s="2">
        <v>45292</v>
      </c>
      <c r="D2288" s="2">
        <v>45382</v>
      </c>
      <c r="J2288">
        <f>VLOOKUP(D2288,'FY-Quarter lookup'!$D$2:$I$25,6,FALSE)</f>
        <v>0</v>
      </c>
      <c r="K2288">
        <f t="shared" si="288"/>
        <v>477</v>
      </c>
      <c r="L2288" s="75" t="str">
        <f t="shared" ca="1" si="282"/>
        <v>2112: Operating</v>
      </c>
      <c r="M2288" s="75">
        <f t="shared" ca="1" si="285"/>
        <v>0</v>
      </c>
      <c r="N2288" s="75">
        <f t="shared" ca="1" si="286"/>
        <v>0</v>
      </c>
      <c r="O2288" s="75" t="str">
        <f t="shared" ca="1" si="283"/>
        <v>2112: Operating00PY0</v>
      </c>
      <c r="P2288" s="75">
        <f>VLOOKUP(D2288,'FY-Quarter lookup'!$D$2:$J$25,7,FALSE)</f>
        <v>0</v>
      </c>
      <c r="Q2288" s="75">
        <f ca="1">IFERROR(INDEX('Budget by FY'!$I$2:$I$506,MATCH('Budget by qtr'!O2288,'Budget by FY'!$F$2:$F$506,0)),0)</f>
        <v>0</v>
      </c>
      <c r="R2288" s="75">
        <f>VLOOKUP(D2288,'FY-Quarter lookup'!$D$2:$K$25,8,FALSE)</f>
        <v>0</v>
      </c>
      <c r="S2288" s="75">
        <f>VLOOKUP(D2288,'FY-Quarter lookup'!$D$2:$G$25,4,FALSE)</f>
        <v>0</v>
      </c>
      <c r="T2288" s="75">
        <f t="shared" ca="1" si="287"/>
        <v>0</v>
      </c>
    </row>
    <row r="2289" spans="1:20">
      <c r="A2289">
        <v>4</v>
      </c>
      <c r="B2289">
        <v>2024</v>
      </c>
      <c r="C2289" s="2">
        <v>45383</v>
      </c>
      <c r="D2289" s="2">
        <v>45473</v>
      </c>
      <c r="J2289">
        <f>VLOOKUP(D2289,'FY-Quarter lookup'!$D$2:$I$25,6,FALSE)</f>
        <v>0</v>
      </c>
      <c r="K2289">
        <f t="shared" si="288"/>
        <v>477</v>
      </c>
      <c r="L2289" s="75" t="str">
        <f t="shared" ca="1" si="282"/>
        <v>2112: Operating</v>
      </c>
      <c r="M2289" s="75">
        <f t="shared" ca="1" si="285"/>
        <v>0</v>
      </c>
      <c r="N2289" s="75">
        <f t="shared" ca="1" si="286"/>
        <v>0</v>
      </c>
      <c r="O2289" s="75" t="str">
        <f t="shared" ca="1" si="283"/>
        <v>2112: Operating00PY0</v>
      </c>
      <c r="P2289" s="75">
        <f>VLOOKUP(D2289,'FY-Quarter lookup'!$D$2:$J$25,7,FALSE)</f>
        <v>0</v>
      </c>
      <c r="Q2289" s="75">
        <f ca="1">IFERROR(INDEX('Budget by FY'!$I$2:$I$506,MATCH('Budget by qtr'!O2289,'Budget by FY'!$F$2:$F$506,0)),0)</f>
        <v>0</v>
      </c>
      <c r="R2289" s="75">
        <f>VLOOKUP(D2289,'FY-Quarter lookup'!$D$2:$K$25,8,FALSE)</f>
        <v>0</v>
      </c>
      <c r="S2289" s="75">
        <f>VLOOKUP(D2289,'FY-Quarter lookup'!$D$2:$G$25,4,FALSE)</f>
        <v>0</v>
      </c>
      <c r="T2289" s="75">
        <f t="shared" ca="1" si="287"/>
        <v>0</v>
      </c>
    </row>
    <row r="2290" spans="1:20">
      <c r="A2290">
        <v>1</v>
      </c>
      <c r="B2290">
        <v>2025</v>
      </c>
      <c r="C2290" s="2">
        <v>45474</v>
      </c>
      <c r="D2290" s="2">
        <v>45565</v>
      </c>
      <c r="J2290">
        <f>VLOOKUP(D2290,'FY-Quarter lookup'!$D$2:$I$25,6,FALSE)</f>
        <v>0</v>
      </c>
      <c r="K2290">
        <f t="shared" si="288"/>
        <v>477</v>
      </c>
      <c r="L2290" s="75" t="str">
        <f t="shared" ca="1" si="282"/>
        <v>2112: Operating</v>
      </c>
      <c r="M2290" s="75">
        <f t="shared" ca="1" si="285"/>
        <v>0</v>
      </c>
      <c r="N2290" s="75">
        <f t="shared" ca="1" si="286"/>
        <v>0</v>
      </c>
      <c r="O2290" s="75" t="str">
        <f t="shared" ca="1" si="283"/>
        <v>2112: Operating00PY0</v>
      </c>
      <c r="P2290" s="75">
        <f>VLOOKUP(D2290,'FY-Quarter lookup'!$D$2:$J$25,7,FALSE)</f>
        <v>0</v>
      </c>
      <c r="Q2290" s="75">
        <f ca="1">IFERROR(INDEX('Budget by FY'!$I$2:$I$506,MATCH('Budget by qtr'!O2290,'Budget by FY'!$F$2:$F$506,0)),0)</f>
        <v>0</v>
      </c>
      <c r="R2290" s="75">
        <f>VLOOKUP(D2290,'FY-Quarter lookup'!$D$2:$K$25,8,FALSE)</f>
        <v>0</v>
      </c>
      <c r="S2290" s="75">
        <f>VLOOKUP(D2290,'FY-Quarter lookup'!$D$2:$G$25,4,FALSE)</f>
        <v>0</v>
      </c>
      <c r="T2290" s="75">
        <f t="shared" ca="1" si="287"/>
        <v>0</v>
      </c>
    </row>
    <row r="2291" spans="1:20">
      <c r="A2291">
        <v>2</v>
      </c>
      <c r="B2291">
        <v>2025</v>
      </c>
      <c r="C2291" s="2">
        <v>45566</v>
      </c>
      <c r="D2291" s="2">
        <v>45657</v>
      </c>
      <c r="J2291">
        <f>VLOOKUP(D2291,'FY-Quarter lookup'!$D$2:$I$25,6,FALSE)</f>
        <v>0</v>
      </c>
      <c r="K2291">
        <f t="shared" si="288"/>
        <v>477</v>
      </c>
      <c r="L2291" s="75" t="str">
        <f t="shared" ca="1" si="282"/>
        <v>2112: Operating</v>
      </c>
      <c r="M2291" s="75">
        <f t="shared" ca="1" si="285"/>
        <v>0</v>
      </c>
      <c r="N2291" s="75">
        <f t="shared" ca="1" si="286"/>
        <v>0</v>
      </c>
      <c r="O2291" s="75" t="str">
        <f t="shared" ca="1" si="283"/>
        <v>2112: Operating00PY0</v>
      </c>
      <c r="P2291" s="75">
        <f>VLOOKUP(D2291,'FY-Quarter lookup'!$D$2:$J$25,7,FALSE)</f>
        <v>0</v>
      </c>
      <c r="Q2291" s="75">
        <f ca="1">IFERROR(INDEX('Budget by FY'!$I$2:$I$506,MATCH('Budget by qtr'!O2291,'Budget by FY'!$F$2:$F$506,0)),0)</f>
        <v>0</v>
      </c>
      <c r="R2291" s="75">
        <f>VLOOKUP(D2291,'FY-Quarter lookup'!$D$2:$K$25,8,FALSE)</f>
        <v>0</v>
      </c>
      <c r="S2291" s="75">
        <f>VLOOKUP(D2291,'FY-Quarter lookup'!$D$2:$G$25,4,FALSE)</f>
        <v>0</v>
      </c>
      <c r="T2291" s="75">
        <f t="shared" ca="1" si="287"/>
        <v>0</v>
      </c>
    </row>
    <row r="2292" spans="1:20">
      <c r="A2292">
        <v>3</v>
      </c>
      <c r="B2292">
        <v>2025</v>
      </c>
      <c r="C2292" s="2">
        <v>45658</v>
      </c>
      <c r="D2292" s="2">
        <v>45747</v>
      </c>
      <c r="J2292">
        <f>VLOOKUP(D2292,'FY-Quarter lookup'!$D$2:$I$25,6,FALSE)</f>
        <v>0</v>
      </c>
      <c r="K2292">
        <f t="shared" si="288"/>
        <v>477</v>
      </c>
      <c r="L2292" s="75" t="str">
        <f t="shared" ca="1" si="282"/>
        <v>2112: Operating</v>
      </c>
      <c r="M2292" s="75">
        <f t="shared" ca="1" si="285"/>
        <v>0</v>
      </c>
      <c r="N2292" s="75">
        <f t="shared" ca="1" si="286"/>
        <v>0</v>
      </c>
      <c r="O2292" s="75" t="str">
        <f t="shared" ca="1" si="283"/>
        <v>2112: Operating00PY0</v>
      </c>
      <c r="P2292" s="75">
        <f>VLOOKUP(D2292,'FY-Quarter lookup'!$D$2:$J$25,7,FALSE)</f>
        <v>0</v>
      </c>
      <c r="Q2292" s="75">
        <f ca="1">IFERROR(INDEX('Budget by FY'!$I$2:$I$506,MATCH('Budget by qtr'!O2292,'Budget by FY'!$F$2:$F$506,0)),0)</f>
        <v>0</v>
      </c>
      <c r="R2292" s="75">
        <f>VLOOKUP(D2292,'FY-Quarter lookup'!$D$2:$K$25,8,FALSE)</f>
        <v>0</v>
      </c>
      <c r="S2292" s="75">
        <f>VLOOKUP(D2292,'FY-Quarter lookup'!$D$2:$G$25,4,FALSE)</f>
        <v>0</v>
      </c>
      <c r="T2292" s="75">
        <f t="shared" ca="1" si="287"/>
        <v>0</v>
      </c>
    </row>
    <row r="2293" spans="1:20">
      <c r="A2293">
        <v>4</v>
      </c>
      <c r="B2293">
        <v>2025</v>
      </c>
      <c r="C2293" s="2">
        <v>45748</v>
      </c>
      <c r="D2293" s="2">
        <v>45838</v>
      </c>
      <c r="J2293">
        <f>VLOOKUP(D2293,'FY-Quarter lookup'!$D$2:$I$25,6,FALSE)</f>
        <v>0</v>
      </c>
      <c r="K2293">
        <f t="shared" si="288"/>
        <v>477</v>
      </c>
      <c r="L2293" s="75" t="str">
        <f t="shared" ca="1" si="282"/>
        <v>2112: Operating</v>
      </c>
      <c r="M2293" s="75">
        <f t="shared" ca="1" si="285"/>
        <v>0</v>
      </c>
      <c r="N2293" s="75">
        <f t="shared" ca="1" si="286"/>
        <v>0</v>
      </c>
      <c r="O2293" s="75" t="str">
        <f t="shared" ca="1" si="283"/>
        <v>2112: Operating00PY0</v>
      </c>
      <c r="P2293" s="75">
        <f>VLOOKUP(D2293,'FY-Quarter lookup'!$D$2:$J$25,7,FALSE)</f>
        <v>0</v>
      </c>
      <c r="Q2293" s="75">
        <f ca="1">IFERROR(INDEX('Budget by FY'!$I$2:$I$506,MATCH('Budget by qtr'!O2293,'Budget by FY'!$F$2:$F$506,0)),0)</f>
        <v>0</v>
      </c>
      <c r="R2293" s="75">
        <f>VLOOKUP(D2293,'FY-Quarter lookup'!$D$2:$K$25,8,FALSE)</f>
        <v>0</v>
      </c>
      <c r="S2293" s="75">
        <f>VLOOKUP(D2293,'FY-Quarter lookup'!$D$2:$G$25,4,FALSE)</f>
        <v>0</v>
      </c>
      <c r="T2293" s="75">
        <f t="shared" ca="1" si="287"/>
        <v>0</v>
      </c>
    </row>
    <row r="2294" spans="1:20">
      <c r="A2294">
        <v>1</v>
      </c>
      <c r="B2294">
        <v>2026</v>
      </c>
      <c r="C2294" s="2">
        <v>45839</v>
      </c>
      <c r="D2294" s="2">
        <v>45930</v>
      </c>
      <c r="J2294">
        <f>VLOOKUP(D2294,'FY-Quarter lookup'!$D$2:$I$25,6,FALSE)</f>
        <v>0</v>
      </c>
      <c r="K2294">
        <f t="shared" si="288"/>
        <v>477</v>
      </c>
      <c r="L2294" s="75" t="str">
        <f t="shared" ca="1" si="282"/>
        <v>2112: Operating</v>
      </c>
      <c r="M2294" s="75">
        <f t="shared" ca="1" si="285"/>
        <v>0</v>
      </c>
      <c r="N2294" s="75">
        <f t="shared" ca="1" si="286"/>
        <v>0</v>
      </c>
      <c r="O2294" s="75" t="str">
        <f t="shared" ca="1" si="283"/>
        <v>2112: Operating00PY0</v>
      </c>
      <c r="P2294" s="75">
        <f>VLOOKUP(D2294,'FY-Quarter lookup'!$D$2:$J$25,7,FALSE)</f>
        <v>0</v>
      </c>
      <c r="Q2294" s="75">
        <f ca="1">IFERROR(INDEX('Budget by FY'!$I$2:$I$506,MATCH('Budget by qtr'!O2294,'Budget by FY'!$F$2:$F$506,0)),0)</f>
        <v>0</v>
      </c>
      <c r="R2294" s="75">
        <f>VLOOKUP(D2294,'FY-Quarter lookup'!$D$2:$K$25,8,FALSE)</f>
        <v>0</v>
      </c>
      <c r="S2294" s="75">
        <f>VLOOKUP(D2294,'FY-Quarter lookup'!$D$2:$G$25,4,FALSE)</f>
        <v>0</v>
      </c>
      <c r="T2294" s="75">
        <f t="shared" ca="1" si="287"/>
        <v>0</v>
      </c>
    </row>
    <row r="2295" spans="1:20">
      <c r="A2295">
        <v>2</v>
      </c>
      <c r="B2295">
        <v>2026</v>
      </c>
      <c r="C2295" s="2">
        <v>45931</v>
      </c>
      <c r="D2295" s="2">
        <v>46022</v>
      </c>
      <c r="J2295">
        <f>VLOOKUP(D2295,'FY-Quarter lookup'!$D$2:$I$25,6,FALSE)</f>
        <v>0</v>
      </c>
      <c r="K2295">
        <f t="shared" si="288"/>
        <v>477</v>
      </c>
      <c r="L2295" s="75" t="str">
        <f t="shared" ca="1" si="282"/>
        <v>2112: Operating</v>
      </c>
      <c r="M2295" s="75">
        <f t="shared" ca="1" si="285"/>
        <v>0</v>
      </c>
      <c r="N2295" s="75">
        <f t="shared" ca="1" si="286"/>
        <v>0</v>
      </c>
      <c r="O2295" s="75" t="str">
        <f t="shared" ca="1" si="283"/>
        <v>2112: Operating00PY0</v>
      </c>
      <c r="P2295" s="75">
        <f>VLOOKUP(D2295,'FY-Quarter lookup'!$D$2:$J$25,7,FALSE)</f>
        <v>0</v>
      </c>
      <c r="Q2295" s="75">
        <f ca="1">IFERROR(INDEX('Budget by FY'!$I$2:$I$506,MATCH('Budget by qtr'!O2295,'Budget by FY'!$F$2:$F$506,0)),0)</f>
        <v>0</v>
      </c>
      <c r="R2295" s="75">
        <f>VLOOKUP(D2295,'FY-Quarter lookup'!$D$2:$K$25,8,FALSE)</f>
        <v>0</v>
      </c>
      <c r="S2295" s="75">
        <f>VLOOKUP(D2295,'FY-Quarter lookup'!$D$2:$G$25,4,FALSE)</f>
        <v>0</v>
      </c>
      <c r="T2295" s="75">
        <f t="shared" ca="1" si="287"/>
        <v>0</v>
      </c>
    </row>
    <row r="2296" spans="1:20">
      <c r="A2296">
        <v>3</v>
      </c>
      <c r="B2296">
        <v>2026</v>
      </c>
      <c r="C2296" s="2">
        <v>46023</v>
      </c>
      <c r="D2296" s="2">
        <v>46112</v>
      </c>
      <c r="J2296">
        <f>VLOOKUP(D2296,'FY-Quarter lookup'!$D$2:$I$25,6,FALSE)</f>
        <v>0</v>
      </c>
      <c r="K2296">
        <f t="shared" si="288"/>
        <v>477</v>
      </c>
      <c r="L2296" s="75" t="str">
        <f t="shared" ca="1" si="282"/>
        <v>2112: Operating</v>
      </c>
      <c r="M2296" s="75">
        <f t="shared" ca="1" si="285"/>
        <v>0</v>
      </c>
      <c r="N2296" s="75">
        <f t="shared" ca="1" si="286"/>
        <v>0</v>
      </c>
      <c r="O2296" s="75" t="str">
        <f t="shared" ca="1" si="283"/>
        <v>2112: Operating00PY0</v>
      </c>
      <c r="P2296" s="75">
        <f>VLOOKUP(D2296,'FY-Quarter lookup'!$D$2:$J$25,7,FALSE)</f>
        <v>0</v>
      </c>
      <c r="Q2296" s="75">
        <f ca="1">IFERROR(INDEX('Budget by FY'!$I$2:$I$506,MATCH('Budget by qtr'!O2296,'Budget by FY'!$F$2:$F$506,0)),0)</f>
        <v>0</v>
      </c>
      <c r="R2296" s="75">
        <f>VLOOKUP(D2296,'FY-Quarter lookup'!$D$2:$K$25,8,FALSE)</f>
        <v>0</v>
      </c>
      <c r="S2296" s="75">
        <f>VLOOKUP(D2296,'FY-Quarter lookup'!$D$2:$G$25,4,FALSE)</f>
        <v>0</v>
      </c>
      <c r="T2296" s="75">
        <f t="shared" ca="1" si="287"/>
        <v>0</v>
      </c>
    </row>
    <row r="2297" spans="1:20">
      <c r="A2297">
        <v>4</v>
      </c>
      <c r="B2297">
        <v>2026</v>
      </c>
      <c r="C2297" s="2">
        <v>46113</v>
      </c>
      <c r="D2297" s="2">
        <v>46203</v>
      </c>
      <c r="J2297">
        <f>VLOOKUP(D2297,'FY-Quarter lookup'!$D$2:$I$25,6,FALSE)</f>
        <v>0</v>
      </c>
      <c r="K2297">
        <f t="shared" si="288"/>
        <v>477</v>
      </c>
      <c r="L2297" s="75" t="str">
        <f t="shared" ca="1" si="282"/>
        <v>2112: Operating</v>
      </c>
      <c r="M2297" s="75">
        <f t="shared" ca="1" si="285"/>
        <v>0</v>
      </c>
      <c r="N2297" s="75">
        <f t="shared" ca="1" si="286"/>
        <v>0</v>
      </c>
      <c r="O2297" s="75" t="str">
        <f t="shared" ca="1" si="283"/>
        <v>2112: Operating00PY0</v>
      </c>
      <c r="P2297" s="75">
        <f>VLOOKUP(D2297,'FY-Quarter lookup'!$D$2:$J$25,7,FALSE)</f>
        <v>0</v>
      </c>
      <c r="Q2297" s="75">
        <f ca="1">IFERROR(INDEX('Budget by FY'!$I$2:$I$506,MATCH('Budget by qtr'!O2297,'Budget by FY'!$F$2:$F$506,0)),0)</f>
        <v>0</v>
      </c>
      <c r="R2297" s="75">
        <f>VLOOKUP(D2297,'FY-Quarter lookup'!$D$2:$K$25,8,FALSE)</f>
        <v>0</v>
      </c>
      <c r="S2297" s="75">
        <f>VLOOKUP(D2297,'FY-Quarter lookup'!$D$2:$G$25,4,FALSE)</f>
        <v>0</v>
      </c>
      <c r="T2297" s="75">
        <f t="shared" ca="1" si="287"/>
        <v>0</v>
      </c>
    </row>
    <row r="2298" spans="1:20">
      <c r="A2298">
        <v>1</v>
      </c>
      <c r="B2298">
        <v>2027</v>
      </c>
      <c r="C2298" s="2">
        <v>46204</v>
      </c>
      <c r="D2298" s="2">
        <v>46295</v>
      </c>
      <c r="J2298">
        <f>VLOOKUP(D2298,'FY-Quarter lookup'!$D$2:$I$25,6,FALSE)</f>
        <v>0</v>
      </c>
      <c r="K2298">
        <f t="shared" si="288"/>
        <v>477</v>
      </c>
      <c r="L2298" s="75" t="str">
        <f t="shared" ca="1" si="282"/>
        <v>2112: Operating</v>
      </c>
      <c r="M2298" s="75">
        <f t="shared" ca="1" si="285"/>
        <v>0</v>
      </c>
      <c r="N2298" s="75">
        <f t="shared" ca="1" si="286"/>
        <v>0</v>
      </c>
      <c r="O2298" s="75" t="str">
        <f t="shared" ca="1" si="283"/>
        <v>2112: Operating00PY0</v>
      </c>
      <c r="P2298" s="75">
        <f>VLOOKUP(D2298,'FY-Quarter lookup'!$D$2:$J$25,7,FALSE)</f>
        <v>0</v>
      </c>
      <c r="Q2298" s="75">
        <f ca="1">IFERROR(INDEX('Budget by FY'!$I$2:$I$506,MATCH('Budget by qtr'!O2298,'Budget by FY'!$F$2:$F$506,0)),0)</f>
        <v>0</v>
      </c>
      <c r="R2298" s="75">
        <f>VLOOKUP(D2298,'FY-Quarter lookup'!$D$2:$K$25,8,FALSE)</f>
        <v>0</v>
      </c>
      <c r="S2298" s="75">
        <f>VLOOKUP(D2298,'FY-Quarter lookup'!$D$2:$G$25,4,FALSE)</f>
        <v>0</v>
      </c>
      <c r="T2298" s="75">
        <f t="shared" ca="1" si="287"/>
        <v>0</v>
      </c>
    </row>
    <row r="2299" spans="1:20">
      <c r="A2299">
        <v>2</v>
      </c>
      <c r="B2299">
        <v>2027</v>
      </c>
      <c r="C2299" s="2">
        <v>46296</v>
      </c>
      <c r="D2299" s="2">
        <v>46387</v>
      </c>
      <c r="J2299">
        <f>VLOOKUP(D2299,'FY-Quarter lookup'!$D$2:$I$25,6,FALSE)</f>
        <v>0</v>
      </c>
      <c r="K2299">
        <f t="shared" si="288"/>
        <v>477</v>
      </c>
      <c r="L2299" s="75" t="str">
        <f t="shared" ca="1" si="282"/>
        <v>2112: Operating</v>
      </c>
      <c r="M2299" s="75">
        <f t="shared" ca="1" si="285"/>
        <v>0</v>
      </c>
      <c r="N2299" s="75">
        <f t="shared" ca="1" si="286"/>
        <v>0</v>
      </c>
      <c r="O2299" s="75" t="str">
        <f t="shared" ca="1" si="283"/>
        <v>2112: Operating00PY0</v>
      </c>
      <c r="P2299" s="75">
        <f>VLOOKUP(D2299,'FY-Quarter lookup'!$D$2:$J$25,7,FALSE)</f>
        <v>0</v>
      </c>
      <c r="Q2299" s="75">
        <f ca="1">IFERROR(INDEX('Budget by FY'!$I$2:$I$506,MATCH('Budget by qtr'!O2299,'Budget by FY'!$F$2:$F$506,0)),0)</f>
        <v>0</v>
      </c>
      <c r="R2299" s="75">
        <f>VLOOKUP(D2299,'FY-Quarter lookup'!$D$2:$K$25,8,FALSE)</f>
        <v>0</v>
      </c>
      <c r="S2299" s="75">
        <f>VLOOKUP(D2299,'FY-Quarter lookup'!$D$2:$G$25,4,FALSE)</f>
        <v>0</v>
      </c>
      <c r="T2299" s="75">
        <f t="shared" ca="1" si="287"/>
        <v>0</v>
      </c>
    </row>
    <row r="2300" spans="1:20">
      <c r="A2300">
        <v>3</v>
      </c>
      <c r="B2300">
        <v>2027</v>
      </c>
      <c r="C2300" s="2">
        <v>46388</v>
      </c>
      <c r="D2300" s="2">
        <v>46477</v>
      </c>
      <c r="J2300">
        <f>VLOOKUP(D2300,'FY-Quarter lookup'!$D$2:$I$25,6,FALSE)</f>
        <v>0</v>
      </c>
      <c r="K2300">
        <f t="shared" si="288"/>
        <v>477</v>
      </c>
      <c r="L2300" s="75" t="str">
        <f t="shared" ca="1" si="282"/>
        <v>2112: Operating</v>
      </c>
      <c r="M2300" s="75">
        <f t="shared" ca="1" si="285"/>
        <v>0</v>
      </c>
      <c r="N2300" s="75">
        <f t="shared" ca="1" si="286"/>
        <v>0</v>
      </c>
      <c r="O2300" s="75" t="str">
        <f t="shared" ca="1" si="283"/>
        <v>2112: Operating00PY0</v>
      </c>
      <c r="P2300" s="75">
        <f>VLOOKUP(D2300,'FY-Quarter lookup'!$D$2:$J$25,7,FALSE)</f>
        <v>0</v>
      </c>
      <c r="Q2300" s="75">
        <f ca="1">IFERROR(INDEX('Budget by FY'!$I$2:$I$506,MATCH('Budget by qtr'!O2300,'Budget by FY'!$F$2:$F$506,0)),0)</f>
        <v>0</v>
      </c>
      <c r="R2300" s="75">
        <f>VLOOKUP(D2300,'FY-Quarter lookup'!$D$2:$K$25,8,FALSE)</f>
        <v>0</v>
      </c>
      <c r="S2300" s="75">
        <f>VLOOKUP(D2300,'FY-Quarter lookup'!$D$2:$G$25,4,FALSE)</f>
        <v>0</v>
      </c>
      <c r="T2300" s="75">
        <f t="shared" ca="1" si="287"/>
        <v>0</v>
      </c>
    </row>
    <row r="2301" spans="1:20">
      <c r="A2301">
        <v>4</v>
      </c>
      <c r="B2301">
        <v>2027</v>
      </c>
      <c r="C2301" s="2">
        <v>46478</v>
      </c>
      <c r="D2301" s="2">
        <v>46568</v>
      </c>
      <c r="J2301">
        <f>VLOOKUP(D2301,'FY-Quarter lookup'!$D$2:$I$25,6,FALSE)</f>
        <v>0</v>
      </c>
      <c r="K2301">
        <f t="shared" si="288"/>
        <v>477</v>
      </c>
      <c r="L2301" s="75" t="str">
        <f t="shared" ca="1" si="282"/>
        <v>2112: Operating</v>
      </c>
      <c r="M2301" s="75">
        <f t="shared" ca="1" si="285"/>
        <v>0</v>
      </c>
      <c r="N2301" s="75">
        <f t="shared" ca="1" si="286"/>
        <v>0</v>
      </c>
      <c r="O2301" s="75" t="str">
        <f t="shared" ca="1" si="283"/>
        <v>2112: Operating00PY0</v>
      </c>
      <c r="P2301" s="75">
        <f>VLOOKUP(D2301,'FY-Quarter lookup'!$D$2:$J$25,7,FALSE)</f>
        <v>0</v>
      </c>
      <c r="Q2301" s="75">
        <f ca="1">IFERROR(INDEX('Budget by FY'!$I$2:$I$506,MATCH('Budget by qtr'!O2301,'Budget by FY'!$F$2:$F$506,0)),0)</f>
        <v>0</v>
      </c>
      <c r="R2301" s="75">
        <f>VLOOKUP(D2301,'FY-Quarter lookup'!$D$2:$K$25,8,FALSE)</f>
        <v>0</v>
      </c>
      <c r="S2301" s="75">
        <f>VLOOKUP(D2301,'FY-Quarter lookup'!$D$2:$G$25,4,FALSE)</f>
        <v>0</v>
      </c>
      <c r="T2301" s="75">
        <f t="shared" ca="1" si="287"/>
        <v>0</v>
      </c>
    </row>
    <row r="2302" spans="1:20">
      <c r="A2302">
        <v>1</v>
      </c>
      <c r="B2302">
        <v>2028</v>
      </c>
      <c r="C2302" s="2">
        <v>46569</v>
      </c>
      <c r="D2302" s="2">
        <v>46660</v>
      </c>
      <c r="J2302">
        <f>VLOOKUP(D2302,'FY-Quarter lookup'!$D$2:$I$25,6,FALSE)</f>
        <v>0</v>
      </c>
      <c r="K2302">
        <f t="shared" si="288"/>
        <v>477</v>
      </c>
      <c r="L2302" s="75" t="str">
        <f t="shared" ca="1" si="282"/>
        <v>2112: Operating</v>
      </c>
      <c r="M2302" s="75">
        <f t="shared" ca="1" si="285"/>
        <v>0</v>
      </c>
      <c r="N2302" s="75">
        <f t="shared" ca="1" si="286"/>
        <v>0</v>
      </c>
      <c r="O2302" s="75" t="str">
        <f t="shared" ca="1" si="283"/>
        <v>2112: Operating00PY0</v>
      </c>
      <c r="P2302" s="75">
        <f>VLOOKUP(D2302,'FY-Quarter lookup'!$D$2:$J$25,7,FALSE)</f>
        <v>0</v>
      </c>
      <c r="Q2302" s="75">
        <f ca="1">IFERROR(INDEX('Budget by FY'!$I$2:$I$506,MATCH('Budget by qtr'!O2302,'Budget by FY'!$F$2:$F$506,0)),0)</f>
        <v>0</v>
      </c>
      <c r="R2302" s="75">
        <f>VLOOKUP(D2302,'FY-Quarter lookup'!$D$2:$K$25,8,FALSE)</f>
        <v>0</v>
      </c>
      <c r="S2302" s="75">
        <f>VLOOKUP(D2302,'FY-Quarter lookup'!$D$2:$G$25,4,FALSE)</f>
        <v>0</v>
      </c>
      <c r="T2302" s="75">
        <f t="shared" ca="1" si="287"/>
        <v>0</v>
      </c>
    </row>
    <row r="2303" spans="1:20">
      <c r="A2303">
        <v>2</v>
      </c>
      <c r="B2303">
        <v>2028</v>
      </c>
      <c r="C2303" s="2">
        <v>46661</v>
      </c>
      <c r="D2303" s="2">
        <v>46752</v>
      </c>
      <c r="J2303">
        <f>VLOOKUP(D2303,'FY-Quarter lookup'!$D$2:$I$25,6,FALSE)</f>
        <v>0</v>
      </c>
      <c r="K2303">
        <f t="shared" si="288"/>
        <v>477</v>
      </c>
      <c r="L2303" s="75" t="str">
        <f t="shared" ca="1" si="282"/>
        <v>2112: Operating</v>
      </c>
      <c r="M2303" s="75">
        <f t="shared" ca="1" si="285"/>
        <v>0</v>
      </c>
      <c r="N2303" s="75">
        <f t="shared" ca="1" si="286"/>
        <v>0</v>
      </c>
      <c r="O2303" s="75" t="str">
        <f t="shared" ca="1" si="283"/>
        <v>2112: Operating00PY0</v>
      </c>
      <c r="P2303" s="75">
        <f>VLOOKUP(D2303,'FY-Quarter lookup'!$D$2:$J$25,7,FALSE)</f>
        <v>0</v>
      </c>
      <c r="Q2303" s="75">
        <f ca="1">IFERROR(INDEX('Budget by FY'!$I$2:$I$506,MATCH('Budget by qtr'!O2303,'Budget by FY'!$F$2:$F$506,0)),0)</f>
        <v>0</v>
      </c>
      <c r="R2303" s="75">
        <f>VLOOKUP(D2303,'FY-Quarter lookup'!$D$2:$K$25,8,FALSE)</f>
        <v>0</v>
      </c>
      <c r="S2303" s="75">
        <f>VLOOKUP(D2303,'FY-Quarter lookup'!$D$2:$G$25,4,FALSE)</f>
        <v>0</v>
      </c>
      <c r="T2303" s="75">
        <f t="shared" ca="1" si="287"/>
        <v>0</v>
      </c>
    </row>
    <row r="2304" spans="1:20">
      <c r="A2304">
        <v>3</v>
      </c>
      <c r="B2304">
        <v>2028</v>
      </c>
      <c r="C2304" s="2">
        <v>46753</v>
      </c>
      <c r="D2304" s="2">
        <v>46843</v>
      </c>
      <c r="J2304">
        <f>VLOOKUP(D2304,'FY-Quarter lookup'!$D$2:$I$25,6,FALSE)</f>
        <v>0</v>
      </c>
      <c r="K2304">
        <f t="shared" si="288"/>
        <v>477</v>
      </c>
      <c r="L2304" s="75" t="str">
        <f t="shared" ca="1" si="282"/>
        <v>2112: Operating</v>
      </c>
      <c r="M2304" s="75">
        <f t="shared" ca="1" si="285"/>
        <v>0</v>
      </c>
      <c r="N2304" s="75">
        <f t="shared" ca="1" si="286"/>
        <v>0</v>
      </c>
      <c r="O2304" s="75" t="str">
        <f t="shared" ca="1" si="283"/>
        <v>2112: Operating00PY0</v>
      </c>
      <c r="P2304" s="75">
        <f>VLOOKUP(D2304,'FY-Quarter lookup'!$D$2:$J$25,7,FALSE)</f>
        <v>0</v>
      </c>
      <c r="Q2304" s="75">
        <f ca="1">IFERROR(INDEX('Budget by FY'!$I$2:$I$506,MATCH('Budget by qtr'!O2304,'Budget by FY'!$F$2:$F$506,0)),0)</f>
        <v>0</v>
      </c>
      <c r="R2304" s="75">
        <f>VLOOKUP(D2304,'FY-Quarter lookup'!$D$2:$K$25,8,FALSE)</f>
        <v>0</v>
      </c>
      <c r="S2304" s="75">
        <f>VLOOKUP(D2304,'FY-Quarter lookup'!$D$2:$G$25,4,FALSE)</f>
        <v>0</v>
      </c>
      <c r="T2304" s="75">
        <f t="shared" ca="1" si="287"/>
        <v>0</v>
      </c>
    </row>
    <row r="2305" spans="1:20">
      <c r="A2305">
        <v>4</v>
      </c>
      <c r="B2305">
        <v>2028</v>
      </c>
      <c r="C2305" s="2">
        <v>46844</v>
      </c>
      <c r="D2305" s="2">
        <v>46934</v>
      </c>
      <c r="J2305">
        <f>VLOOKUP(D2305,'FY-Quarter lookup'!$D$2:$I$25,6,FALSE)</f>
        <v>0</v>
      </c>
      <c r="K2305">
        <f t="shared" si="288"/>
        <v>477</v>
      </c>
      <c r="L2305" s="75" t="str">
        <f t="shared" ca="1" si="282"/>
        <v>2112: Operating</v>
      </c>
      <c r="M2305" s="75">
        <f t="shared" ca="1" si="285"/>
        <v>0</v>
      </c>
      <c r="N2305" s="75">
        <f t="shared" ca="1" si="286"/>
        <v>0</v>
      </c>
      <c r="O2305" s="75" t="str">
        <f t="shared" ca="1" si="283"/>
        <v>2112: Operating00PY0</v>
      </c>
      <c r="P2305" s="75">
        <f>VLOOKUP(D2305,'FY-Quarter lookup'!$D$2:$J$25,7,FALSE)</f>
        <v>0</v>
      </c>
      <c r="Q2305" s="75">
        <f ca="1">IFERROR(INDEX('Budget by FY'!$I$2:$I$506,MATCH('Budget by qtr'!O2305,'Budget by FY'!$F$2:$F$506,0)),0)</f>
        <v>0</v>
      </c>
      <c r="R2305" s="75">
        <f>VLOOKUP(D2305,'FY-Quarter lookup'!$D$2:$K$25,8,FALSE)</f>
        <v>0</v>
      </c>
      <c r="S2305" s="75">
        <f>VLOOKUP(D2305,'FY-Quarter lookup'!$D$2:$G$25,4,FALSE)</f>
        <v>0</v>
      </c>
      <c r="T2305" s="75">
        <f t="shared" ca="1" si="287"/>
        <v>0</v>
      </c>
    </row>
    <row r="2306" spans="1:20">
      <c r="A2306">
        <v>1</v>
      </c>
      <c r="B2306">
        <v>2023</v>
      </c>
      <c r="C2306" s="2">
        <v>44743</v>
      </c>
      <c r="D2306" s="2">
        <v>44834</v>
      </c>
      <c r="J2306">
        <f>VLOOKUP(D2306,'FY-Quarter lookup'!$D$2:$I$25,6,FALSE)</f>
        <v>0</v>
      </c>
      <c r="K2306">
        <f>K2305+5</f>
        <v>482</v>
      </c>
      <c r="L2306" s="75" t="str">
        <f t="shared" ca="1" si="282"/>
        <v>2113: Capital</v>
      </c>
      <c r="M2306" s="75">
        <f t="shared" ca="1" si="285"/>
        <v>0</v>
      </c>
      <c r="N2306" s="75">
        <f t="shared" ca="1" si="286"/>
        <v>0</v>
      </c>
      <c r="O2306" s="75" t="str">
        <f t="shared" ca="1" si="283"/>
        <v>2113: Capital00PY0</v>
      </c>
      <c r="P2306" s="75">
        <f>VLOOKUP(D2306,'FY-Quarter lookup'!$D$2:$J$25,7,FALSE)</f>
        <v>0</v>
      </c>
      <c r="Q2306" s="75">
        <f ca="1">IFERROR(INDEX('Budget by FY'!$I$2:$I$506,MATCH('Budget by qtr'!O2306,'Budget by FY'!$F$2:$F$506,0)),0)</f>
        <v>0</v>
      </c>
      <c r="R2306" s="75">
        <f>VLOOKUP(D2306,'FY-Quarter lookup'!$D$2:$K$25,8,FALSE)</f>
        <v>0</v>
      </c>
      <c r="S2306" s="75">
        <f>VLOOKUP(D2306,'FY-Quarter lookup'!$D$2:$G$25,4,FALSE)</f>
        <v>0</v>
      </c>
      <c r="T2306" s="75">
        <f t="shared" ca="1" si="287"/>
        <v>0</v>
      </c>
    </row>
    <row r="2307" spans="1:20">
      <c r="A2307">
        <v>2</v>
      </c>
      <c r="B2307">
        <v>2023</v>
      </c>
      <c r="C2307" s="2">
        <v>44835</v>
      </c>
      <c r="D2307" s="2">
        <v>44926</v>
      </c>
      <c r="J2307">
        <f>VLOOKUP(D2307,'FY-Quarter lookup'!$D$2:$I$25,6,FALSE)</f>
        <v>0</v>
      </c>
      <c r="K2307">
        <f>K2306</f>
        <v>482</v>
      </c>
      <c r="L2307" s="75" t="str">
        <f t="shared" ref="L2307:L2370" ca="1" si="289">INDIRECT(_xlfn.CONCAT("'Budget by FY'!C",K2307))</f>
        <v>2113: Capital</v>
      </c>
      <c r="M2307" s="75">
        <f t="shared" ca="1" si="285"/>
        <v>0</v>
      </c>
      <c r="N2307" s="75">
        <f t="shared" ca="1" si="286"/>
        <v>0</v>
      </c>
      <c r="O2307" s="75" t="str">
        <f t="shared" ref="O2307:O2370" ca="1" si="290">_xlfn.CONCAT(L2307,M2307,N2307,"PY",P2307)</f>
        <v>2113: Capital00PY0</v>
      </c>
      <c r="P2307" s="75">
        <f>VLOOKUP(D2307,'FY-Quarter lookup'!$D$2:$J$25,7,FALSE)</f>
        <v>0</v>
      </c>
      <c r="Q2307" s="75">
        <f ca="1">IFERROR(INDEX('Budget by FY'!$I$2:$I$506,MATCH('Budget by qtr'!O2307,'Budget by FY'!$F$2:$F$506,0)),0)</f>
        <v>0</v>
      </c>
      <c r="R2307" s="75">
        <f>VLOOKUP(D2307,'FY-Quarter lookup'!$D$2:$K$25,8,FALSE)</f>
        <v>0</v>
      </c>
      <c r="S2307" s="75">
        <f>VLOOKUP(D2307,'FY-Quarter lookup'!$D$2:$G$25,4,FALSE)</f>
        <v>0</v>
      </c>
      <c r="T2307" s="75">
        <f t="shared" ca="1" si="287"/>
        <v>0</v>
      </c>
    </row>
    <row r="2308" spans="1:20">
      <c r="A2308">
        <v>3</v>
      </c>
      <c r="B2308">
        <v>2023</v>
      </c>
      <c r="C2308" s="2">
        <v>44927</v>
      </c>
      <c r="D2308" s="2">
        <v>45016</v>
      </c>
      <c r="J2308">
        <f>VLOOKUP(D2308,'FY-Quarter lookup'!$D$2:$I$25,6,FALSE)</f>
        <v>0</v>
      </c>
      <c r="K2308">
        <f t="shared" ref="K2308:K2329" si="291">K2307</f>
        <v>482</v>
      </c>
      <c r="L2308" s="75" t="str">
        <f t="shared" ca="1" si="289"/>
        <v>2113: Capital</v>
      </c>
      <c r="M2308" s="75">
        <f t="shared" ca="1" si="285"/>
        <v>0</v>
      </c>
      <c r="N2308" s="75">
        <f t="shared" ca="1" si="286"/>
        <v>0</v>
      </c>
      <c r="O2308" s="75" t="str">
        <f t="shared" ca="1" si="290"/>
        <v>2113: Capital00PY0</v>
      </c>
      <c r="P2308" s="75">
        <f>VLOOKUP(D2308,'FY-Quarter lookup'!$D$2:$J$25,7,FALSE)</f>
        <v>0</v>
      </c>
      <c r="Q2308" s="75">
        <f ca="1">IFERROR(INDEX('Budget by FY'!$I$2:$I$506,MATCH('Budget by qtr'!O2308,'Budget by FY'!$F$2:$F$506,0)),0)</f>
        <v>0</v>
      </c>
      <c r="R2308" s="75">
        <f>VLOOKUP(D2308,'FY-Quarter lookup'!$D$2:$K$25,8,FALSE)</f>
        <v>0</v>
      </c>
      <c r="S2308" s="75">
        <f>VLOOKUP(D2308,'FY-Quarter lookup'!$D$2:$G$25,4,FALSE)</f>
        <v>0</v>
      </c>
      <c r="T2308" s="75">
        <f t="shared" ca="1" si="287"/>
        <v>0</v>
      </c>
    </row>
    <row r="2309" spans="1:20">
      <c r="A2309">
        <v>4</v>
      </c>
      <c r="B2309">
        <v>2023</v>
      </c>
      <c r="C2309" s="2">
        <v>45017</v>
      </c>
      <c r="D2309" s="2">
        <v>45107</v>
      </c>
      <c r="J2309">
        <f>VLOOKUP(D2309,'FY-Quarter lookup'!$D$2:$I$25,6,FALSE)</f>
        <v>0</v>
      </c>
      <c r="K2309">
        <f t="shared" si="291"/>
        <v>482</v>
      </c>
      <c r="L2309" s="75" t="str">
        <f t="shared" ca="1" si="289"/>
        <v>2113: Capital</v>
      </c>
      <c r="M2309" s="75">
        <f t="shared" ca="1" si="285"/>
        <v>0</v>
      </c>
      <c r="N2309" s="75">
        <f t="shared" ca="1" si="286"/>
        <v>0</v>
      </c>
      <c r="O2309" s="75" t="str">
        <f t="shared" ca="1" si="290"/>
        <v>2113: Capital00PY0</v>
      </c>
      <c r="P2309" s="75">
        <f>VLOOKUP(D2309,'FY-Quarter lookup'!$D$2:$J$25,7,FALSE)</f>
        <v>0</v>
      </c>
      <c r="Q2309" s="75">
        <f ca="1">IFERROR(INDEX('Budget by FY'!$I$2:$I$506,MATCH('Budget by qtr'!O2309,'Budget by FY'!$F$2:$F$506,0)),0)</f>
        <v>0</v>
      </c>
      <c r="R2309" s="75">
        <f>VLOOKUP(D2309,'FY-Quarter lookup'!$D$2:$K$25,8,FALSE)</f>
        <v>0</v>
      </c>
      <c r="S2309" s="75">
        <f>VLOOKUP(D2309,'FY-Quarter lookup'!$D$2:$G$25,4,FALSE)</f>
        <v>0</v>
      </c>
      <c r="T2309" s="75">
        <f t="shared" ca="1" si="287"/>
        <v>0</v>
      </c>
    </row>
    <row r="2310" spans="1:20">
      <c r="A2310">
        <v>1</v>
      </c>
      <c r="B2310">
        <v>2024</v>
      </c>
      <c r="C2310" s="2">
        <v>45108</v>
      </c>
      <c r="D2310" s="2">
        <v>45199</v>
      </c>
      <c r="J2310">
        <f>VLOOKUP(D2310,'FY-Quarter lookup'!$D$2:$I$25,6,FALSE)</f>
        <v>0</v>
      </c>
      <c r="K2310">
        <f t="shared" si="291"/>
        <v>482</v>
      </c>
      <c r="L2310" s="75" t="str">
        <f t="shared" ca="1" si="289"/>
        <v>2113: Capital</v>
      </c>
      <c r="M2310" s="75">
        <f t="shared" ca="1" si="285"/>
        <v>0</v>
      </c>
      <c r="N2310" s="75">
        <f t="shared" ca="1" si="286"/>
        <v>0</v>
      </c>
      <c r="O2310" s="75" t="str">
        <f t="shared" ca="1" si="290"/>
        <v>2113: Capital00PY0</v>
      </c>
      <c r="P2310" s="75">
        <f>VLOOKUP(D2310,'FY-Quarter lookup'!$D$2:$J$25,7,FALSE)</f>
        <v>0</v>
      </c>
      <c r="Q2310" s="75">
        <f ca="1">IFERROR(INDEX('Budget by FY'!$I$2:$I$506,MATCH('Budget by qtr'!O2310,'Budget by FY'!$F$2:$F$506,0)),0)</f>
        <v>0</v>
      </c>
      <c r="R2310" s="75">
        <f>VLOOKUP(D2310,'FY-Quarter lookup'!$D$2:$K$25,8,FALSE)</f>
        <v>0</v>
      </c>
      <c r="S2310" s="75">
        <f>VLOOKUP(D2310,'FY-Quarter lookup'!$D$2:$G$25,4,FALSE)</f>
        <v>0</v>
      </c>
      <c r="T2310" s="75">
        <f t="shared" ca="1" si="287"/>
        <v>0</v>
      </c>
    </row>
    <row r="2311" spans="1:20">
      <c r="A2311">
        <v>2</v>
      </c>
      <c r="B2311">
        <v>2024</v>
      </c>
      <c r="C2311" s="2">
        <v>45200</v>
      </c>
      <c r="D2311" s="2">
        <v>45291</v>
      </c>
      <c r="J2311">
        <f>VLOOKUP(D2311,'FY-Quarter lookup'!$D$2:$I$25,6,FALSE)</f>
        <v>0</v>
      </c>
      <c r="K2311">
        <f t="shared" si="291"/>
        <v>482</v>
      </c>
      <c r="L2311" s="75" t="str">
        <f t="shared" ca="1" si="289"/>
        <v>2113: Capital</v>
      </c>
      <c r="M2311" s="75">
        <f t="shared" ca="1" si="285"/>
        <v>0</v>
      </c>
      <c r="N2311" s="75">
        <f t="shared" ca="1" si="286"/>
        <v>0</v>
      </c>
      <c r="O2311" s="75" t="str">
        <f t="shared" ca="1" si="290"/>
        <v>2113: Capital00PY0</v>
      </c>
      <c r="P2311" s="75">
        <f>VLOOKUP(D2311,'FY-Quarter lookup'!$D$2:$J$25,7,FALSE)</f>
        <v>0</v>
      </c>
      <c r="Q2311" s="75">
        <f ca="1">IFERROR(INDEX('Budget by FY'!$I$2:$I$506,MATCH('Budget by qtr'!O2311,'Budget by FY'!$F$2:$F$506,0)),0)</f>
        <v>0</v>
      </c>
      <c r="R2311" s="75">
        <f>VLOOKUP(D2311,'FY-Quarter lookup'!$D$2:$K$25,8,FALSE)</f>
        <v>0</v>
      </c>
      <c r="S2311" s="75">
        <f>VLOOKUP(D2311,'FY-Quarter lookup'!$D$2:$G$25,4,FALSE)</f>
        <v>0</v>
      </c>
      <c r="T2311" s="75">
        <f t="shared" ca="1" si="287"/>
        <v>0</v>
      </c>
    </row>
    <row r="2312" spans="1:20">
      <c r="A2312">
        <v>3</v>
      </c>
      <c r="B2312">
        <v>2024</v>
      </c>
      <c r="C2312" s="2">
        <v>45292</v>
      </c>
      <c r="D2312" s="2">
        <v>45382</v>
      </c>
      <c r="J2312">
        <f>VLOOKUP(D2312,'FY-Quarter lookup'!$D$2:$I$25,6,FALSE)</f>
        <v>0</v>
      </c>
      <c r="K2312">
        <f t="shared" si="291"/>
        <v>482</v>
      </c>
      <c r="L2312" s="75" t="str">
        <f t="shared" ca="1" si="289"/>
        <v>2113: Capital</v>
      </c>
      <c r="M2312" s="75">
        <f t="shared" ca="1" si="285"/>
        <v>0</v>
      </c>
      <c r="N2312" s="75">
        <f t="shared" ca="1" si="286"/>
        <v>0</v>
      </c>
      <c r="O2312" s="75" t="str">
        <f t="shared" ca="1" si="290"/>
        <v>2113: Capital00PY0</v>
      </c>
      <c r="P2312" s="75">
        <f>VLOOKUP(D2312,'FY-Quarter lookup'!$D$2:$J$25,7,FALSE)</f>
        <v>0</v>
      </c>
      <c r="Q2312" s="75">
        <f ca="1">IFERROR(INDEX('Budget by FY'!$I$2:$I$506,MATCH('Budget by qtr'!O2312,'Budget by FY'!$F$2:$F$506,0)),0)</f>
        <v>0</v>
      </c>
      <c r="R2312" s="75">
        <f>VLOOKUP(D2312,'FY-Quarter lookup'!$D$2:$K$25,8,FALSE)</f>
        <v>0</v>
      </c>
      <c r="S2312" s="75">
        <f>VLOOKUP(D2312,'FY-Quarter lookup'!$D$2:$G$25,4,FALSE)</f>
        <v>0</v>
      </c>
      <c r="T2312" s="75">
        <f t="shared" ca="1" si="287"/>
        <v>0</v>
      </c>
    </row>
    <row r="2313" spans="1:20">
      <c r="A2313">
        <v>4</v>
      </c>
      <c r="B2313">
        <v>2024</v>
      </c>
      <c r="C2313" s="2">
        <v>45383</v>
      </c>
      <c r="D2313" s="2">
        <v>45473</v>
      </c>
      <c r="J2313">
        <f>VLOOKUP(D2313,'FY-Quarter lookup'!$D$2:$I$25,6,FALSE)</f>
        <v>0</v>
      </c>
      <c r="K2313">
        <f t="shared" si="291"/>
        <v>482</v>
      </c>
      <c r="L2313" s="75" t="str">
        <f t="shared" ca="1" si="289"/>
        <v>2113: Capital</v>
      </c>
      <c r="M2313" s="75">
        <f t="shared" ca="1" si="285"/>
        <v>0</v>
      </c>
      <c r="N2313" s="75">
        <f t="shared" ca="1" si="286"/>
        <v>0</v>
      </c>
      <c r="O2313" s="75" t="str">
        <f t="shared" ca="1" si="290"/>
        <v>2113: Capital00PY0</v>
      </c>
      <c r="P2313" s="75">
        <f>VLOOKUP(D2313,'FY-Quarter lookup'!$D$2:$J$25,7,FALSE)</f>
        <v>0</v>
      </c>
      <c r="Q2313" s="75">
        <f ca="1">IFERROR(INDEX('Budget by FY'!$I$2:$I$506,MATCH('Budget by qtr'!O2313,'Budget by FY'!$F$2:$F$506,0)),0)</f>
        <v>0</v>
      </c>
      <c r="R2313" s="75">
        <f>VLOOKUP(D2313,'FY-Quarter lookup'!$D$2:$K$25,8,FALSE)</f>
        <v>0</v>
      </c>
      <c r="S2313" s="75">
        <f>VLOOKUP(D2313,'FY-Quarter lookup'!$D$2:$G$25,4,FALSE)</f>
        <v>0</v>
      </c>
      <c r="T2313" s="75">
        <f t="shared" ca="1" si="287"/>
        <v>0</v>
      </c>
    </row>
    <row r="2314" spans="1:20">
      <c r="A2314">
        <v>1</v>
      </c>
      <c r="B2314">
        <v>2025</v>
      </c>
      <c r="C2314" s="2">
        <v>45474</v>
      </c>
      <c r="D2314" s="2">
        <v>45565</v>
      </c>
      <c r="J2314">
        <f>VLOOKUP(D2314,'FY-Quarter lookup'!$D$2:$I$25,6,FALSE)</f>
        <v>0</v>
      </c>
      <c r="K2314">
        <f t="shared" si="291"/>
        <v>482</v>
      </c>
      <c r="L2314" s="75" t="str">
        <f t="shared" ca="1" si="289"/>
        <v>2113: Capital</v>
      </c>
      <c r="M2314" s="75">
        <f t="shared" ca="1" si="285"/>
        <v>0</v>
      </c>
      <c r="N2314" s="75">
        <f t="shared" ca="1" si="286"/>
        <v>0</v>
      </c>
      <c r="O2314" s="75" t="str">
        <f t="shared" ca="1" si="290"/>
        <v>2113: Capital00PY0</v>
      </c>
      <c r="P2314" s="75">
        <f>VLOOKUP(D2314,'FY-Quarter lookup'!$D$2:$J$25,7,FALSE)</f>
        <v>0</v>
      </c>
      <c r="Q2314" s="75">
        <f ca="1">IFERROR(INDEX('Budget by FY'!$I$2:$I$506,MATCH('Budget by qtr'!O2314,'Budget by FY'!$F$2:$F$506,0)),0)</f>
        <v>0</v>
      </c>
      <c r="R2314" s="75">
        <f>VLOOKUP(D2314,'FY-Quarter lookup'!$D$2:$K$25,8,FALSE)</f>
        <v>0</v>
      </c>
      <c r="S2314" s="75">
        <f>VLOOKUP(D2314,'FY-Quarter lookup'!$D$2:$G$25,4,FALSE)</f>
        <v>0</v>
      </c>
      <c r="T2314" s="75">
        <f t="shared" ca="1" si="287"/>
        <v>0</v>
      </c>
    </row>
    <row r="2315" spans="1:20">
      <c r="A2315">
        <v>2</v>
      </c>
      <c r="B2315">
        <v>2025</v>
      </c>
      <c r="C2315" s="2">
        <v>45566</v>
      </c>
      <c r="D2315" s="2">
        <v>45657</v>
      </c>
      <c r="J2315">
        <f>VLOOKUP(D2315,'FY-Quarter lookup'!$D$2:$I$25,6,FALSE)</f>
        <v>0</v>
      </c>
      <c r="K2315">
        <f t="shared" si="291"/>
        <v>482</v>
      </c>
      <c r="L2315" s="75" t="str">
        <f t="shared" ca="1" si="289"/>
        <v>2113: Capital</v>
      </c>
      <c r="M2315" s="75">
        <f t="shared" ca="1" si="285"/>
        <v>0</v>
      </c>
      <c r="N2315" s="75">
        <f t="shared" ca="1" si="286"/>
        <v>0</v>
      </c>
      <c r="O2315" s="75" t="str">
        <f t="shared" ca="1" si="290"/>
        <v>2113: Capital00PY0</v>
      </c>
      <c r="P2315" s="75">
        <f>VLOOKUP(D2315,'FY-Quarter lookup'!$D$2:$J$25,7,FALSE)</f>
        <v>0</v>
      </c>
      <c r="Q2315" s="75">
        <f ca="1">IFERROR(INDEX('Budget by FY'!$I$2:$I$506,MATCH('Budget by qtr'!O2315,'Budget by FY'!$F$2:$F$506,0)),0)</f>
        <v>0</v>
      </c>
      <c r="R2315" s="75">
        <f>VLOOKUP(D2315,'FY-Quarter lookup'!$D$2:$K$25,8,FALSE)</f>
        <v>0</v>
      </c>
      <c r="S2315" s="75">
        <f>VLOOKUP(D2315,'FY-Quarter lookup'!$D$2:$G$25,4,FALSE)</f>
        <v>0</v>
      </c>
      <c r="T2315" s="75">
        <f t="shared" ca="1" si="287"/>
        <v>0</v>
      </c>
    </row>
    <row r="2316" spans="1:20">
      <c r="A2316">
        <v>3</v>
      </c>
      <c r="B2316">
        <v>2025</v>
      </c>
      <c r="C2316" s="2">
        <v>45658</v>
      </c>
      <c r="D2316" s="2">
        <v>45747</v>
      </c>
      <c r="J2316">
        <f>VLOOKUP(D2316,'FY-Quarter lookup'!$D$2:$I$25,6,FALSE)</f>
        <v>0</v>
      </c>
      <c r="K2316">
        <f t="shared" si="291"/>
        <v>482</v>
      </c>
      <c r="L2316" s="75" t="str">
        <f t="shared" ca="1" si="289"/>
        <v>2113: Capital</v>
      </c>
      <c r="M2316" s="75">
        <f t="shared" ca="1" si="285"/>
        <v>0</v>
      </c>
      <c r="N2316" s="75">
        <f t="shared" ca="1" si="286"/>
        <v>0</v>
      </c>
      <c r="O2316" s="75" t="str">
        <f t="shared" ca="1" si="290"/>
        <v>2113: Capital00PY0</v>
      </c>
      <c r="P2316" s="75">
        <f>VLOOKUP(D2316,'FY-Quarter lookup'!$D$2:$J$25,7,FALSE)</f>
        <v>0</v>
      </c>
      <c r="Q2316" s="75">
        <f ca="1">IFERROR(INDEX('Budget by FY'!$I$2:$I$506,MATCH('Budget by qtr'!O2316,'Budget by FY'!$F$2:$F$506,0)),0)</f>
        <v>0</v>
      </c>
      <c r="R2316" s="75">
        <f>VLOOKUP(D2316,'FY-Quarter lookup'!$D$2:$K$25,8,FALSE)</f>
        <v>0</v>
      </c>
      <c r="S2316" s="75">
        <f>VLOOKUP(D2316,'FY-Quarter lookup'!$D$2:$G$25,4,FALSE)</f>
        <v>0</v>
      </c>
      <c r="T2316" s="75">
        <f t="shared" ca="1" si="287"/>
        <v>0</v>
      </c>
    </row>
    <row r="2317" spans="1:20">
      <c r="A2317">
        <v>4</v>
      </c>
      <c r="B2317">
        <v>2025</v>
      </c>
      <c r="C2317" s="2">
        <v>45748</v>
      </c>
      <c r="D2317" s="2">
        <v>45838</v>
      </c>
      <c r="J2317">
        <f>VLOOKUP(D2317,'FY-Quarter lookup'!$D$2:$I$25,6,FALSE)</f>
        <v>0</v>
      </c>
      <c r="K2317">
        <f t="shared" si="291"/>
        <v>482</v>
      </c>
      <c r="L2317" s="75" t="str">
        <f t="shared" ca="1" si="289"/>
        <v>2113: Capital</v>
      </c>
      <c r="M2317" s="75">
        <f t="shared" ca="1" si="285"/>
        <v>0</v>
      </c>
      <c r="N2317" s="75">
        <f t="shared" ca="1" si="286"/>
        <v>0</v>
      </c>
      <c r="O2317" s="75" t="str">
        <f t="shared" ca="1" si="290"/>
        <v>2113: Capital00PY0</v>
      </c>
      <c r="P2317" s="75">
        <f>VLOOKUP(D2317,'FY-Quarter lookup'!$D$2:$J$25,7,FALSE)</f>
        <v>0</v>
      </c>
      <c r="Q2317" s="75">
        <f ca="1">IFERROR(INDEX('Budget by FY'!$I$2:$I$506,MATCH('Budget by qtr'!O2317,'Budget by FY'!$F$2:$F$506,0)),0)</f>
        <v>0</v>
      </c>
      <c r="R2317" s="75">
        <f>VLOOKUP(D2317,'FY-Quarter lookup'!$D$2:$K$25,8,FALSE)</f>
        <v>0</v>
      </c>
      <c r="S2317" s="75">
        <f>VLOOKUP(D2317,'FY-Quarter lookup'!$D$2:$G$25,4,FALSE)</f>
        <v>0</v>
      </c>
      <c r="T2317" s="75">
        <f t="shared" ca="1" si="287"/>
        <v>0</v>
      </c>
    </row>
    <row r="2318" spans="1:20">
      <c r="A2318">
        <v>1</v>
      </c>
      <c r="B2318">
        <v>2026</v>
      </c>
      <c r="C2318" s="2">
        <v>45839</v>
      </c>
      <c r="D2318" s="2">
        <v>45930</v>
      </c>
      <c r="J2318">
        <f>VLOOKUP(D2318,'FY-Quarter lookup'!$D$2:$I$25,6,FALSE)</f>
        <v>0</v>
      </c>
      <c r="K2318">
        <f t="shared" si="291"/>
        <v>482</v>
      </c>
      <c r="L2318" s="75" t="str">
        <f t="shared" ca="1" si="289"/>
        <v>2113: Capital</v>
      </c>
      <c r="M2318" s="75">
        <f t="shared" ca="1" si="285"/>
        <v>0</v>
      </c>
      <c r="N2318" s="75">
        <f t="shared" ca="1" si="286"/>
        <v>0</v>
      </c>
      <c r="O2318" s="75" t="str">
        <f t="shared" ca="1" si="290"/>
        <v>2113: Capital00PY0</v>
      </c>
      <c r="P2318" s="75">
        <f>VLOOKUP(D2318,'FY-Quarter lookup'!$D$2:$J$25,7,FALSE)</f>
        <v>0</v>
      </c>
      <c r="Q2318" s="75">
        <f ca="1">IFERROR(INDEX('Budget by FY'!$I$2:$I$506,MATCH('Budget by qtr'!O2318,'Budget by FY'!$F$2:$F$506,0)),0)</f>
        <v>0</v>
      </c>
      <c r="R2318" s="75">
        <f>VLOOKUP(D2318,'FY-Quarter lookup'!$D$2:$K$25,8,FALSE)</f>
        <v>0</v>
      </c>
      <c r="S2318" s="75">
        <f>VLOOKUP(D2318,'FY-Quarter lookup'!$D$2:$G$25,4,FALSE)</f>
        <v>0</v>
      </c>
      <c r="T2318" s="75">
        <f t="shared" ca="1" si="287"/>
        <v>0</v>
      </c>
    </row>
    <row r="2319" spans="1:20">
      <c r="A2319">
        <v>2</v>
      </c>
      <c r="B2319">
        <v>2026</v>
      </c>
      <c r="C2319" s="2">
        <v>45931</v>
      </c>
      <c r="D2319" s="2">
        <v>46022</v>
      </c>
      <c r="J2319">
        <f>VLOOKUP(D2319,'FY-Quarter lookup'!$D$2:$I$25,6,FALSE)</f>
        <v>0</v>
      </c>
      <c r="K2319">
        <f t="shared" si="291"/>
        <v>482</v>
      </c>
      <c r="L2319" s="75" t="str">
        <f t="shared" ca="1" si="289"/>
        <v>2113: Capital</v>
      </c>
      <c r="M2319" s="75">
        <f t="shared" ca="1" si="285"/>
        <v>0</v>
      </c>
      <c r="N2319" s="75">
        <f t="shared" ca="1" si="286"/>
        <v>0</v>
      </c>
      <c r="O2319" s="75" t="str">
        <f t="shared" ca="1" si="290"/>
        <v>2113: Capital00PY0</v>
      </c>
      <c r="P2319" s="75">
        <f>VLOOKUP(D2319,'FY-Quarter lookup'!$D$2:$J$25,7,FALSE)</f>
        <v>0</v>
      </c>
      <c r="Q2319" s="75">
        <f ca="1">IFERROR(INDEX('Budget by FY'!$I$2:$I$506,MATCH('Budget by qtr'!O2319,'Budget by FY'!$F$2:$F$506,0)),0)</f>
        <v>0</v>
      </c>
      <c r="R2319" s="75">
        <f>VLOOKUP(D2319,'FY-Quarter lookup'!$D$2:$K$25,8,FALSE)</f>
        <v>0</v>
      </c>
      <c r="S2319" s="75">
        <f>VLOOKUP(D2319,'FY-Quarter lookup'!$D$2:$G$25,4,FALSE)</f>
        <v>0</v>
      </c>
      <c r="T2319" s="75">
        <f t="shared" ca="1" si="287"/>
        <v>0</v>
      </c>
    </row>
    <row r="2320" spans="1:20">
      <c r="A2320">
        <v>3</v>
      </c>
      <c r="B2320">
        <v>2026</v>
      </c>
      <c r="C2320" s="2">
        <v>46023</v>
      </c>
      <c r="D2320" s="2">
        <v>46112</v>
      </c>
      <c r="J2320">
        <f>VLOOKUP(D2320,'FY-Quarter lookup'!$D$2:$I$25,6,FALSE)</f>
        <v>0</v>
      </c>
      <c r="K2320">
        <f t="shared" si="291"/>
        <v>482</v>
      </c>
      <c r="L2320" s="75" t="str">
        <f t="shared" ca="1" si="289"/>
        <v>2113: Capital</v>
      </c>
      <c r="M2320" s="75">
        <f t="shared" ca="1" si="285"/>
        <v>0</v>
      </c>
      <c r="N2320" s="75">
        <f t="shared" ca="1" si="286"/>
        <v>0</v>
      </c>
      <c r="O2320" s="75" t="str">
        <f t="shared" ca="1" si="290"/>
        <v>2113: Capital00PY0</v>
      </c>
      <c r="P2320" s="75">
        <f>VLOOKUP(D2320,'FY-Quarter lookup'!$D$2:$J$25,7,FALSE)</f>
        <v>0</v>
      </c>
      <c r="Q2320" s="75">
        <f ca="1">IFERROR(INDEX('Budget by FY'!$I$2:$I$506,MATCH('Budget by qtr'!O2320,'Budget by FY'!$F$2:$F$506,0)),0)</f>
        <v>0</v>
      </c>
      <c r="R2320" s="75">
        <f>VLOOKUP(D2320,'FY-Quarter lookup'!$D$2:$K$25,8,FALSE)</f>
        <v>0</v>
      </c>
      <c r="S2320" s="75">
        <f>VLOOKUP(D2320,'FY-Quarter lookup'!$D$2:$G$25,4,FALSE)</f>
        <v>0</v>
      </c>
      <c r="T2320" s="75">
        <f t="shared" ca="1" si="287"/>
        <v>0</v>
      </c>
    </row>
    <row r="2321" spans="1:20">
      <c r="A2321">
        <v>4</v>
      </c>
      <c r="B2321">
        <v>2026</v>
      </c>
      <c r="C2321" s="2">
        <v>46113</v>
      </c>
      <c r="D2321" s="2">
        <v>46203</v>
      </c>
      <c r="J2321">
        <f>VLOOKUP(D2321,'FY-Quarter lookup'!$D$2:$I$25,6,FALSE)</f>
        <v>0</v>
      </c>
      <c r="K2321">
        <f t="shared" si="291"/>
        <v>482</v>
      </c>
      <c r="L2321" s="75" t="str">
        <f t="shared" ca="1" si="289"/>
        <v>2113: Capital</v>
      </c>
      <c r="M2321" s="75">
        <f t="shared" ca="1" si="285"/>
        <v>0</v>
      </c>
      <c r="N2321" s="75">
        <f t="shared" ca="1" si="286"/>
        <v>0</v>
      </c>
      <c r="O2321" s="75" t="str">
        <f t="shared" ca="1" si="290"/>
        <v>2113: Capital00PY0</v>
      </c>
      <c r="P2321" s="75">
        <f>VLOOKUP(D2321,'FY-Quarter lookup'!$D$2:$J$25,7,FALSE)</f>
        <v>0</v>
      </c>
      <c r="Q2321" s="75">
        <f ca="1">IFERROR(INDEX('Budget by FY'!$I$2:$I$506,MATCH('Budget by qtr'!O2321,'Budget by FY'!$F$2:$F$506,0)),0)</f>
        <v>0</v>
      </c>
      <c r="R2321" s="75">
        <f>VLOOKUP(D2321,'FY-Quarter lookup'!$D$2:$K$25,8,FALSE)</f>
        <v>0</v>
      </c>
      <c r="S2321" s="75">
        <f>VLOOKUP(D2321,'FY-Quarter lookup'!$D$2:$G$25,4,FALSE)</f>
        <v>0</v>
      </c>
      <c r="T2321" s="75">
        <f t="shared" ca="1" si="287"/>
        <v>0</v>
      </c>
    </row>
    <row r="2322" spans="1:20">
      <c r="A2322">
        <v>1</v>
      </c>
      <c r="B2322">
        <v>2027</v>
      </c>
      <c r="C2322" s="2">
        <v>46204</v>
      </c>
      <c r="D2322" s="2">
        <v>46295</v>
      </c>
      <c r="J2322">
        <f>VLOOKUP(D2322,'FY-Quarter lookup'!$D$2:$I$25,6,FALSE)</f>
        <v>0</v>
      </c>
      <c r="K2322">
        <f t="shared" si="291"/>
        <v>482</v>
      </c>
      <c r="L2322" s="75" t="str">
        <f t="shared" ca="1" si="289"/>
        <v>2113: Capital</v>
      </c>
      <c r="M2322" s="75">
        <f t="shared" ca="1" si="285"/>
        <v>0</v>
      </c>
      <c r="N2322" s="75">
        <f t="shared" ca="1" si="286"/>
        <v>0</v>
      </c>
      <c r="O2322" s="75" t="str">
        <f t="shared" ca="1" si="290"/>
        <v>2113: Capital00PY0</v>
      </c>
      <c r="P2322" s="75">
        <f>VLOOKUP(D2322,'FY-Quarter lookup'!$D$2:$J$25,7,FALSE)</f>
        <v>0</v>
      </c>
      <c r="Q2322" s="75">
        <f ca="1">IFERROR(INDEX('Budget by FY'!$I$2:$I$506,MATCH('Budget by qtr'!O2322,'Budget by FY'!$F$2:$F$506,0)),0)</f>
        <v>0</v>
      </c>
      <c r="R2322" s="75">
        <f>VLOOKUP(D2322,'FY-Quarter lookup'!$D$2:$K$25,8,FALSE)</f>
        <v>0</v>
      </c>
      <c r="S2322" s="75">
        <f>VLOOKUP(D2322,'FY-Quarter lookup'!$D$2:$G$25,4,FALSE)</f>
        <v>0</v>
      </c>
      <c r="T2322" s="75">
        <f t="shared" ca="1" si="287"/>
        <v>0</v>
      </c>
    </row>
    <row r="2323" spans="1:20">
      <c r="A2323">
        <v>2</v>
      </c>
      <c r="B2323">
        <v>2027</v>
      </c>
      <c r="C2323" s="2">
        <v>46296</v>
      </c>
      <c r="D2323" s="2">
        <v>46387</v>
      </c>
      <c r="J2323">
        <f>VLOOKUP(D2323,'FY-Quarter lookup'!$D$2:$I$25,6,FALSE)</f>
        <v>0</v>
      </c>
      <c r="K2323">
        <f t="shared" si="291"/>
        <v>482</v>
      </c>
      <c r="L2323" s="75" t="str">
        <f t="shared" ca="1" si="289"/>
        <v>2113: Capital</v>
      </c>
      <c r="M2323" s="75">
        <f t="shared" ca="1" si="285"/>
        <v>0</v>
      </c>
      <c r="N2323" s="75">
        <f t="shared" ca="1" si="286"/>
        <v>0</v>
      </c>
      <c r="O2323" s="75" t="str">
        <f t="shared" ca="1" si="290"/>
        <v>2113: Capital00PY0</v>
      </c>
      <c r="P2323" s="75">
        <f>VLOOKUP(D2323,'FY-Quarter lookup'!$D$2:$J$25,7,FALSE)</f>
        <v>0</v>
      </c>
      <c r="Q2323" s="75">
        <f ca="1">IFERROR(INDEX('Budget by FY'!$I$2:$I$506,MATCH('Budget by qtr'!O2323,'Budget by FY'!$F$2:$F$506,0)),0)</f>
        <v>0</v>
      </c>
      <c r="R2323" s="75">
        <f>VLOOKUP(D2323,'FY-Quarter lookup'!$D$2:$K$25,8,FALSE)</f>
        <v>0</v>
      </c>
      <c r="S2323" s="75">
        <f>VLOOKUP(D2323,'FY-Quarter lookup'!$D$2:$G$25,4,FALSE)</f>
        <v>0</v>
      </c>
      <c r="T2323" s="75">
        <f t="shared" ca="1" si="287"/>
        <v>0</v>
      </c>
    </row>
    <row r="2324" spans="1:20">
      <c r="A2324">
        <v>3</v>
      </c>
      <c r="B2324">
        <v>2027</v>
      </c>
      <c r="C2324" s="2">
        <v>46388</v>
      </c>
      <c r="D2324" s="2">
        <v>46477</v>
      </c>
      <c r="J2324">
        <f>VLOOKUP(D2324,'FY-Quarter lookup'!$D$2:$I$25,6,FALSE)</f>
        <v>0</v>
      </c>
      <c r="K2324">
        <f t="shared" si="291"/>
        <v>482</v>
      </c>
      <c r="L2324" s="75" t="str">
        <f t="shared" ca="1" si="289"/>
        <v>2113: Capital</v>
      </c>
      <c r="M2324" s="75">
        <f t="shared" ca="1" si="285"/>
        <v>0</v>
      </c>
      <c r="N2324" s="75">
        <f t="shared" ca="1" si="286"/>
        <v>0</v>
      </c>
      <c r="O2324" s="75" t="str">
        <f t="shared" ca="1" si="290"/>
        <v>2113: Capital00PY0</v>
      </c>
      <c r="P2324" s="75">
        <f>VLOOKUP(D2324,'FY-Quarter lookup'!$D$2:$J$25,7,FALSE)</f>
        <v>0</v>
      </c>
      <c r="Q2324" s="75">
        <f ca="1">IFERROR(INDEX('Budget by FY'!$I$2:$I$506,MATCH('Budget by qtr'!O2324,'Budget by FY'!$F$2:$F$506,0)),0)</f>
        <v>0</v>
      </c>
      <c r="R2324" s="75">
        <f>VLOOKUP(D2324,'FY-Quarter lookup'!$D$2:$K$25,8,FALSE)</f>
        <v>0</v>
      </c>
      <c r="S2324" s="75">
        <f>VLOOKUP(D2324,'FY-Quarter lookup'!$D$2:$G$25,4,FALSE)</f>
        <v>0</v>
      </c>
      <c r="T2324" s="75">
        <f t="shared" ca="1" si="287"/>
        <v>0</v>
      </c>
    </row>
    <row r="2325" spans="1:20">
      <c r="A2325">
        <v>4</v>
      </c>
      <c r="B2325">
        <v>2027</v>
      </c>
      <c r="C2325" s="2">
        <v>46478</v>
      </c>
      <c r="D2325" s="2">
        <v>46568</v>
      </c>
      <c r="J2325">
        <f>VLOOKUP(D2325,'FY-Quarter lookup'!$D$2:$I$25,6,FALSE)</f>
        <v>0</v>
      </c>
      <c r="K2325">
        <f t="shared" si="291"/>
        <v>482</v>
      </c>
      <c r="L2325" s="75" t="str">
        <f t="shared" ca="1" si="289"/>
        <v>2113: Capital</v>
      </c>
      <c r="M2325" s="75">
        <f t="shared" ca="1" si="285"/>
        <v>0</v>
      </c>
      <c r="N2325" s="75">
        <f t="shared" ca="1" si="286"/>
        <v>0</v>
      </c>
      <c r="O2325" s="75" t="str">
        <f t="shared" ca="1" si="290"/>
        <v>2113: Capital00PY0</v>
      </c>
      <c r="P2325" s="75">
        <f>VLOOKUP(D2325,'FY-Quarter lookup'!$D$2:$J$25,7,FALSE)</f>
        <v>0</v>
      </c>
      <c r="Q2325" s="75">
        <f ca="1">IFERROR(INDEX('Budget by FY'!$I$2:$I$506,MATCH('Budget by qtr'!O2325,'Budget by FY'!$F$2:$F$506,0)),0)</f>
        <v>0</v>
      </c>
      <c r="R2325" s="75">
        <f>VLOOKUP(D2325,'FY-Quarter lookup'!$D$2:$K$25,8,FALSE)</f>
        <v>0</v>
      </c>
      <c r="S2325" s="75">
        <f>VLOOKUP(D2325,'FY-Quarter lookup'!$D$2:$G$25,4,FALSE)</f>
        <v>0</v>
      </c>
      <c r="T2325" s="75">
        <f t="shared" ca="1" si="287"/>
        <v>0</v>
      </c>
    </row>
    <row r="2326" spans="1:20">
      <c r="A2326">
        <v>1</v>
      </c>
      <c r="B2326">
        <v>2028</v>
      </c>
      <c r="C2326" s="2">
        <v>46569</v>
      </c>
      <c r="D2326" s="2">
        <v>46660</v>
      </c>
      <c r="J2326">
        <f>VLOOKUP(D2326,'FY-Quarter lookup'!$D$2:$I$25,6,FALSE)</f>
        <v>0</v>
      </c>
      <c r="K2326">
        <f t="shared" si="291"/>
        <v>482</v>
      </c>
      <c r="L2326" s="75" t="str">
        <f t="shared" ca="1" si="289"/>
        <v>2113: Capital</v>
      </c>
      <c r="M2326" s="75">
        <f t="shared" ca="1" si="285"/>
        <v>0</v>
      </c>
      <c r="N2326" s="75">
        <f t="shared" ca="1" si="286"/>
        <v>0</v>
      </c>
      <c r="O2326" s="75" t="str">
        <f t="shared" ca="1" si="290"/>
        <v>2113: Capital00PY0</v>
      </c>
      <c r="P2326" s="75">
        <f>VLOOKUP(D2326,'FY-Quarter lookup'!$D$2:$J$25,7,FALSE)</f>
        <v>0</v>
      </c>
      <c r="Q2326" s="75">
        <f ca="1">IFERROR(INDEX('Budget by FY'!$I$2:$I$506,MATCH('Budget by qtr'!O2326,'Budget by FY'!$F$2:$F$506,0)),0)</f>
        <v>0</v>
      </c>
      <c r="R2326" s="75">
        <f>VLOOKUP(D2326,'FY-Quarter lookup'!$D$2:$K$25,8,FALSE)</f>
        <v>0</v>
      </c>
      <c r="S2326" s="75">
        <f>VLOOKUP(D2326,'FY-Quarter lookup'!$D$2:$G$25,4,FALSE)</f>
        <v>0</v>
      </c>
      <c r="T2326" s="75">
        <f t="shared" ca="1" si="287"/>
        <v>0</v>
      </c>
    </row>
    <row r="2327" spans="1:20">
      <c r="A2327">
        <v>2</v>
      </c>
      <c r="B2327">
        <v>2028</v>
      </c>
      <c r="C2327" s="2">
        <v>46661</v>
      </c>
      <c r="D2327" s="2">
        <v>46752</v>
      </c>
      <c r="J2327">
        <f>VLOOKUP(D2327,'FY-Quarter lookup'!$D$2:$I$25,6,FALSE)</f>
        <v>0</v>
      </c>
      <c r="K2327">
        <f t="shared" si="291"/>
        <v>482</v>
      </c>
      <c r="L2327" s="75" t="str">
        <f t="shared" ca="1" si="289"/>
        <v>2113: Capital</v>
      </c>
      <c r="M2327" s="75">
        <f t="shared" ca="1" si="285"/>
        <v>0</v>
      </c>
      <c r="N2327" s="75">
        <f t="shared" ca="1" si="286"/>
        <v>0</v>
      </c>
      <c r="O2327" s="75" t="str">
        <f t="shared" ca="1" si="290"/>
        <v>2113: Capital00PY0</v>
      </c>
      <c r="P2327" s="75">
        <f>VLOOKUP(D2327,'FY-Quarter lookup'!$D$2:$J$25,7,FALSE)</f>
        <v>0</v>
      </c>
      <c r="Q2327" s="75">
        <f ca="1">IFERROR(INDEX('Budget by FY'!$I$2:$I$506,MATCH('Budget by qtr'!O2327,'Budget by FY'!$F$2:$F$506,0)),0)</f>
        <v>0</v>
      </c>
      <c r="R2327" s="75">
        <f>VLOOKUP(D2327,'FY-Quarter lookup'!$D$2:$K$25,8,FALSE)</f>
        <v>0</v>
      </c>
      <c r="S2327" s="75">
        <f>VLOOKUP(D2327,'FY-Quarter lookup'!$D$2:$G$25,4,FALSE)</f>
        <v>0</v>
      </c>
      <c r="T2327" s="75">
        <f t="shared" ca="1" si="287"/>
        <v>0</v>
      </c>
    </row>
    <row r="2328" spans="1:20">
      <c r="A2328">
        <v>3</v>
      </c>
      <c r="B2328">
        <v>2028</v>
      </c>
      <c r="C2328" s="2">
        <v>46753</v>
      </c>
      <c r="D2328" s="2">
        <v>46843</v>
      </c>
      <c r="J2328">
        <f>VLOOKUP(D2328,'FY-Quarter lookup'!$D$2:$I$25,6,FALSE)</f>
        <v>0</v>
      </c>
      <c r="K2328">
        <f t="shared" si="291"/>
        <v>482</v>
      </c>
      <c r="L2328" s="75" t="str">
        <f t="shared" ca="1" si="289"/>
        <v>2113: Capital</v>
      </c>
      <c r="M2328" s="75">
        <f t="shared" ca="1" si="285"/>
        <v>0</v>
      </c>
      <c r="N2328" s="75">
        <f t="shared" ca="1" si="286"/>
        <v>0</v>
      </c>
      <c r="O2328" s="75" t="str">
        <f t="shared" ca="1" si="290"/>
        <v>2113: Capital00PY0</v>
      </c>
      <c r="P2328" s="75">
        <f>VLOOKUP(D2328,'FY-Quarter lookup'!$D$2:$J$25,7,FALSE)</f>
        <v>0</v>
      </c>
      <c r="Q2328" s="75">
        <f ca="1">IFERROR(INDEX('Budget by FY'!$I$2:$I$506,MATCH('Budget by qtr'!O2328,'Budget by FY'!$F$2:$F$506,0)),0)</f>
        <v>0</v>
      </c>
      <c r="R2328" s="75">
        <f>VLOOKUP(D2328,'FY-Quarter lookup'!$D$2:$K$25,8,FALSE)</f>
        <v>0</v>
      </c>
      <c r="S2328" s="75">
        <f>VLOOKUP(D2328,'FY-Quarter lookup'!$D$2:$G$25,4,FALSE)</f>
        <v>0</v>
      </c>
      <c r="T2328" s="75">
        <f t="shared" ca="1" si="287"/>
        <v>0</v>
      </c>
    </row>
    <row r="2329" spans="1:20">
      <c r="A2329">
        <v>4</v>
      </c>
      <c r="B2329">
        <v>2028</v>
      </c>
      <c r="C2329" s="2">
        <v>46844</v>
      </c>
      <c r="D2329" s="2">
        <v>46934</v>
      </c>
      <c r="J2329">
        <f>VLOOKUP(D2329,'FY-Quarter lookup'!$D$2:$I$25,6,FALSE)</f>
        <v>0</v>
      </c>
      <c r="K2329">
        <f t="shared" si="291"/>
        <v>482</v>
      </c>
      <c r="L2329" s="75" t="str">
        <f t="shared" ca="1" si="289"/>
        <v>2113: Capital</v>
      </c>
      <c r="M2329" s="75">
        <f t="shared" ca="1" si="285"/>
        <v>0</v>
      </c>
      <c r="N2329" s="75">
        <f t="shared" ca="1" si="286"/>
        <v>0</v>
      </c>
      <c r="O2329" s="75" t="str">
        <f t="shared" ca="1" si="290"/>
        <v>2113: Capital00PY0</v>
      </c>
      <c r="P2329" s="75">
        <f>VLOOKUP(D2329,'FY-Quarter lookup'!$D$2:$J$25,7,FALSE)</f>
        <v>0</v>
      </c>
      <c r="Q2329" s="75">
        <f ca="1">IFERROR(INDEX('Budget by FY'!$I$2:$I$506,MATCH('Budget by qtr'!O2329,'Budget by FY'!$F$2:$F$506,0)),0)</f>
        <v>0</v>
      </c>
      <c r="R2329" s="75">
        <f>VLOOKUP(D2329,'FY-Quarter lookup'!$D$2:$K$25,8,FALSE)</f>
        <v>0</v>
      </c>
      <c r="S2329" s="75">
        <f>VLOOKUP(D2329,'FY-Quarter lookup'!$D$2:$G$25,4,FALSE)</f>
        <v>0</v>
      </c>
      <c r="T2329" s="75">
        <f t="shared" ca="1" si="287"/>
        <v>0</v>
      </c>
    </row>
    <row r="2330" spans="1:20">
      <c r="A2330">
        <v>1</v>
      </c>
      <c r="B2330">
        <v>2023</v>
      </c>
      <c r="C2330" s="2">
        <v>44743</v>
      </c>
      <c r="D2330" s="2">
        <v>44834</v>
      </c>
      <c r="J2330">
        <f>VLOOKUP(D2330,'FY-Quarter lookup'!$D$2:$I$25,6,FALSE)</f>
        <v>0</v>
      </c>
      <c r="K2330">
        <f>K2329+5</f>
        <v>487</v>
      </c>
      <c r="L2330" s="75" t="str">
        <f t="shared" ca="1" si="289"/>
        <v>2113: Capital</v>
      </c>
      <c r="M2330" s="75">
        <f t="shared" ref="M2330:M2393" ca="1" si="292">INDIRECT(_xlfn.CONCAT("'Budget by FY'!D",K2330))</f>
        <v>0</v>
      </c>
      <c r="N2330" s="75">
        <f t="shared" ref="N2330:N2393" ca="1" si="293">INDIRECT(_xlfn.CONCAT("'Budget by FY'!E",K2330))</f>
        <v>0</v>
      </c>
      <c r="O2330" s="75" t="str">
        <f t="shared" ca="1" si="290"/>
        <v>2113: Capital00PY0</v>
      </c>
      <c r="P2330" s="75">
        <f>VLOOKUP(D2330,'FY-Quarter lookup'!$D$2:$J$25,7,FALSE)</f>
        <v>0</v>
      </c>
      <c r="Q2330" s="75">
        <f ca="1">IFERROR(INDEX('Budget by FY'!$I$2:$I$506,MATCH('Budget by qtr'!O2330,'Budget by FY'!$F$2:$F$506,0)),0)</f>
        <v>0</v>
      </c>
      <c r="R2330" s="75">
        <f>VLOOKUP(D2330,'FY-Quarter lookup'!$D$2:$K$25,8,FALSE)</f>
        <v>0</v>
      </c>
      <c r="S2330" s="75">
        <f>VLOOKUP(D2330,'FY-Quarter lookup'!$D$2:$G$25,4,FALSE)</f>
        <v>0</v>
      </c>
      <c r="T2330" s="75">
        <f t="shared" ref="T2330:T2393" ca="1" si="294">IFERROR((Q2330/R2330)*S2330,0)</f>
        <v>0</v>
      </c>
    </row>
    <row r="2331" spans="1:20">
      <c r="A2331">
        <v>2</v>
      </c>
      <c r="B2331">
        <v>2023</v>
      </c>
      <c r="C2331" s="2">
        <v>44835</v>
      </c>
      <c r="D2331" s="2">
        <v>44926</v>
      </c>
      <c r="J2331">
        <f>VLOOKUP(D2331,'FY-Quarter lookup'!$D$2:$I$25,6,FALSE)</f>
        <v>0</v>
      </c>
      <c r="K2331">
        <f>K2330</f>
        <v>487</v>
      </c>
      <c r="L2331" s="75" t="str">
        <f t="shared" ca="1" si="289"/>
        <v>2113: Capital</v>
      </c>
      <c r="M2331" s="75">
        <f t="shared" ca="1" si="292"/>
        <v>0</v>
      </c>
      <c r="N2331" s="75">
        <f t="shared" ca="1" si="293"/>
        <v>0</v>
      </c>
      <c r="O2331" s="75" t="str">
        <f t="shared" ca="1" si="290"/>
        <v>2113: Capital00PY0</v>
      </c>
      <c r="P2331" s="75">
        <f>VLOOKUP(D2331,'FY-Quarter lookup'!$D$2:$J$25,7,FALSE)</f>
        <v>0</v>
      </c>
      <c r="Q2331" s="75">
        <f ca="1">IFERROR(INDEX('Budget by FY'!$I$2:$I$506,MATCH('Budget by qtr'!O2331,'Budget by FY'!$F$2:$F$506,0)),0)</f>
        <v>0</v>
      </c>
      <c r="R2331" s="75">
        <f>VLOOKUP(D2331,'FY-Quarter lookup'!$D$2:$K$25,8,FALSE)</f>
        <v>0</v>
      </c>
      <c r="S2331" s="75">
        <f>VLOOKUP(D2331,'FY-Quarter lookup'!$D$2:$G$25,4,FALSE)</f>
        <v>0</v>
      </c>
      <c r="T2331" s="75">
        <f t="shared" ca="1" si="294"/>
        <v>0</v>
      </c>
    </row>
    <row r="2332" spans="1:20">
      <c r="A2332">
        <v>3</v>
      </c>
      <c r="B2332">
        <v>2023</v>
      </c>
      <c r="C2332" s="2">
        <v>44927</v>
      </c>
      <c r="D2332" s="2">
        <v>45016</v>
      </c>
      <c r="J2332">
        <f>VLOOKUP(D2332,'FY-Quarter lookup'!$D$2:$I$25,6,FALSE)</f>
        <v>0</v>
      </c>
      <c r="K2332">
        <f t="shared" ref="K2332:K2353" si="295">K2331</f>
        <v>487</v>
      </c>
      <c r="L2332" s="75" t="str">
        <f t="shared" ca="1" si="289"/>
        <v>2113: Capital</v>
      </c>
      <c r="M2332" s="75">
        <f t="shared" ca="1" si="292"/>
        <v>0</v>
      </c>
      <c r="N2332" s="75">
        <f t="shared" ca="1" si="293"/>
        <v>0</v>
      </c>
      <c r="O2332" s="75" t="str">
        <f t="shared" ca="1" si="290"/>
        <v>2113: Capital00PY0</v>
      </c>
      <c r="P2332" s="75">
        <f>VLOOKUP(D2332,'FY-Quarter lookup'!$D$2:$J$25,7,FALSE)</f>
        <v>0</v>
      </c>
      <c r="Q2332" s="75">
        <f ca="1">IFERROR(INDEX('Budget by FY'!$I$2:$I$506,MATCH('Budget by qtr'!O2332,'Budget by FY'!$F$2:$F$506,0)),0)</f>
        <v>0</v>
      </c>
      <c r="R2332" s="75">
        <f>VLOOKUP(D2332,'FY-Quarter lookup'!$D$2:$K$25,8,FALSE)</f>
        <v>0</v>
      </c>
      <c r="S2332" s="75">
        <f>VLOOKUP(D2332,'FY-Quarter lookup'!$D$2:$G$25,4,FALSE)</f>
        <v>0</v>
      </c>
      <c r="T2332" s="75">
        <f t="shared" ca="1" si="294"/>
        <v>0</v>
      </c>
    </row>
    <row r="2333" spans="1:20">
      <c r="A2333">
        <v>4</v>
      </c>
      <c r="B2333">
        <v>2023</v>
      </c>
      <c r="C2333" s="2">
        <v>45017</v>
      </c>
      <c r="D2333" s="2">
        <v>45107</v>
      </c>
      <c r="J2333">
        <f>VLOOKUP(D2333,'FY-Quarter lookup'!$D$2:$I$25,6,FALSE)</f>
        <v>0</v>
      </c>
      <c r="K2333">
        <f t="shared" si="295"/>
        <v>487</v>
      </c>
      <c r="L2333" s="75" t="str">
        <f t="shared" ca="1" si="289"/>
        <v>2113: Capital</v>
      </c>
      <c r="M2333" s="75">
        <f t="shared" ca="1" si="292"/>
        <v>0</v>
      </c>
      <c r="N2333" s="75">
        <f t="shared" ca="1" si="293"/>
        <v>0</v>
      </c>
      <c r="O2333" s="75" t="str">
        <f t="shared" ca="1" si="290"/>
        <v>2113: Capital00PY0</v>
      </c>
      <c r="P2333" s="75">
        <f>VLOOKUP(D2333,'FY-Quarter lookup'!$D$2:$J$25,7,FALSE)</f>
        <v>0</v>
      </c>
      <c r="Q2333" s="75">
        <f ca="1">IFERROR(INDEX('Budget by FY'!$I$2:$I$506,MATCH('Budget by qtr'!O2333,'Budget by FY'!$F$2:$F$506,0)),0)</f>
        <v>0</v>
      </c>
      <c r="R2333" s="75">
        <f>VLOOKUP(D2333,'FY-Quarter lookup'!$D$2:$K$25,8,FALSE)</f>
        <v>0</v>
      </c>
      <c r="S2333" s="75">
        <f>VLOOKUP(D2333,'FY-Quarter lookup'!$D$2:$G$25,4,FALSE)</f>
        <v>0</v>
      </c>
      <c r="T2333" s="75">
        <f t="shared" ca="1" si="294"/>
        <v>0</v>
      </c>
    </row>
    <row r="2334" spans="1:20">
      <c r="A2334">
        <v>1</v>
      </c>
      <c r="B2334">
        <v>2024</v>
      </c>
      <c r="C2334" s="2">
        <v>45108</v>
      </c>
      <c r="D2334" s="2">
        <v>45199</v>
      </c>
      <c r="J2334">
        <f>VLOOKUP(D2334,'FY-Quarter lookup'!$D$2:$I$25,6,FALSE)</f>
        <v>0</v>
      </c>
      <c r="K2334">
        <f t="shared" si="295"/>
        <v>487</v>
      </c>
      <c r="L2334" s="75" t="str">
        <f t="shared" ca="1" si="289"/>
        <v>2113: Capital</v>
      </c>
      <c r="M2334" s="75">
        <f t="shared" ca="1" si="292"/>
        <v>0</v>
      </c>
      <c r="N2334" s="75">
        <f t="shared" ca="1" si="293"/>
        <v>0</v>
      </c>
      <c r="O2334" s="75" t="str">
        <f t="shared" ca="1" si="290"/>
        <v>2113: Capital00PY0</v>
      </c>
      <c r="P2334" s="75">
        <f>VLOOKUP(D2334,'FY-Quarter lookup'!$D$2:$J$25,7,FALSE)</f>
        <v>0</v>
      </c>
      <c r="Q2334" s="75">
        <f ca="1">IFERROR(INDEX('Budget by FY'!$I$2:$I$506,MATCH('Budget by qtr'!O2334,'Budget by FY'!$F$2:$F$506,0)),0)</f>
        <v>0</v>
      </c>
      <c r="R2334" s="75">
        <f>VLOOKUP(D2334,'FY-Quarter lookup'!$D$2:$K$25,8,FALSE)</f>
        <v>0</v>
      </c>
      <c r="S2334" s="75">
        <f>VLOOKUP(D2334,'FY-Quarter lookup'!$D$2:$G$25,4,FALSE)</f>
        <v>0</v>
      </c>
      <c r="T2334" s="75">
        <f t="shared" ca="1" si="294"/>
        <v>0</v>
      </c>
    </row>
    <row r="2335" spans="1:20">
      <c r="A2335">
        <v>2</v>
      </c>
      <c r="B2335">
        <v>2024</v>
      </c>
      <c r="C2335" s="2">
        <v>45200</v>
      </c>
      <c r="D2335" s="2">
        <v>45291</v>
      </c>
      <c r="J2335">
        <f>VLOOKUP(D2335,'FY-Quarter lookup'!$D$2:$I$25,6,FALSE)</f>
        <v>0</v>
      </c>
      <c r="K2335">
        <f t="shared" si="295"/>
        <v>487</v>
      </c>
      <c r="L2335" s="75" t="str">
        <f t="shared" ca="1" si="289"/>
        <v>2113: Capital</v>
      </c>
      <c r="M2335" s="75">
        <f t="shared" ca="1" si="292"/>
        <v>0</v>
      </c>
      <c r="N2335" s="75">
        <f t="shared" ca="1" si="293"/>
        <v>0</v>
      </c>
      <c r="O2335" s="75" t="str">
        <f t="shared" ca="1" si="290"/>
        <v>2113: Capital00PY0</v>
      </c>
      <c r="P2335" s="75">
        <f>VLOOKUP(D2335,'FY-Quarter lookup'!$D$2:$J$25,7,FALSE)</f>
        <v>0</v>
      </c>
      <c r="Q2335" s="75">
        <f ca="1">IFERROR(INDEX('Budget by FY'!$I$2:$I$506,MATCH('Budget by qtr'!O2335,'Budget by FY'!$F$2:$F$506,0)),0)</f>
        <v>0</v>
      </c>
      <c r="R2335" s="75">
        <f>VLOOKUP(D2335,'FY-Quarter lookup'!$D$2:$K$25,8,FALSE)</f>
        <v>0</v>
      </c>
      <c r="S2335" s="75">
        <f>VLOOKUP(D2335,'FY-Quarter lookup'!$D$2:$G$25,4,FALSE)</f>
        <v>0</v>
      </c>
      <c r="T2335" s="75">
        <f t="shared" ca="1" si="294"/>
        <v>0</v>
      </c>
    </row>
    <row r="2336" spans="1:20">
      <c r="A2336">
        <v>3</v>
      </c>
      <c r="B2336">
        <v>2024</v>
      </c>
      <c r="C2336" s="2">
        <v>45292</v>
      </c>
      <c r="D2336" s="2">
        <v>45382</v>
      </c>
      <c r="J2336">
        <f>VLOOKUP(D2336,'FY-Quarter lookup'!$D$2:$I$25,6,FALSE)</f>
        <v>0</v>
      </c>
      <c r="K2336">
        <f t="shared" si="295"/>
        <v>487</v>
      </c>
      <c r="L2336" s="75" t="str">
        <f t="shared" ca="1" si="289"/>
        <v>2113: Capital</v>
      </c>
      <c r="M2336" s="75">
        <f t="shared" ca="1" si="292"/>
        <v>0</v>
      </c>
      <c r="N2336" s="75">
        <f t="shared" ca="1" si="293"/>
        <v>0</v>
      </c>
      <c r="O2336" s="75" t="str">
        <f t="shared" ca="1" si="290"/>
        <v>2113: Capital00PY0</v>
      </c>
      <c r="P2336" s="75">
        <f>VLOOKUP(D2336,'FY-Quarter lookup'!$D$2:$J$25,7,FALSE)</f>
        <v>0</v>
      </c>
      <c r="Q2336" s="75">
        <f ca="1">IFERROR(INDEX('Budget by FY'!$I$2:$I$506,MATCH('Budget by qtr'!O2336,'Budget by FY'!$F$2:$F$506,0)),0)</f>
        <v>0</v>
      </c>
      <c r="R2336" s="75">
        <f>VLOOKUP(D2336,'FY-Quarter lookup'!$D$2:$K$25,8,FALSE)</f>
        <v>0</v>
      </c>
      <c r="S2336" s="75">
        <f>VLOOKUP(D2336,'FY-Quarter lookup'!$D$2:$G$25,4,FALSE)</f>
        <v>0</v>
      </c>
      <c r="T2336" s="75">
        <f t="shared" ca="1" si="294"/>
        <v>0</v>
      </c>
    </row>
    <row r="2337" spans="1:20">
      <c r="A2337">
        <v>4</v>
      </c>
      <c r="B2337">
        <v>2024</v>
      </c>
      <c r="C2337" s="2">
        <v>45383</v>
      </c>
      <c r="D2337" s="2">
        <v>45473</v>
      </c>
      <c r="J2337">
        <f>VLOOKUP(D2337,'FY-Quarter lookup'!$D$2:$I$25,6,FALSE)</f>
        <v>0</v>
      </c>
      <c r="K2337">
        <f t="shared" si="295"/>
        <v>487</v>
      </c>
      <c r="L2337" s="75" t="str">
        <f t="shared" ca="1" si="289"/>
        <v>2113: Capital</v>
      </c>
      <c r="M2337" s="75">
        <f t="shared" ca="1" si="292"/>
        <v>0</v>
      </c>
      <c r="N2337" s="75">
        <f t="shared" ca="1" si="293"/>
        <v>0</v>
      </c>
      <c r="O2337" s="75" t="str">
        <f t="shared" ca="1" si="290"/>
        <v>2113: Capital00PY0</v>
      </c>
      <c r="P2337" s="75">
        <f>VLOOKUP(D2337,'FY-Quarter lookup'!$D$2:$J$25,7,FALSE)</f>
        <v>0</v>
      </c>
      <c r="Q2337" s="75">
        <f ca="1">IFERROR(INDEX('Budget by FY'!$I$2:$I$506,MATCH('Budget by qtr'!O2337,'Budget by FY'!$F$2:$F$506,0)),0)</f>
        <v>0</v>
      </c>
      <c r="R2337" s="75">
        <f>VLOOKUP(D2337,'FY-Quarter lookup'!$D$2:$K$25,8,FALSE)</f>
        <v>0</v>
      </c>
      <c r="S2337" s="75">
        <f>VLOOKUP(D2337,'FY-Quarter lookup'!$D$2:$G$25,4,FALSE)</f>
        <v>0</v>
      </c>
      <c r="T2337" s="75">
        <f t="shared" ca="1" si="294"/>
        <v>0</v>
      </c>
    </row>
    <row r="2338" spans="1:20">
      <c r="A2338">
        <v>1</v>
      </c>
      <c r="B2338">
        <v>2025</v>
      </c>
      <c r="C2338" s="2">
        <v>45474</v>
      </c>
      <c r="D2338" s="2">
        <v>45565</v>
      </c>
      <c r="J2338">
        <f>VLOOKUP(D2338,'FY-Quarter lookup'!$D$2:$I$25,6,FALSE)</f>
        <v>0</v>
      </c>
      <c r="K2338">
        <f t="shared" si="295"/>
        <v>487</v>
      </c>
      <c r="L2338" s="75" t="str">
        <f t="shared" ca="1" si="289"/>
        <v>2113: Capital</v>
      </c>
      <c r="M2338" s="75">
        <f t="shared" ca="1" si="292"/>
        <v>0</v>
      </c>
      <c r="N2338" s="75">
        <f t="shared" ca="1" si="293"/>
        <v>0</v>
      </c>
      <c r="O2338" s="75" t="str">
        <f t="shared" ca="1" si="290"/>
        <v>2113: Capital00PY0</v>
      </c>
      <c r="P2338" s="75">
        <f>VLOOKUP(D2338,'FY-Quarter lookup'!$D$2:$J$25,7,FALSE)</f>
        <v>0</v>
      </c>
      <c r="Q2338" s="75">
        <f ca="1">IFERROR(INDEX('Budget by FY'!$I$2:$I$506,MATCH('Budget by qtr'!O2338,'Budget by FY'!$F$2:$F$506,0)),0)</f>
        <v>0</v>
      </c>
      <c r="R2338" s="75">
        <f>VLOOKUP(D2338,'FY-Quarter lookup'!$D$2:$K$25,8,FALSE)</f>
        <v>0</v>
      </c>
      <c r="S2338" s="75">
        <f>VLOOKUP(D2338,'FY-Quarter lookup'!$D$2:$G$25,4,FALSE)</f>
        <v>0</v>
      </c>
      <c r="T2338" s="75">
        <f t="shared" ca="1" si="294"/>
        <v>0</v>
      </c>
    </row>
    <row r="2339" spans="1:20">
      <c r="A2339">
        <v>2</v>
      </c>
      <c r="B2339">
        <v>2025</v>
      </c>
      <c r="C2339" s="2">
        <v>45566</v>
      </c>
      <c r="D2339" s="2">
        <v>45657</v>
      </c>
      <c r="J2339">
        <f>VLOOKUP(D2339,'FY-Quarter lookup'!$D$2:$I$25,6,FALSE)</f>
        <v>0</v>
      </c>
      <c r="K2339">
        <f t="shared" si="295"/>
        <v>487</v>
      </c>
      <c r="L2339" s="75" t="str">
        <f t="shared" ca="1" si="289"/>
        <v>2113: Capital</v>
      </c>
      <c r="M2339" s="75">
        <f t="shared" ca="1" si="292"/>
        <v>0</v>
      </c>
      <c r="N2339" s="75">
        <f t="shared" ca="1" si="293"/>
        <v>0</v>
      </c>
      <c r="O2339" s="75" t="str">
        <f t="shared" ca="1" si="290"/>
        <v>2113: Capital00PY0</v>
      </c>
      <c r="P2339" s="75">
        <f>VLOOKUP(D2339,'FY-Quarter lookup'!$D$2:$J$25,7,FALSE)</f>
        <v>0</v>
      </c>
      <c r="Q2339" s="75">
        <f ca="1">IFERROR(INDEX('Budget by FY'!$I$2:$I$506,MATCH('Budget by qtr'!O2339,'Budget by FY'!$F$2:$F$506,0)),0)</f>
        <v>0</v>
      </c>
      <c r="R2339" s="75">
        <f>VLOOKUP(D2339,'FY-Quarter lookup'!$D$2:$K$25,8,FALSE)</f>
        <v>0</v>
      </c>
      <c r="S2339" s="75">
        <f>VLOOKUP(D2339,'FY-Quarter lookup'!$D$2:$G$25,4,FALSE)</f>
        <v>0</v>
      </c>
      <c r="T2339" s="75">
        <f t="shared" ca="1" si="294"/>
        <v>0</v>
      </c>
    </row>
    <row r="2340" spans="1:20">
      <c r="A2340">
        <v>3</v>
      </c>
      <c r="B2340">
        <v>2025</v>
      </c>
      <c r="C2340" s="2">
        <v>45658</v>
      </c>
      <c r="D2340" s="2">
        <v>45747</v>
      </c>
      <c r="J2340">
        <f>VLOOKUP(D2340,'FY-Quarter lookup'!$D$2:$I$25,6,FALSE)</f>
        <v>0</v>
      </c>
      <c r="K2340">
        <f t="shared" si="295"/>
        <v>487</v>
      </c>
      <c r="L2340" s="75" t="str">
        <f t="shared" ca="1" si="289"/>
        <v>2113: Capital</v>
      </c>
      <c r="M2340" s="75">
        <f t="shared" ca="1" si="292"/>
        <v>0</v>
      </c>
      <c r="N2340" s="75">
        <f t="shared" ca="1" si="293"/>
        <v>0</v>
      </c>
      <c r="O2340" s="75" t="str">
        <f t="shared" ca="1" si="290"/>
        <v>2113: Capital00PY0</v>
      </c>
      <c r="P2340" s="75">
        <f>VLOOKUP(D2340,'FY-Quarter lookup'!$D$2:$J$25,7,FALSE)</f>
        <v>0</v>
      </c>
      <c r="Q2340" s="75">
        <f ca="1">IFERROR(INDEX('Budget by FY'!$I$2:$I$506,MATCH('Budget by qtr'!O2340,'Budget by FY'!$F$2:$F$506,0)),0)</f>
        <v>0</v>
      </c>
      <c r="R2340" s="75">
        <f>VLOOKUP(D2340,'FY-Quarter lookup'!$D$2:$K$25,8,FALSE)</f>
        <v>0</v>
      </c>
      <c r="S2340" s="75">
        <f>VLOOKUP(D2340,'FY-Quarter lookup'!$D$2:$G$25,4,FALSE)</f>
        <v>0</v>
      </c>
      <c r="T2340" s="75">
        <f t="shared" ca="1" si="294"/>
        <v>0</v>
      </c>
    </row>
    <row r="2341" spans="1:20">
      <c r="A2341">
        <v>4</v>
      </c>
      <c r="B2341">
        <v>2025</v>
      </c>
      <c r="C2341" s="2">
        <v>45748</v>
      </c>
      <c r="D2341" s="2">
        <v>45838</v>
      </c>
      <c r="J2341">
        <f>VLOOKUP(D2341,'FY-Quarter lookup'!$D$2:$I$25,6,FALSE)</f>
        <v>0</v>
      </c>
      <c r="K2341">
        <f t="shared" si="295"/>
        <v>487</v>
      </c>
      <c r="L2341" s="75" t="str">
        <f t="shared" ca="1" si="289"/>
        <v>2113: Capital</v>
      </c>
      <c r="M2341" s="75">
        <f t="shared" ca="1" si="292"/>
        <v>0</v>
      </c>
      <c r="N2341" s="75">
        <f t="shared" ca="1" si="293"/>
        <v>0</v>
      </c>
      <c r="O2341" s="75" t="str">
        <f t="shared" ca="1" si="290"/>
        <v>2113: Capital00PY0</v>
      </c>
      <c r="P2341" s="75">
        <f>VLOOKUP(D2341,'FY-Quarter lookup'!$D$2:$J$25,7,FALSE)</f>
        <v>0</v>
      </c>
      <c r="Q2341" s="75">
        <f ca="1">IFERROR(INDEX('Budget by FY'!$I$2:$I$506,MATCH('Budget by qtr'!O2341,'Budget by FY'!$F$2:$F$506,0)),0)</f>
        <v>0</v>
      </c>
      <c r="R2341" s="75">
        <f>VLOOKUP(D2341,'FY-Quarter lookup'!$D$2:$K$25,8,FALSE)</f>
        <v>0</v>
      </c>
      <c r="S2341" s="75">
        <f>VLOOKUP(D2341,'FY-Quarter lookup'!$D$2:$G$25,4,FALSE)</f>
        <v>0</v>
      </c>
      <c r="T2341" s="75">
        <f t="shared" ca="1" si="294"/>
        <v>0</v>
      </c>
    </row>
    <row r="2342" spans="1:20">
      <c r="A2342">
        <v>1</v>
      </c>
      <c r="B2342">
        <v>2026</v>
      </c>
      <c r="C2342" s="2">
        <v>45839</v>
      </c>
      <c r="D2342" s="2">
        <v>45930</v>
      </c>
      <c r="J2342">
        <f>VLOOKUP(D2342,'FY-Quarter lookup'!$D$2:$I$25,6,FALSE)</f>
        <v>0</v>
      </c>
      <c r="K2342">
        <f t="shared" si="295"/>
        <v>487</v>
      </c>
      <c r="L2342" s="75" t="str">
        <f t="shared" ca="1" si="289"/>
        <v>2113: Capital</v>
      </c>
      <c r="M2342" s="75">
        <f t="shared" ca="1" si="292"/>
        <v>0</v>
      </c>
      <c r="N2342" s="75">
        <f t="shared" ca="1" si="293"/>
        <v>0</v>
      </c>
      <c r="O2342" s="75" t="str">
        <f t="shared" ca="1" si="290"/>
        <v>2113: Capital00PY0</v>
      </c>
      <c r="P2342" s="75">
        <f>VLOOKUP(D2342,'FY-Quarter lookup'!$D$2:$J$25,7,FALSE)</f>
        <v>0</v>
      </c>
      <c r="Q2342" s="75">
        <f ca="1">IFERROR(INDEX('Budget by FY'!$I$2:$I$506,MATCH('Budget by qtr'!O2342,'Budget by FY'!$F$2:$F$506,0)),0)</f>
        <v>0</v>
      </c>
      <c r="R2342" s="75">
        <f>VLOOKUP(D2342,'FY-Quarter lookup'!$D$2:$K$25,8,FALSE)</f>
        <v>0</v>
      </c>
      <c r="S2342" s="75">
        <f>VLOOKUP(D2342,'FY-Quarter lookup'!$D$2:$G$25,4,FALSE)</f>
        <v>0</v>
      </c>
      <c r="T2342" s="75">
        <f t="shared" ca="1" si="294"/>
        <v>0</v>
      </c>
    </row>
    <row r="2343" spans="1:20">
      <c r="A2343">
        <v>2</v>
      </c>
      <c r="B2343">
        <v>2026</v>
      </c>
      <c r="C2343" s="2">
        <v>45931</v>
      </c>
      <c r="D2343" s="2">
        <v>46022</v>
      </c>
      <c r="J2343">
        <f>VLOOKUP(D2343,'FY-Quarter lookup'!$D$2:$I$25,6,FALSE)</f>
        <v>0</v>
      </c>
      <c r="K2343">
        <f t="shared" si="295"/>
        <v>487</v>
      </c>
      <c r="L2343" s="75" t="str">
        <f t="shared" ca="1" si="289"/>
        <v>2113: Capital</v>
      </c>
      <c r="M2343" s="75">
        <f t="shared" ca="1" si="292"/>
        <v>0</v>
      </c>
      <c r="N2343" s="75">
        <f t="shared" ca="1" si="293"/>
        <v>0</v>
      </c>
      <c r="O2343" s="75" t="str">
        <f t="shared" ca="1" si="290"/>
        <v>2113: Capital00PY0</v>
      </c>
      <c r="P2343" s="75">
        <f>VLOOKUP(D2343,'FY-Quarter lookup'!$D$2:$J$25,7,FALSE)</f>
        <v>0</v>
      </c>
      <c r="Q2343" s="75">
        <f ca="1">IFERROR(INDEX('Budget by FY'!$I$2:$I$506,MATCH('Budget by qtr'!O2343,'Budget by FY'!$F$2:$F$506,0)),0)</f>
        <v>0</v>
      </c>
      <c r="R2343" s="75">
        <f>VLOOKUP(D2343,'FY-Quarter lookup'!$D$2:$K$25,8,FALSE)</f>
        <v>0</v>
      </c>
      <c r="S2343" s="75">
        <f>VLOOKUP(D2343,'FY-Quarter lookup'!$D$2:$G$25,4,FALSE)</f>
        <v>0</v>
      </c>
      <c r="T2343" s="75">
        <f t="shared" ca="1" si="294"/>
        <v>0</v>
      </c>
    </row>
    <row r="2344" spans="1:20">
      <c r="A2344">
        <v>3</v>
      </c>
      <c r="B2344">
        <v>2026</v>
      </c>
      <c r="C2344" s="2">
        <v>46023</v>
      </c>
      <c r="D2344" s="2">
        <v>46112</v>
      </c>
      <c r="J2344">
        <f>VLOOKUP(D2344,'FY-Quarter lookup'!$D$2:$I$25,6,FALSE)</f>
        <v>0</v>
      </c>
      <c r="K2344">
        <f t="shared" si="295"/>
        <v>487</v>
      </c>
      <c r="L2344" s="75" t="str">
        <f t="shared" ca="1" si="289"/>
        <v>2113: Capital</v>
      </c>
      <c r="M2344" s="75">
        <f t="shared" ca="1" si="292"/>
        <v>0</v>
      </c>
      <c r="N2344" s="75">
        <f t="shared" ca="1" si="293"/>
        <v>0</v>
      </c>
      <c r="O2344" s="75" t="str">
        <f t="shared" ca="1" si="290"/>
        <v>2113: Capital00PY0</v>
      </c>
      <c r="P2344" s="75">
        <f>VLOOKUP(D2344,'FY-Quarter lookup'!$D$2:$J$25,7,FALSE)</f>
        <v>0</v>
      </c>
      <c r="Q2344" s="75">
        <f ca="1">IFERROR(INDEX('Budget by FY'!$I$2:$I$506,MATCH('Budget by qtr'!O2344,'Budget by FY'!$F$2:$F$506,0)),0)</f>
        <v>0</v>
      </c>
      <c r="R2344" s="75">
        <f>VLOOKUP(D2344,'FY-Quarter lookup'!$D$2:$K$25,8,FALSE)</f>
        <v>0</v>
      </c>
      <c r="S2344" s="75">
        <f>VLOOKUP(D2344,'FY-Quarter lookup'!$D$2:$G$25,4,FALSE)</f>
        <v>0</v>
      </c>
      <c r="T2344" s="75">
        <f t="shared" ca="1" si="294"/>
        <v>0</v>
      </c>
    </row>
    <row r="2345" spans="1:20">
      <c r="A2345">
        <v>4</v>
      </c>
      <c r="B2345">
        <v>2026</v>
      </c>
      <c r="C2345" s="2">
        <v>46113</v>
      </c>
      <c r="D2345" s="2">
        <v>46203</v>
      </c>
      <c r="J2345">
        <f>VLOOKUP(D2345,'FY-Quarter lookup'!$D$2:$I$25,6,FALSE)</f>
        <v>0</v>
      </c>
      <c r="K2345">
        <f t="shared" si="295"/>
        <v>487</v>
      </c>
      <c r="L2345" s="75" t="str">
        <f t="shared" ca="1" si="289"/>
        <v>2113: Capital</v>
      </c>
      <c r="M2345" s="75">
        <f t="shared" ca="1" si="292"/>
        <v>0</v>
      </c>
      <c r="N2345" s="75">
        <f t="shared" ca="1" si="293"/>
        <v>0</v>
      </c>
      <c r="O2345" s="75" t="str">
        <f t="shared" ca="1" si="290"/>
        <v>2113: Capital00PY0</v>
      </c>
      <c r="P2345" s="75">
        <f>VLOOKUP(D2345,'FY-Quarter lookup'!$D$2:$J$25,7,FALSE)</f>
        <v>0</v>
      </c>
      <c r="Q2345" s="75">
        <f ca="1">IFERROR(INDEX('Budget by FY'!$I$2:$I$506,MATCH('Budget by qtr'!O2345,'Budget by FY'!$F$2:$F$506,0)),0)</f>
        <v>0</v>
      </c>
      <c r="R2345" s="75">
        <f>VLOOKUP(D2345,'FY-Quarter lookup'!$D$2:$K$25,8,FALSE)</f>
        <v>0</v>
      </c>
      <c r="S2345" s="75">
        <f>VLOOKUP(D2345,'FY-Quarter lookup'!$D$2:$G$25,4,FALSE)</f>
        <v>0</v>
      </c>
      <c r="T2345" s="75">
        <f t="shared" ca="1" si="294"/>
        <v>0</v>
      </c>
    </row>
    <row r="2346" spans="1:20">
      <c r="A2346">
        <v>1</v>
      </c>
      <c r="B2346">
        <v>2027</v>
      </c>
      <c r="C2346" s="2">
        <v>46204</v>
      </c>
      <c r="D2346" s="2">
        <v>46295</v>
      </c>
      <c r="J2346">
        <f>VLOOKUP(D2346,'FY-Quarter lookup'!$D$2:$I$25,6,FALSE)</f>
        <v>0</v>
      </c>
      <c r="K2346">
        <f t="shared" si="295"/>
        <v>487</v>
      </c>
      <c r="L2346" s="75" t="str">
        <f t="shared" ca="1" si="289"/>
        <v>2113: Capital</v>
      </c>
      <c r="M2346" s="75">
        <f t="shared" ca="1" si="292"/>
        <v>0</v>
      </c>
      <c r="N2346" s="75">
        <f t="shared" ca="1" si="293"/>
        <v>0</v>
      </c>
      <c r="O2346" s="75" t="str">
        <f t="shared" ca="1" si="290"/>
        <v>2113: Capital00PY0</v>
      </c>
      <c r="P2346" s="75">
        <f>VLOOKUP(D2346,'FY-Quarter lookup'!$D$2:$J$25,7,FALSE)</f>
        <v>0</v>
      </c>
      <c r="Q2346" s="75">
        <f ca="1">IFERROR(INDEX('Budget by FY'!$I$2:$I$506,MATCH('Budget by qtr'!O2346,'Budget by FY'!$F$2:$F$506,0)),0)</f>
        <v>0</v>
      </c>
      <c r="R2346" s="75">
        <f>VLOOKUP(D2346,'FY-Quarter lookup'!$D$2:$K$25,8,FALSE)</f>
        <v>0</v>
      </c>
      <c r="S2346" s="75">
        <f>VLOOKUP(D2346,'FY-Quarter lookup'!$D$2:$G$25,4,FALSE)</f>
        <v>0</v>
      </c>
      <c r="T2346" s="75">
        <f t="shared" ca="1" si="294"/>
        <v>0</v>
      </c>
    </row>
    <row r="2347" spans="1:20">
      <c r="A2347">
        <v>2</v>
      </c>
      <c r="B2347">
        <v>2027</v>
      </c>
      <c r="C2347" s="2">
        <v>46296</v>
      </c>
      <c r="D2347" s="2">
        <v>46387</v>
      </c>
      <c r="J2347">
        <f>VLOOKUP(D2347,'FY-Quarter lookup'!$D$2:$I$25,6,FALSE)</f>
        <v>0</v>
      </c>
      <c r="K2347">
        <f t="shared" si="295"/>
        <v>487</v>
      </c>
      <c r="L2347" s="75" t="str">
        <f t="shared" ca="1" si="289"/>
        <v>2113: Capital</v>
      </c>
      <c r="M2347" s="75">
        <f t="shared" ca="1" si="292"/>
        <v>0</v>
      </c>
      <c r="N2347" s="75">
        <f t="shared" ca="1" si="293"/>
        <v>0</v>
      </c>
      <c r="O2347" s="75" t="str">
        <f t="shared" ca="1" si="290"/>
        <v>2113: Capital00PY0</v>
      </c>
      <c r="P2347" s="75">
        <f>VLOOKUP(D2347,'FY-Quarter lookup'!$D$2:$J$25,7,FALSE)</f>
        <v>0</v>
      </c>
      <c r="Q2347" s="75">
        <f ca="1">IFERROR(INDEX('Budget by FY'!$I$2:$I$506,MATCH('Budget by qtr'!O2347,'Budget by FY'!$F$2:$F$506,0)),0)</f>
        <v>0</v>
      </c>
      <c r="R2347" s="75">
        <f>VLOOKUP(D2347,'FY-Quarter lookup'!$D$2:$K$25,8,FALSE)</f>
        <v>0</v>
      </c>
      <c r="S2347" s="75">
        <f>VLOOKUP(D2347,'FY-Quarter lookup'!$D$2:$G$25,4,FALSE)</f>
        <v>0</v>
      </c>
      <c r="T2347" s="75">
        <f t="shared" ca="1" si="294"/>
        <v>0</v>
      </c>
    </row>
    <row r="2348" spans="1:20">
      <c r="A2348">
        <v>3</v>
      </c>
      <c r="B2348">
        <v>2027</v>
      </c>
      <c r="C2348" s="2">
        <v>46388</v>
      </c>
      <c r="D2348" s="2">
        <v>46477</v>
      </c>
      <c r="J2348">
        <f>VLOOKUP(D2348,'FY-Quarter lookup'!$D$2:$I$25,6,FALSE)</f>
        <v>0</v>
      </c>
      <c r="K2348">
        <f t="shared" si="295"/>
        <v>487</v>
      </c>
      <c r="L2348" s="75" t="str">
        <f t="shared" ca="1" si="289"/>
        <v>2113: Capital</v>
      </c>
      <c r="M2348" s="75">
        <f t="shared" ca="1" si="292"/>
        <v>0</v>
      </c>
      <c r="N2348" s="75">
        <f t="shared" ca="1" si="293"/>
        <v>0</v>
      </c>
      <c r="O2348" s="75" t="str">
        <f t="shared" ca="1" si="290"/>
        <v>2113: Capital00PY0</v>
      </c>
      <c r="P2348" s="75">
        <f>VLOOKUP(D2348,'FY-Quarter lookup'!$D$2:$J$25,7,FALSE)</f>
        <v>0</v>
      </c>
      <c r="Q2348" s="75">
        <f ca="1">IFERROR(INDEX('Budget by FY'!$I$2:$I$506,MATCH('Budget by qtr'!O2348,'Budget by FY'!$F$2:$F$506,0)),0)</f>
        <v>0</v>
      </c>
      <c r="R2348" s="75">
        <f>VLOOKUP(D2348,'FY-Quarter lookup'!$D$2:$K$25,8,FALSE)</f>
        <v>0</v>
      </c>
      <c r="S2348" s="75">
        <f>VLOOKUP(D2348,'FY-Quarter lookup'!$D$2:$G$25,4,FALSE)</f>
        <v>0</v>
      </c>
      <c r="T2348" s="75">
        <f t="shared" ca="1" si="294"/>
        <v>0</v>
      </c>
    </row>
    <row r="2349" spans="1:20">
      <c r="A2349">
        <v>4</v>
      </c>
      <c r="B2349">
        <v>2027</v>
      </c>
      <c r="C2349" s="2">
        <v>46478</v>
      </c>
      <c r="D2349" s="2">
        <v>46568</v>
      </c>
      <c r="J2349">
        <f>VLOOKUP(D2349,'FY-Quarter lookup'!$D$2:$I$25,6,FALSE)</f>
        <v>0</v>
      </c>
      <c r="K2349">
        <f t="shared" si="295"/>
        <v>487</v>
      </c>
      <c r="L2349" s="75" t="str">
        <f t="shared" ca="1" si="289"/>
        <v>2113: Capital</v>
      </c>
      <c r="M2349" s="75">
        <f t="shared" ca="1" si="292"/>
        <v>0</v>
      </c>
      <c r="N2349" s="75">
        <f t="shared" ca="1" si="293"/>
        <v>0</v>
      </c>
      <c r="O2349" s="75" t="str">
        <f t="shared" ca="1" si="290"/>
        <v>2113: Capital00PY0</v>
      </c>
      <c r="P2349" s="75">
        <f>VLOOKUP(D2349,'FY-Quarter lookup'!$D$2:$J$25,7,FALSE)</f>
        <v>0</v>
      </c>
      <c r="Q2349" s="75">
        <f ca="1">IFERROR(INDEX('Budget by FY'!$I$2:$I$506,MATCH('Budget by qtr'!O2349,'Budget by FY'!$F$2:$F$506,0)),0)</f>
        <v>0</v>
      </c>
      <c r="R2349" s="75">
        <f>VLOOKUP(D2349,'FY-Quarter lookup'!$D$2:$K$25,8,FALSE)</f>
        <v>0</v>
      </c>
      <c r="S2349" s="75">
        <f>VLOOKUP(D2349,'FY-Quarter lookup'!$D$2:$G$25,4,FALSE)</f>
        <v>0</v>
      </c>
      <c r="T2349" s="75">
        <f t="shared" ca="1" si="294"/>
        <v>0</v>
      </c>
    </row>
    <row r="2350" spans="1:20">
      <c r="A2350">
        <v>1</v>
      </c>
      <c r="B2350">
        <v>2028</v>
      </c>
      <c r="C2350" s="2">
        <v>46569</v>
      </c>
      <c r="D2350" s="2">
        <v>46660</v>
      </c>
      <c r="J2350">
        <f>VLOOKUP(D2350,'FY-Quarter lookup'!$D$2:$I$25,6,FALSE)</f>
        <v>0</v>
      </c>
      <c r="K2350">
        <f t="shared" si="295"/>
        <v>487</v>
      </c>
      <c r="L2350" s="75" t="str">
        <f t="shared" ca="1" si="289"/>
        <v>2113: Capital</v>
      </c>
      <c r="M2350" s="75">
        <f t="shared" ca="1" si="292"/>
        <v>0</v>
      </c>
      <c r="N2350" s="75">
        <f t="shared" ca="1" si="293"/>
        <v>0</v>
      </c>
      <c r="O2350" s="75" t="str">
        <f t="shared" ca="1" si="290"/>
        <v>2113: Capital00PY0</v>
      </c>
      <c r="P2350" s="75">
        <f>VLOOKUP(D2350,'FY-Quarter lookup'!$D$2:$J$25,7,FALSE)</f>
        <v>0</v>
      </c>
      <c r="Q2350" s="75">
        <f ca="1">IFERROR(INDEX('Budget by FY'!$I$2:$I$506,MATCH('Budget by qtr'!O2350,'Budget by FY'!$F$2:$F$506,0)),0)</f>
        <v>0</v>
      </c>
      <c r="R2350" s="75">
        <f>VLOOKUP(D2350,'FY-Quarter lookup'!$D$2:$K$25,8,FALSE)</f>
        <v>0</v>
      </c>
      <c r="S2350" s="75">
        <f>VLOOKUP(D2350,'FY-Quarter lookup'!$D$2:$G$25,4,FALSE)</f>
        <v>0</v>
      </c>
      <c r="T2350" s="75">
        <f t="shared" ca="1" si="294"/>
        <v>0</v>
      </c>
    </row>
    <row r="2351" spans="1:20">
      <c r="A2351">
        <v>2</v>
      </c>
      <c r="B2351">
        <v>2028</v>
      </c>
      <c r="C2351" s="2">
        <v>46661</v>
      </c>
      <c r="D2351" s="2">
        <v>46752</v>
      </c>
      <c r="J2351">
        <f>VLOOKUP(D2351,'FY-Quarter lookup'!$D$2:$I$25,6,FALSE)</f>
        <v>0</v>
      </c>
      <c r="K2351">
        <f t="shared" si="295"/>
        <v>487</v>
      </c>
      <c r="L2351" s="75" t="str">
        <f t="shared" ca="1" si="289"/>
        <v>2113: Capital</v>
      </c>
      <c r="M2351" s="75">
        <f t="shared" ca="1" si="292"/>
        <v>0</v>
      </c>
      <c r="N2351" s="75">
        <f t="shared" ca="1" si="293"/>
        <v>0</v>
      </c>
      <c r="O2351" s="75" t="str">
        <f t="shared" ca="1" si="290"/>
        <v>2113: Capital00PY0</v>
      </c>
      <c r="P2351" s="75">
        <f>VLOOKUP(D2351,'FY-Quarter lookup'!$D$2:$J$25,7,FALSE)</f>
        <v>0</v>
      </c>
      <c r="Q2351" s="75">
        <f ca="1">IFERROR(INDEX('Budget by FY'!$I$2:$I$506,MATCH('Budget by qtr'!O2351,'Budget by FY'!$F$2:$F$506,0)),0)</f>
        <v>0</v>
      </c>
      <c r="R2351" s="75">
        <f>VLOOKUP(D2351,'FY-Quarter lookup'!$D$2:$K$25,8,FALSE)</f>
        <v>0</v>
      </c>
      <c r="S2351" s="75">
        <f>VLOOKUP(D2351,'FY-Quarter lookup'!$D$2:$G$25,4,FALSE)</f>
        <v>0</v>
      </c>
      <c r="T2351" s="75">
        <f t="shared" ca="1" si="294"/>
        <v>0</v>
      </c>
    </row>
    <row r="2352" spans="1:20">
      <c r="A2352">
        <v>3</v>
      </c>
      <c r="B2352">
        <v>2028</v>
      </c>
      <c r="C2352" s="2">
        <v>46753</v>
      </c>
      <c r="D2352" s="2">
        <v>46843</v>
      </c>
      <c r="J2352">
        <f>VLOOKUP(D2352,'FY-Quarter lookup'!$D$2:$I$25,6,FALSE)</f>
        <v>0</v>
      </c>
      <c r="K2352">
        <f t="shared" si="295"/>
        <v>487</v>
      </c>
      <c r="L2352" s="75" t="str">
        <f t="shared" ca="1" si="289"/>
        <v>2113: Capital</v>
      </c>
      <c r="M2352" s="75">
        <f t="shared" ca="1" si="292"/>
        <v>0</v>
      </c>
      <c r="N2352" s="75">
        <f t="shared" ca="1" si="293"/>
        <v>0</v>
      </c>
      <c r="O2352" s="75" t="str">
        <f t="shared" ca="1" si="290"/>
        <v>2113: Capital00PY0</v>
      </c>
      <c r="P2352" s="75">
        <f>VLOOKUP(D2352,'FY-Quarter lookup'!$D$2:$J$25,7,FALSE)</f>
        <v>0</v>
      </c>
      <c r="Q2352" s="75">
        <f ca="1">IFERROR(INDEX('Budget by FY'!$I$2:$I$506,MATCH('Budget by qtr'!O2352,'Budget by FY'!$F$2:$F$506,0)),0)</f>
        <v>0</v>
      </c>
      <c r="R2352" s="75">
        <f>VLOOKUP(D2352,'FY-Quarter lookup'!$D$2:$K$25,8,FALSE)</f>
        <v>0</v>
      </c>
      <c r="S2352" s="75">
        <f>VLOOKUP(D2352,'FY-Quarter lookup'!$D$2:$G$25,4,FALSE)</f>
        <v>0</v>
      </c>
      <c r="T2352" s="75">
        <f t="shared" ca="1" si="294"/>
        <v>0</v>
      </c>
    </row>
    <row r="2353" spans="1:20">
      <c r="A2353">
        <v>4</v>
      </c>
      <c r="B2353">
        <v>2028</v>
      </c>
      <c r="C2353" s="2">
        <v>46844</v>
      </c>
      <c r="D2353" s="2">
        <v>46934</v>
      </c>
      <c r="J2353">
        <f>VLOOKUP(D2353,'FY-Quarter lookup'!$D$2:$I$25,6,FALSE)</f>
        <v>0</v>
      </c>
      <c r="K2353">
        <f t="shared" si="295"/>
        <v>487</v>
      </c>
      <c r="L2353" s="75" t="str">
        <f t="shared" ca="1" si="289"/>
        <v>2113: Capital</v>
      </c>
      <c r="M2353" s="75">
        <f t="shared" ca="1" si="292"/>
        <v>0</v>
      </c>
      <c r="N2353" s="75">
        <f t="shared" ca="1" si="293"/>
        <v>0</v>
      </c>
      <c r="O2353" s="75" t="str">
        <f t="shared" ca="1" si="290"/>
        <v>2113: Capital00PY0</v>
      </c>
      <c r="P2353" s="75">
        <f>VLOOKUP(D2353,'FY-Quarter lookup'!$D$2:$J$25,7,FALSE)</f>
        <v>0</v>
      </c>
      <c r="Q2353" s="75">
        <f ca="1">IFERROR(INDEX('Budget by FY'!$I$2:$I$506,MATCH('Budget by qtr'!O2353,'Budget by FY'!$F$2:$F$506,0)),0)</f>
        <v>0</v>
      </c>
      <c r="R2353" s="75">
        <f>VLOOKUP(D2353,'FY-Quarter lookup'!$D$2:$K$25,8,FALSE)</f>
        <v>0</v>
      </c>
      <c r="S2353" s="75">
        <f>VLOOKUP(D2353,'FY-Quarter lookup'!$D$2:$G$25,4,FALSE)</f>
        <v>0</v>
      </c>
      <c r="T2353" s="75">
        <f t="shared" ca="1" si="294"/>
        <v>0</v>
      </c>
    </row>
    <row r="2354" spans="1:20">
      <c r="A2354">
        <v>1</v>
      </c>
      <c r="B2354">
        <v>2023</v>
      </c>
      <c r="C2354" s="2">
        <v>44743</v>
      </c>
      <c r="D2354" s="2">
        <v>44834</v>
      </c>
      <c r="J2354">
        <f>VLOOKUP(D2354,'FY-Quarter lookup'!$D$2:$I$25,6,FALSE)</f>
        <v>0</v>
      </c>
      <c r="K2354">
        <f>K2353+5</f>
        <v>492</v>
      </c>
      <c r="L2354" s="75" t="str">
        <f t="shared" ca="1" si="289"/>
        <v>2113: Capital</v>
      </c>
      <c r="M2354" s="75">
        <f t="shared" ca="1" si="292"/>
        <v>0</v>
      </c>
      <c r="N2354" s="75">
        <f t="shared" ca="1" si="293"/>
        <v>0</v>
      </c>
      <c r="O2354" s="75" t="str">
        <f t="shared" ca="1" si="290"/>
        <v>2113: Capital00PY0</v>
      </c>
      <c r="P2354" s="75">
        <f>VLOOKUP(D2354,'FY-Quarter lookup'!$D$2:$J$25,7,FALSE)</f>
        <v>0</v>
      </c>
      <c r="Q2354" s="75">
        <f ca="1">IFERROR(INDEX('Budget by FY'!$I$2:$I$506,MATCH('Budget by qtr'!O2354,'Budget by FY'!$F$2:$F$506,0)),0)</f>
        <v>0</v>
      </c>
      <c r="R2354" s="75">
        <f>VLOOKUP(D2354,'FY-Quarter lookup'!$D$2:$K$25,8,FALSE)</f>
        <v>0</v>
      </c>
      <c r="S2354" s="75">
        <f>VLOOKUP(D2354,'FY-Quarter lookup'!$D$2:$G$25,4,FALSE)</f>
        <v>0</v>
      </c>
      <c r="T2354" s="75">
        <f t="shared" ca="1" si="294"/>
        <v>0</v>
      </c>
    </row>
    <row r="2355" spans="1:20">
      <c r="A2355">
        <v>2</v>
      </c>
      <c r="B2355">
        <v>2023</v>
      </c>
      <c r="C2355" s="2">
        <v>44835</v>
      </c>
      <c r="D2355" s="2">
        <v>44926</v>
      </c>
      <c r="J2355">
        <f>VLOOKUP(D2355,'FY-Quarter lookup'!$D$2:$I$25,6,FALSE)</f>
        <v>0</v>
      </c>
      <c r="K2355">
        <f>K2354</f>
        <v>492</v>
      </c>
      <c r="L2355" s="75" t="str">
        <f t="shared" ca="1" si="289"/>
        <v>2113: Capital</v>
      </c>
      <c r="M2355" s="75">
        <f t="shared" ca="1" si="292"/>
        <v>0</v>
      </c>
      <c r="N2355" s="75">
        <f t="shared" ca="1" si="293"/>
        <v>0</v>
      </c>
      <c r="O2355" s="75" t="str">
        <f t="shared" ca="1" si="290"/>
        <v>2113: Capital00PY0</v>
      </c>
      <c r="P2355" s="75">
        <f>VLOOKUP(D2355,'FY-Quarter lookup'!$D$2:$J$25,7,FALSE)</f>
        <v>0</v>
      </c>
      <c r="Q2355" s="75">
        <f ca="1">IFERROR(INDEX('Budget by FY'!$I$2:$I$506,MATCH('Budget by qtr'!O2355,'Budget by FY'!$F$2:$F$506,0)),0)</f>
        <v>0</v>
      </c>
      <c r="R2355" s="75">
        <f>VLOOKUP(D2355,'FY-Quarter lookup'!$D$2:$K$25,8,FALSE)</f>
        <v>0</v>
      </c>
      <c r="S2355" s="75">
        <f>VLOOKUP(D2355,'FY-Quarter lookup'!$D$2:$G$25,4,FALSE)</f>
        <v>0</v>
      </c>
      <c r="T2355" s="75">
        <f t="shared" ca="1" si="294"/>
        <v>0</v>
      </c>
    </row>
    <row r="2356" spans="1:20">
      <c r="A2356">
        <v>3</v>
      </c>
      <c r="B2356">
        <v>2023</v>
      </c>
      <c r="C2356" s="2">
        <v>44927</v>
      </c>
      <c r="D2356" s="2">
        <v>45016</v>
      </c>
      <c r="J2356">
        <f>VLOOKUP(D2356,'FY-Quarter lookup'!$D$2:$I$25,6,FALSE)</f>
        <v>0</v>
      </c>
      <c r="K2356">
        <f t="shared" ref="K2356:K2377" si="296">K2355</f>
        <v>492</v>
      </c>
      <c r="L2356" s="75" t="str">
        <f t="shared" ca="1" si="289"/>
        <v>2113: Capital</v>
      </c>
      <c r="M2356" s="75">
        <f t="shared" ca="1" si="292"/>
        <v>0</v>
      </c>
      <c r="N2356" s="75">
        <f t="shared" ca="1" si="293"/>
        <v>0</v>
      </c>
      <c r="O2356" s="75" t="str">
        <f t="shared" ca="1" si="290"/>
        <v>2113: Capital00PY0</v>
      </c>
      <c r="P2356" s="75">
        <f>VLOOKUP(D2356,'FY-Quarter lookup'!$D$2:$J$25,7,FALSE)</f>
        <v>0</v>
      </c>
      <c r="Q2356" s="75">
        <f ca="1">IFERROR(INDEX('Budget by FY'!$I$2:$I$506,MATCH('Budget by qtr'!O2356,'Budget by FY'!$F$2:$F$506,0)),0)</f>
        <v>0</v>
      </c>
      <c r="R2356" s="75">
        <f>VLOOKUP(D2356,'FY-Quarter lookup'!$D$2:$K$25,8,FALSE)</f>
        <v>0</v>
      </c>
      <c r="S2356" s="75">
        <f>VLOOKUP(D2356,'FY-Quarter lookup'!$D$2:$G$25,4,FALSE)</f>
        <v>0</v>
      </c>
      <c r="T2356" s="75">
        <f t="shared" ca="1" si="294"/>
        <v>0</v>
      </c>
    </row>
    <row r="2357" spans="1:20">
      <c r="A2357">
        <v>4</v>
      </c>
      <c r="B2357">
        <v>2023</v>
      </c>
      <c r="C2357" s="2">
        <v>45017</v>
      </c>
      <c r="D2357" s="2">
        <v>45107</v>
      </c>
      <c r="J2357">
        <f>VLOOKUP(D2357,'FY-Quarter lookup'!$D$2:$I$25,6,FALSE)</f>
        <v>0</v>
      </c>
      <c r="K2357">
        <f t="shared" si="296"/>
        <v>492</v>
      </c>
      <c r="L2357" s="75" t="str">
        <f t="shared" ca="1" si="289"/>
        <v>2113: Capital</v>
      </c>
      <c r="M2357" s="75">
        <f t="shared" ca="1" si="292"/>
        <v>0</v>
      </c>
      <c r="N2357" s="75">
        <f t="shared" ca="1" si="293"/>
        <v>0</v>
      </c>
      <c r="O2357" s="75" t="str">
        <f t="shared" ca="1" si="290"/>
        <v>2113: Capital00PY0</v>
      </c>
      <c r="P2357" s="75">
        <f>VLOOKUP(D2357,'FY-Quarter lookup'!$D$2:$J$25,7,FALSE)</f>
        <v>0</v>
      </c>
      <c r="Q2357" s="75">
        <f ca="1">IFERROR(INDEX('Budget by FY'!$I$2:$I$506,MATCH('Budget by qtr'!O2357,'Budget by FY'!$F$2:$F$506,0)),0)</f>
        <v>0</v>
      </c>
      <c r="R2357" s="75">
        <f>VLOOKUP(D2357,'FY-Quarter lookup'!$D$2:$K$25,8,FALSE)</f>
        <v>0</v>
      </c>
      <c r="S2357" s="75">
        <f>VLOOKUP(D2357,'FY-Quarter lookup'!$D$2:$G$25,4,FALSE)</f>
        <v>0</v>
      </c>
      <c r="T2357" s="75">
        <f t="shared" ca="1" si="294"/>
        <v>0</v>
      </c>
    </row>
    <row r="2358" spans="1:20">
      <c r="A2358">
        <v>1</v>
      </c>
      <c r="B2358">
        <v>2024</v>
      </c>
      <c r="C2358" s="2">
        <v>45108</v>
      </c>
      <c r="D2358" s="2">
        <v>45199</v>
      </c>
      <c r="J2358">
        <f>VLOOKUP(D2358,'FY-Quarter lookup'!$D$2:$I$25,6,FALSE)</f>
        <v>0</v>
      </c>
      <c r="K2358">
        <f t="shared" si="296"/>
        <v>492</v>
      </c>
      <c r="L2358" s="75" t="str">
        <f t="shared" ca="1" si="289"/>
        <v>2113: Capital</v>
      </c>
      <c r="M2358" s="75">
        <f t="shared" ca="1" si="292"/>
        <v>0</v>
      </c>
      <c r="N2358" s="75">
        <f t="shared" ca="1" si="293"/>
        <v>0</v>
      </c>
      <c r="O2358" s="75" t="str">
        <f t="shared" ca="1" si="290"/>
        <v>2113: Capital00PY0</v>
      </c>
      <c r="P2358" s="75">
        <f>VLOOKUP(D2358,'FY-Quarter lookup'!$D$2:$J$25,7,FALSE)</f>
        <v>0</v>
      </c>
      <c r="Q2358" s="75">
        <f ca="1">IFERROR(INDEX('Budget by FY'!$I$2:$I$506,MATCH('Budget by qtr'!O2358,'Budget by FY'!$F$2:$F$506,0)),0)</f>
        <v>0</v>
      </c>
      <c r="R2358" s="75">
        <f>VLOOKUP(D2358,'FY-Quarter lookup'!$D$2:$K$25,8,FALSE)</f>
        <v>0</v>
      </c>
      <c r="S2358" s="75">
        <f>VLOOKUP(D2358,'FY-Quarter lookup'!$D$2:$G$25,4,FALSE)</f>
        <v>0</v>
      </c>
      <c r="T2358" s="75">
        <f t="shared" ca="1" si="294"/>
        <v>0</v>
      </c>
    </row>
    <row r="2359" spans="1:20">
      <c r="A2359">
        <v>2</v>
      </c>
      <c r="B2359">
        <v>2024</v>
      </c>
      <c r="C2359" s="2">
        <v>45200</v>
      </c>
      <c r="D2359" s="2">
        <v>45291</v>
      </c>
      <c r="J2359">
        <f>VLOOKUP(D2359,'FY-Quarter lookup'!$D$2:$I$25,6,FALSE)</f>
        <v>0</v>
      </c>
      <c r="K2359">
        <f t="shared" si="296"/>
        <v>492</v>
      </c>
      <c r="L2359" s="75" t="str">
        <f t="shared" ca="1" si="289"/>
        <v>2113: Capital</v>
      </c>
      <c r="M2359" s="75">
        <f t="shared" ca="1" si="292"/>
        <v>0</v>
      </c>
      <c r="N2359" s="75">
        <f t="shared" ca="1" si="293"/>
        <v>0</v>
      </c>
      <c r="O2359" s="75" t="str">
        <f t="shared" ca="1" si="290"/>
        <v>2113: Capital00PY0</v>
      </c>
      <c r="P2359" s="75">
        <f>VLOOKUP(D2359,'FY-Quarter lookup'!$D$2:$J$25,7,FALSE)</f>
        <v>0</v>
      </c>
      <c r="Q2359" s="75">
        <f ca="1">IFERROR(INDEX('Budget by FY'!$I$2:$I$506,MATCH('Budget by qtr'!O2359,'Budget by FY'!$F$2:$F$506,0)),0)</f>
        <v>0</v>
      </c>
      <c r="R2359" s="75">
        <f>VLOOKUP(D2359,'FY-Quarter lookup'!$D$2:$K$25,8,FALSE)</f>
        <v>0</v>
      </c>
      <c r="S2359" s="75">
        <f>VLOOKUP(D2359,'FY-Quarter lookup'!$D$2:$G$25,4,FALSE)</f>
        <v>0</v>
      </c>
      <c r="T2359" s="75">
        <f t="shared" ca="1" si="294"/>
        <v>0</v>
      </c>
    </row>
    <row r="2360" spans="1:20">
      <c r="A2360">
        <v>3</v>
      </c>
      <c r="B2360">
        <v>2024</v>
      </c>
      <c r="C2360" s="2">
        <v>45292</v>
      </c>
      <c r="D2360" s="2">
        <v>45382</v>
      </c>
      <c r="J2360">
        <f>VLOOKUP(D2360,'FY-Quarter lookup'!$D$2:$I$25,6,FALSE)</f>
        <v>0</v>
      </c>
      <c r="K2360">
        <f t="shared" si="296"/>
        <v>492</v>
      </c>
      <c r="L2360" s="75" t="str">
        <f t="shared" ca="1" si="289"/>
        <v>2113: Capital</v>
      </c>
      <c r="M2360" s="75">
        <f t="shared" ca="1" si="292"/>
        <v>0</v>
      </c>
      <c r="N2360" s="75">
        <f t="shared" ca="1" si="293"/>
        <v>0</v>
      </c>
      <c r="O2360" s="75" t="str">
        <f t="shared" ca="1" si="290"/>
        <v>2113: Capital00PY0</v>
      </c>
      <c r="P2360" s="75">
        <f>VLOOKUP(D2360,'FY-Quarter lookup'!$D$2:$J$25,7,FALSE)</f>
        <v>0</v>
      </c>
      <c r="Q2360" s="75">
        <f ca="1">IFERROR(INDEX('Budget by FY'!$I$2:$I$506,MATCH('Budget by qtr'!O2360,'Budget by FY'!$F$2:$F$506,0)),0)</f>
        <v>0</v>
      </c>
      <c r="R2360" s="75">
        <f>VLOOKUP(D2360,'FY-Quarter lookup'!$D$2:$K$25,8,FALSE)</f>
        <v>0</v>
      </c>
      <c r="S2360" s="75">
        <f>VLOOKUP(D2360,'FY-Quarter lookup'!$D$2:$G$25,4,FALSE)</f>
        <v>0</v>
      </c>
      <c r="T2360" s="75">
        <f t="shared" ca="1" si="294"/>
        <v>0</v>
      </c>
    </row>
    <row r="2361" spans="1:20">
      <c r="A2361">
        <v>4</v>
      </c>
      <c r="B2361">
        <v>2024</v>
      </c>
      <c r="C2361" s="2">
        <v>45383</v>
      </c>
      <c r="D2361" s="2">
        <v>45473</v>
      </c>
      <c r="J2361">
        <f>VLOOKUP(D2361,'FY-Quarter lookup'!$D$2:$I$25,6,FALSE)</f>
        <v>0</v>
      </c>
      <c r="K2361">
        <f t="shared" si="296"/>
        <v>492</v>
      </c>
      <c r="L2361" s="75" t="str">
        <f t="shared" ca="1" si="289"/>
        <v>2113: Capital</v>
      </c>
      <c r="M2361" s="75">
        <f t="shared" ca="1" si="292"/>
        <v>0</v>
      </c>
      <c r="N2361" s="75">
        <f t="shared" ca="1" si="293"/>
        <v>0</v>
      </c>
      <c r="O2361" s="75" t="str">
        <f t="shared" ca="1" si="290"/>
        <v>2113: Capital00PY0</v>
      </c>
      <c r="P2361" s="75">
        <f>VLOOKUP(D2361,'FY-Quarter lookup'!$D$2:$J$25,7,FALSE)</f>
        <v>0</v>
      </c>
      <c r="Q2361" s="75">
        <f ca="1">IFERROR(INDEX('Budget by FY'!$I$2:$I$506,MATCH('Budget by qtr'!O2361,'Budget by FY'!$F$2:$F$506,0)),0)</f>
        <v>0</v>
      </c>
      <c r="R2361" s="75">
        <f>VLOOKUP(D2361,'FY-Quarter lookup'!$D$2:$K$25,8,FALSE)</f>
        <v>0</v>
      </c>
      <c r="S2361" s="75">
        <f>VLOOKUP(D2361,'FY-Quarter lookup'!$D$2:$G$25,4,FALSE)</f>
        <v>0</v>
      </c>
      <c r="T2361" s="75">
        <f t="shared" ca="1" si="294"/>
        <v>0</v>
      </c>
    </row>
    <row r="2362" spans="1:20">
      <c r="A2362">
        <v>1</v>
      </c>
      <c r="B2362">
        <v>2025</v>
      </c>
      <c r="C2362" s="2">
        <v>45474</v>
      </c>
      <c r="D2362" s="2">
        <v>45565</v>
      </c>
      <c r="J2362">
        <f>VLOOKUP(D2362,'FY-Quarter lookup'!$D$2:$I$25,6,FALSE)</f>
        <v>0</v>
      </c>
      <c r="K2362">
        <f t="shared" si="296"/>
        <v>492</v>
      </c>
      <c r="L2362" s="75" t="str">
        <f t="shared" ca="1" si="289"/>
        <v>2113: Capital</v>
      </c>
      <c r="M2362" s="75">
        <f t="shared" ca="1" si="292"/>
        <v>0</v>
      </c>
      <c r="N2362" s="75">
        <f t="shared" ca="1" si="293"/>
        <v>0</v>
      </c>
      <c r="O2362" s="75" t="str">
        <f t="shared" ca="1" si="290"/>
        <v>2113: Capital00PY0</v>
      </c>
      <c r="P2362" s="75">
        <f>VLOOKUP(D2362,'FY-Quarter lookup'!$D$2:$J$25,7,FALSE)</f>
        <v>0</v>
      </c>
      <c r="Q2362" s="75">
        <f ca="1">IFERROR(INDEX('Budget by FY'!$I$2:$I$506,MATCH('Budget by qtr'!O2362,'Budget by FY'!$F$2:$F$506,0)),0)</f>
        <v>0</v>
      </c>
      <c r="R2362" s="75">
        <f>VLOOKUP(D2362,'FY-Quarter lookup'!$D$2:$K$25,8,FALSE)</f>
        <v>0</v>
      </c>
      <c r="S2362" s="75">
        <f>VLOOKUP(D2362,'FY-Quarter lookup'!$D$2:$G$25,4,FALSE)</f>
        <v>0</v>
      </c>
      <c r="T2362" s="75">
        <f t="shared" ca="1" si="294"/>
        <v>0</v>
      </c>
    </row>
    <row r="2363" spans="1:20">
      <c r="A2363">
        <v>2</v>
      </c>
      <c r="B2363">
        <v>2025</v>
      </c>
      <c r="C2363" s="2">
        <v>45566</v>
      </c>
      <c r="D2363" s="2">
        <v>45657</v>
      </c>
      <c r="J2363">
        <f>VLOOKUP(D2363,'FY-Quarter lookup'!$D$2:$I$25,6,FALSE)</f>
        <v>0</v>
      </c>
      <c r="K2363">
        <f t="shared" si="296"/>
        <v>492</v>
      </c>
      <c r="L2363" s="75" t="str">
        <f t="shared" ca="1" si="289"/>
        <v>2113: Capital</v>
      </c>
      <c r="M2363" s="75">
        <f t="shared" ca="1" si="292"/>
        <v>0</v>
      </c>
      <c r="N2363" s="75">
        <f t="shared" ca="1" si="293"/>
        <v>0</v>
      </c>
      <c r="O2363" s="75" t="str">
        <f t="shared" ca="1" si="290"/>
        <v>2113: Capital00PY0</v>
      </c>
      <c r="P2363" s="75">
        <f>VLOOKUP(D2363,'FY-Quarter lookup'!$D$2:$J$25,7,FALSE)</f>
        <v>0</v>
      </c>
      <c r="Q2363" s="75">
        <f ca="1">IFERROR(INDEX('Budget by FY'!$I$2:$I$506,MATCH('Budget by qtr'!O2363,'Budget by FY'!$F$2:$F$506,0)),0)</f>
        <v>0</v>
      </c>
      <c r="R2363" s="75">
        <f>VLOOKUP(D2363,'FY-Quarter lookup'!$D$2:$K$25,8,FALSE)</f>
        <v>0</v>
      </c>
      <c r="S2363" s="75">
        <f>VLOOKUP(D2363,'FY-Quarter lookup'!$D$2:$G$25,4,FALSE)</f>
        <v>0</v>
      </c>
      <c r="T2363" s="75">
        <f t="shared" ca="1" si="294"/>
        <v>0</v>
      </c>
    </row>
    <row r="2364" spans="1:20">
      <c r="A2364">
        <v>3</v>
      </c>
      <c r="B2364">
        <v>2025</v>
      </c>
      <c r="C2364" s="2">
        <v>45658</v>
      </c>
      <c r="D2364" s="2">
        <v>45747</v>
      </c>
      <c r="J2364">
        <f>VLOOKUP(D2364,'FY-Quarter lookup'!$D$2:$I$25,6,FALSE)</f>
        <v>0</v>
      </c>
      <c r="K2364">
        <f t="shared" si="296"/>
        <v>492</v>
      </c>
      <c r="L2364" s="75" t="str">
        <f t="shared" ca="1" si="289"/>
        <v>2113: Capital</v>
      </c>
      <c r="M2364" s="75">
        <f t="shared" ca="1" si="292"/>
        <v>0</v>
      </c>
      <c r="N2364" s="75">
        <f t="shared" ca="1" si="293"/>
        <v>0</v>
      </c>
      <c r="O2364" s="75" t="str">
        <f t="shared" ca="1" si="290"/>
        <v>2113: Capital00PY0</v>
      </c>
      <c r="P2364" s="75">
        <f>VLOOKUP(D2364,'FY-Quarter lookup'!$D$2:$J$25,7,FALSE)</f>
        <v>0</v>
      </c>
      <c r="Q2364" s="75">
        <f ca="1">IFERROR(INDEX('Budget by FY'!$I$2:$I$506,MATCH('Budget by qtr'!O2364,'Budget by FY'!$F$2:$F$506,0)),0)</f>
        <v>0</v>
      </c>
      <c r="R2364" s="75">
        <f>VLOOKUP(D2364,'FY-Quarter lookup'!$D$2:$K$25,8,FALSE)</f>
        <v>0</v>
      </c>
      <c r="S2364" s="75">
        <f>VLOOKUP(D2364,'FY-Quarter lookup'!$D$2:$G$25,4,FALSE)</f>
        <v>0</v>
      </c>
      <c r="T2364" s="75">
        <f t="shared" ca="1" si="294"/>
        <v>0</v>
      </c>
    </row>
    <row r="2365" spans="1:20">
      <c r="A2365">
        <v>4</v>
      </c>
      <c r="B2365">
        <v>2025</v>
      </c>
      <c r="C2365" s="2">
        <v>45748</v>
      </c>
      <c r="D2365" s="2">
        <v>45838</v>
      </c>
      <c r="J2365">
        <f>VLOOKUP(D2365,'FY-Quarter lookup'!$D$2:$I$25,6,FALSE)</f>
        <v>0</v>
      </c>
      <c r="K2365">
        <f t="shared" si="296"/>
        <v>492</v>
      </c>
      <c r="L2365" s="75" t="str">
        <f t="shared" ca="1" si="289"/>
        <v>2113: Capital</v>
      </c>
      <c r="M2365" s="75">
        <f t="shared" ca="1" si="292"/>
        <v>0</v>
      </c>
      <c r="N2365" s="75">
        <f t="shared" ca="1" si="293"/>
        <v>0</v>
      </c>
      <c r="O2365" s="75" t="str">
        <f t="shared" ca="1" si="290"/>
        <v>2113: Capital00PY0</v>
      </c>
      <c r="P2365" s="75">
        <f>VLOOKUP(D2365,'FY-Quarter lookup'!$D$2:$J$25,7,FALSE)</f>
        <v>0</v>
      </c>
      <c r="Q2365" s="75">
        <f ca="1">IFERROR(INDEX('Budget by FY'!$I$2:$I$506,MATCH('Budget by qtr'!O2365,'Budget by FY'!$F$2:$F$506,0)),0)</f>
        <v>0</v>
      </c>
      <c r="R2365" s="75">
        <f>VLOOKUP(D2365,'FY-Quarter lookup'!$D$2:$K$25,8,FALSE)</f>
        <v>0</v>
      </c>
      <c r="S2365" s="75">
        <f>VLOOKUP(D2365,'FY-Quarter lookup'!$D$2:$G$25,4,FALSE)</f>
        <v>0</v>
      </c>
      <c r="T2365" s="75">
        <f t="shared" ca="1" si="294"/>
        <v>0</v>
      </c>
    </row>
    <row r="2366" spans="1:20">
      <c r="A2366">
        <v>1</v>
      </c>
      <c r="B2366">
        <v>2026</v>
      </c>
      <c r="C2366" s="2">
        <v>45839</v>
      </c>
      <c r="D2366" s="2">
        <v>45930</v>
      </c>
      <c r="J2366">
        <f>VLOOKUP(D2366,'FY-Quarter lookup'!$D$2:$I$25,6,FALSE)</f>
        <v>0</v>
      </c>
      <c r="K2366">
        <f t="shared" si="296"/>
        <v>492</v>
      </c>
      <c r="L2366" s="75" t="str">
        <f t="shared" ca="1" si="289"/>
        <v>2113: Capital</v>
      </c>
      <c r="M2366" s="75">
        <f t="shared" ca="1" si="292"/>
        <v>0</v>
      </c>
      <c r="N2366" s="75">
        <f t="shared" ca="1" si="293"/>
        <v>0</v>
      </c>
      <c r="O2366" s="75" t="str">
        <f t="shared" ca="1" si="290"/>
        <v>2113: Capital00PY0</v>
      </c>
      <c r="P2366" s="75">
        <f>VLOOKUP(D2366,'FY-Quarter lookup'!$D$2:$J$25,7,FALSE)</f>
        <v>0</v>
      </c>
      <c r="Q2366" s="75">
        <f ca="1">IFERROR(INDEX('Budget by FY'!$I$2:$I$506,MATCH('Budget by qtr'!O2366,'Budget by FY'!$F$2:$F$506,0)),0)</f>
        <v>0</v>
      </c>
      <c r="R2366" s="75">
        <f>VLOOKUP(D2366,'FY-Quarter lookup'!$D$2:$K$25,8,FALSE)</f>
        <v>0</v>
      </c>
      <c r="S2366" s="75">
        <f>VLOOKUP(D2366,'FY-Quarter lookup'!$D$2:$G$25,4,FALSE)</f>
        <v>0</v>
      </c>
      <c r="T2366" s="75">
        <f t="shared" ca="1" si="294"/>
        <v>0</v>
      </c>
    </row>
    <row r="2367" spans="1:20">
      <c r="A2367">
        <v>2</v>
      </c>
      <c r="B2367">
        <v>2026</v>
      </c>
      <c r="C2367" s="2">
        <v>45931</v>
      </c>
      <c r="D2367" s="2">
        <v>46022</v>
      </c>
      <c r="J2367">
        <f>VLOOKUP(D2367,'FY-Quarter lookup'!$D$2:$I$25,6,FALSE)</f>
        <v>0</v>
      </c>
      <c r="K2367">
        <f t="shared" si="296"/>
        <v>492</v>
      </c>
      <c r="L2367" s="75" t="str">
        <f t="shared" ca="1" si="289"/>
        <v>2113: Capital</v>
      </c>
      <c r="M2367" s="75">
        <f t="shared" ca="1" si="292"/>
        <v>0</v>
      </c>
      <c r="N2367" s="75">
        <f t="shared" ca="1" si="293"/>
        <v>0</v>
      </c>
      <c r="O2367" s="75" t="str">
        <f t="shared" ca="1" si="290"/>
        <v>2113: Capital00PY0</v>
      </c>
      <c r="P2367" s="75">
        <f>VLOOKUP(D2367,'FY-Quarter lookup'!$D$2:$J$25,7,FALSE)</f>
        <v>0</v>
      </c>
      <c r="Q2367" s="75">
        <f ca="1">IFERROR(INDEX('Budget by FY'!$I$2:$I$506,MATCH('Budget by qtr'!O2367,'Budget by FY'!$F$2:$F$506,0)),0)</f>
        <v>0</v>
      </c>
      <c r="R2367" s="75">
        <f>VLOOKUP(D2367,'FY-Quarter lookup'!$D$2:$K$25,8,FALSE)</f>
        <v>0</v>
      </c>
      <c r="S2367" s="75">
        <f>VLOOKUP(D2367,'FY-Quarter lookup'!$D$2:$G$25,4,FALSE)</f>
        <v>0</v>
      </c>
      <c r="T2367" s="75">
        <f t="shared" ca="1" si="294"/>
        <v>0</v>
      </c>
    </row>
    <row r="2368" spans="1:20">
      <c r="A2368">
        <v>3</v>
      </c>
      <c r="B2368">
        <v>2026</v>
      </c>
      <c r="C2368" s="2">
        <v>46023</v>
      </c>
      <c r="D2368" s="2">
        <v>46112</v>
      </c>
      <c r="J2368">
        <f>VLOOKUP(D2368,'FY-Quarter lookup'!$D$2:$I$25,6,FALSE)</f>
        <v>0</v>
      </c>
      <c r="K2368">
        <f t="shared" si="296"/>
        <v>492</v>
      </c>
      <c r="L2368" s="75" t="str">
        <f t="shared" ca="1" si="289"/>
        <v>2113: Capital</v>
      </c>
      <c r="M2368" s="75">
        <f t="shared" ca="1" si="292"/>
        <v>0</v>
      </c>
      <c r="N2368" s="75">
        <f t="shared" ca="1" si="293"/>
        <v>0</v>
      </c>
      <c r="O2368" s="75" t="str">
        <f t="shared" ca="1" si="290"/>
        <v>2113: Capital00PY0</v>
      </c>
      <c r="P2368" s="75">
        <f>VLOOKUP(D2368,'FY-Quarter lookup'!$D$2:$J$25,7,FALSE)</f>
        <v>0</v>
      </c>
      <c r="Q2368" s="75">
        <f ca="1">IFERROR(INDEX('Budget by FY'!$I$2:$I$506,MATCH('Budget by qtr'!O2368,'Budget by FY'!$F$2:$F$506,0)),0)</f>
        <v>0</v>
      </c>
      <c r="R2368" s="75">
        <f>VLOOKUP(D2368,'FY-Quarter lookup'!$D$2:$K$25,8,FALSE)</f>
        <v>0</v>
      </c>
      <c r="S2368" s="75">
        <f>VLOOKUP(D2368,'FY-Quarter lookup'!$D$2:$G$25,4,FALSE)</f>
        <v>0</v>
      </c>
      <c r="T2368" s="75">
        <f t="shared" ca="1" si="294"/>
        <v>0</v>
      </c>
    </row>
    <row r="2369" spans="1:20">
      <c r="A2369">
        <v>4</v>
      </c>
      <c r="B2369">
        <v>2026</v>
      </c>
      <c r="C2369" s="2">
        <v>46113</v>
      </c>
      <c r="D2369" s="2">
        <v>46203</v>
      </c>
      <c r="J2369">
        <f>VLOOKUP(D2369,'FY-Quarter lookup'!$D$2:$I$25,6,FALSE)</f>
        <v>0</v>
      </c>
      <c r="K2369">
        <f t="shared" si="296"/>
        <v>492</v>
      </c>
      <c r="L2369" s="75" t="str">
        <f t="shared" ca="1" si="289"/>
        <v>2113: Capital</v>
      </c>
      <c r="M2369" s="75">
        <f t="shared" ca="1" si="292"/>
        <v>0</v>
      </c>
      <c r="N2369" s="75">
        <f t="shared" ca="1" si="293"/>
        <v>0</v>
      </c>
      <c r="O2369" s="75" t="str">
        <f t="shared" ca="1" si="290"/>
        <v>2113: Capital00PY0</v>
      </c>
      <c r="P2369" s="75">
        <f>VLOOKUP(D2369,'FY-Quarter lookup'!$D$2:$J$25,7,FALSE)</f>
        <v>0</v>
      </c>
      <c r="Q2369" s="75">
        <f ca="1">IFERROR(INDEX('Budget by FY'!$I$2:$I$506,MATCH('Budget by qtr'!O2369,'Budget by FY'!$F$2:$F$506,0)),0)</f>
        <v>0</v>
      </c>
      <c r="R2369" s="75">
        <f>VLOOKUP(D2369,'FY-Quarter lookup'!$D$2:$K$25,8,FALSE)</f>
        <v>0</v>
      </c>
      <c r="S2369" s="75">
        <f>VLOOKUP(D2369,'FY-Quarter lookup'!$D$2:$G$25,4,FALSE)</f>
        <v>0</v>
      </c>
      <c r="T2369" s="75">
        <f t="shared" ca="1" si="294"/>
        <v>0</v>
      </c>
    </row>
    <row r="2370" spans="1:20">
      <c r="A2370">
        <v>1</v>
      </c>
      <c r="B2370">
        <v>2027</v>
      </c>
      <c r="C2370" s="2">
        <v>46204</v>
      </c>
      <c r="D2370" s="2">
        <v>46295</v>
      </c>
      <c r="J2370">
        <f>VLOOKUP(D2370,'FY-Quarter lookup'!$D$2:$I$25,6,FALSE)</f>
        <v>0</v>
      </c>
      <c r="K2370">
        <f t="shared" si="296"/>
        <v>492</v>
      </c>
      <c r="L2370" s="75" t="str">
        <f t="shared" ca="1" si="289"/>
        <v>2113: Capital</v>
      </c>
      <c r="M2370" s="75">
        <f t="shared" ca="1" si="292"/>
        <v>0</v>
      </c>
      <c r="N2370" s="75">
        <f t="shared" ca="1" si="293"/>
        <v>0</v>
      </c>
      <c r="O2370" s="75" t="str">
        <f t="shared" ca="1" si="290"/>
        <v>2113: Capital00PY0</v>
      </c>
      <c r="P2370" s="75">
        <f>VLOOKUP(D2370,'FY-Quarter lookup'!$D$2:$J$25,7,FALSE)</f>
        <v>0</v>
      </c>
      <c r="Q2370" s="75">
        <f ca="1">IFERROR(INDEX('Budget by FY'!$I$2:$I$506,MATCH('Budget by qtr'!O2370,'Budget by FY'!$F$2:$F$506,0)),0)</f>
        <v>0</v>
      </c>
      <c r="R2370" s="75">
        <f>VLOOKUP(D2370,'FY-Quarter lookup'!$D$2:$K$25,8,FALSE)</f>
        <v>0</v>
      </c>
      <c r="S2370" s="75">
        <f>VLOOKUP(D2370,'FY-Quarter lookup'!$D$2:$G$25,4,FALSE)</f>
        <v>0</v>
      </c>
      <c r="T2370" s="75">
        <f t="shared" ca="1" si="294"/>
        <v>0</v>
      </c>
    </row>
    <row r="2371" spans="1:20">
      <c r="A2371">
        <v>2</v>
      </c>
      <c r="B2371">
        <v>2027</v>
      </c>
      <c r="C2371" s="2">
        <v>46296</v>
      </c>
      <c r="D2371" s="2">
        <v>46387</v>
      </c>
      <c r="J2371">
        <f>VLOOKUP(D2371,'FY-Quarter lookup'!$D$2:$I$25,6,FALSE)</f>
        <v>0</v>
      </c>
      <c r="K2371">
        <f t="shared" si="296"/>
        <v>492</v>
      </c>
      <c r="L2371" s="75" t="str">
        <f t="shared" ref="L2371:L2425" ca="1" si="297">INDIRECT(_xlfn.CONCAT("'Budget by FY'!C",K2371))</f>
        <v>2113: Capital</v>
      </c>
      <c r="M2371" s="75">
        <f t="shared" ca="1" si="292"/>
        <v>0</v>
      </c>
      <c r="N2371" s="75">
        <f t="shared" ca="1" si="293"/>
        <v>0</v>
      </c>
      <c r="O2371" s="75" t="str">
        <f t="shared" ref="O2371:O2425" ca="1" si="298">_xlfn.CONCAT(L2371,M2371,N2371,"PY",P2371)</f>
        <v>2113: Capital00PY0</v>
      </c>
      <c r="P2371" s="75">
        <f>VLOOKUP(D2371,'FY-Quarter lookup'!$D$2:$J$25,7,FALSE)</f>
        <v>0</v>
      </c>
      <c r="Q2371" s="75">
        <f ca="1">IFERROR(INDEX('Budget by FY'!$I$2:$I$506,MATCH('Budget by qtr'!O2371,'Budget by FY'!$F$2:$F$506,0)),0)</f>
        <v>0</v>
      </c>
      <c r="R2371" s="75">
        <f>VLOOKUP(D2371,'FY-Quarter lookup'!$D$2:$K$25,8,FALSE)</f>
        <v>0</v>
      </c>
      <c r="S2371" s="75">
        <f>VLOOKUP(D2371,'FY-Quarter lookup'!$D$2:$G$25,4,FALSE)</f>
        <v>0</v>
      </c>
      <c r="T2371" s="75">
        <f t="shared" ca="1" si="294"/>
        <v>0</v>
      </c>
    </row>
    <row r="2372" spans="1:20">
      <c r="A2372">
        <v>3</v>
      </c>
      <c r="B2372">
        <v>2027</v>
      </c>
      <c r="C2372" s="2">
        <v>46388</v>
      </c>
      <c r="D2372" s="2">
        <v>46477</v>
      </c>
      <c r="J2372">
        <f>VLOOKUP(D2372,'FY-Quarter lookup'!$D$2:$I$25,6,FALSE)</f>
        <v>0</v>
      </c>
      <c r="K2372">
        <f t="shared" si="296"/>
        <v>492</v>
      </c>
      <c r="L2372" s="75" t="str">
        <f t="shared" ca="1" si="297"/>
        <v>2113: Capital</v>
      </c>
      <c r="M2372" s="75">
        <f t="shared" ca="1" si="292"/>
        <v>0</v>
      </c>
      <c r="N2372" s="75">
        <f t="shared" ca="1" si="293"/>
        <v>0</v>
      </c>
      <c r="O2372" s="75" t="str">
        <f t="shared" ca="1" si="298"/>
        <v>2113: Capital00PY0</v>
      </c>
      <c r="P2372" s="75">
        <f>VLOOKUP(D2372,'FY-Quarter lookup'!$D$2:$J$25,7,FALSE)</f>
        <v>0</v>
      </c>
      <c r="Q2372" s="75">
        <f ca="1">IFERROR(INDEX('Budget by FY'!$I$2:$I$506,MATCH('Budget by qtr'!O2372,'Budget by FY'!$F$2:$F$506,0)),0)</f>
        <v>0</v>
      </c>
      <c r="R2372" s="75">
        <f>VLOOKUP(D2372,'FY-Quarter lookup'!$D$2:$K$25,8,FALSE)</f>
        <v>0</v>
      </c>
      <c r="S2372" s="75">
        <f>VLOOKUP(D2372,'FY-Quarter lookup'!$D$2:$G$25,4,FALSE)</f>
        <v>0</v>
      </c>
      <c r="T2372" s="75">
        <f t="shared" ca="1" si="294"/>
        <v>0</v>
      </c>
    </row>
    <row r="2373" spans="1:20">
      <c r="A2373">
        <v>4</v>
      </c>
      <c r="B2373">
        <v>2027</v>
      </c>
      <c r="C2373" s="2">
        <v>46478</v>
      </c>
      <c r="D2373" s="2">
        <v>46568</v>
      </c>
      <c r="J2373">
        <f>VLOOKUP(D2373,'FY-Quarter lookup'!$D$2:$I$25,6,FALSE)</f>
        <v>0</v>
      </c>
      <c r="K2373">
        <f t="shared" si="296"/>
        <v>492</v>
      </c>
      <c r="L2373" s="75" t="str">
        <f t="shared" ca="1" si="297"/>
        <v>2113: Capital</v>
      </c>
      <c r="M2373" s="75">
        <f t="shared" ca="1" si="292"/>
        <v>0</v>
      </c>
      <c r="N2373" s="75">
        <f t="shared" ca="1" si="293"/>
        <v>0</v>
      </c>
      <c r="O2373" s="75" t="str">
        <f t="shared" ca="1" si="298"/>
        <v>2113: Capital00PY0</v>
      </c>
      <c r="P2373" s="75">
        <f>VLOOKUP(D2373,'FY-Quarter lookup'!$D$2:$J$25,7,FALSE)</f>
        <v>0</v>
      </c>
      <c r="Q2373" s="75">
        <f ca="1">IFERROR(INDEX('Budget by FY'!$I$2:$I$506,MATCH('Budget by qtr'!O2373,'Budget by FY'!$F$2:$F$506,0)),0)</f>
        <v>0</v>
      </c>
      <c r="R2373" s="75">
        <f>VLOOKUP(D2373,'FY-Quarter lookup'!$D$2:$K$25,8,FALSE)</f>
        <v>0</v>
      </c>
      <c r="S2373" s="75">
        <f>VLOOKUP(D2373,'FY-Quarter lookup'!$D$2:$G$25,4,FALSE)</f>
        <v>0</v>
      </c>
      <c r="T2373" s="75">
        <f t="shared" ca="1" si="294"/>
        <v>0</v>
      </c>
    </row>
    <row r="2374" spans="1:20">
      <c r="A2374">
        <v>1</v>
      </c>
      <c r="B2374">
        <v>2028</v>
      </c>
      <c r="C2374" s="2">
        <v>46569</v>
      </c>
      <c r="D2374" s="2">
        <v>46660</v>
      </c>
      <c r="J2374">
        <f>VLOOKUP(D2374,'FY-Quarter lookup'!$D$2:$I$25,6,FALSE)</f>
        <v>0</v>
      </c>
      <c r="K2374">
        <f t="shared" si="296"/>
        <v>492</v>
      </c>
      <c r="L2374" s="75" t="str">
        <f t="shared" ca="1" si="297"/>
        <v>2113: Capital</v>
      </c>
      <c r="M2374" s="75">
        <f t="shared" ca="1" si="292"/>
        <v>0</v>
      </c>
      <c r="N2374" s="75">
        <f t="shared" ca="1" si="293"/>
        <v>0</v>
      </c>
      <c r="O2374" s="75" t="str">
        <f t="shared" ca="1" si="298"/>
        <v>2113: Capital00PY0</v>
      </c>
      <c r="P2374" s="75">
        <f>VLOOKUP(D2374,'FY-Quarter lookup'!$D$2:$J$25,7,FALSE)</f>
        <v>0</v>
      </c>
      <c r="Q2374" s="75">
        <f ca="1">IFERROR(INDEX('Budget by FY'!$I$2:$I$506,MATCH('Budget by qtr'!O2374,'Budget by FY'!$F$2:$F$506,0)),0)</f>
        <v>0</v>
      </c>
      <c r="R2374" s="75">
        <f>VLOOKUP(D2374,'FY-Quarter lookup'!$D$2:$K$25,8,FALSE)</f>
        <v>0</v>
      </c>
      <c r="S2374" s="75">
        <f>VLOOKUP(D2374,'FY-Quarter lookup'!$D$2:$G$25,4,FALSE)</f>
        <v>0</v>
      </c>
      <c r="T2374" s="75">
        <f t="shared" ca="1" si="294"/>
        <v>0</v>
      </c>
    </row>
    <row r="2375" spans="1:20">
      <c r="A2375">
        <v>2</v>
      </c>
      <c r="B2375">
        <v>2028</v>
      </c>
      <c r="C2375" s="2">
        <v>46661</v>
      </c>
      <c r="D2375" s="2">
        <v>46752</v>
      </c>
      <c r="J2375">
        <f>VLOOKUP(D2375,'FY-Quarter lookup'!$D$2:$I$25,6,FALSE)</f>
        <v>0</v>
      </c>
      <c r="K2375">
        <f t="shared" si="296"/>
        <v>492</v>
      </c>
      <c r="L2375" s="75" t="str">
        <f t="shared" ca="1" si="297"/>
        <v>2113: Capital</v>
      </c>
      <c r="M2375" s="75">
        <f t="shared" ca="1" si="292"/>
        <v>0</v>
      </c>
      <c r="N2375" s="75">
        <f t="shared" ca="1" si="293"/>
        <v>0</v>
      </c>
      <c r="O2375" s="75" t="str">
        <f t="shared" ca="1" si="298"/>
        <v>2113: Capital00PY0</v>
      </c>
      <c r="P2375" s="75">
        <f>VLOOKUP(D2375,'FY-Quarter lookup'!$D$2:$J$25,7,FALSE)</f>
        <v>0</v>
      </c>
      <c r="Q2375" s="75">
        <f ca="1">IFERROR(INDEX('Budget by FY'!$I$2:$I$506,MATCH('Budget by qtr'!O2375,'Budget by FY'!$F$2:$F$506,0)),0)</f>
        <v>0</v>
      </c>
      <c r="R2375" s="75">
        <f>VLOOKUP(D2375,'FY-Quarter lookup'!$D$2:$K$25,8,FALSE)</f>
        <v>0</v>
      </c>
      <c r="S2375" s="75">
        <f>VLOOKUP(D2375,'FY-Quarter lookup'!$D$2:$G$25,4,FALSE)</f>
        <v>0</v>
      </c>
      <c r="T2375" s="75">
        <f t="shared" ca="1" si="294"/>
        <v>0</v>
      </c>
    </row>
    <row r="2376" spans="1:20">
      <c r="A2376">
        <v>3</v>
      </c>
      <c r="B2376">
        <v>2028</v>
      </c>
      <c r="C2376" s="2">
        <v>46753</v>
      </c>
      <c r="D2376" s="2">
        <v>46843</v>
      </c>
      <c r="J2376">
        <f>VLOOKUP(D2376,'FY-Quarter lookup'!$D$2:$I$25,6,FALSE)</f>
        <v>0</v>
      </c>
      <c r="K2376">
        <f t="shared" si="296"/>
        <v>492</v>
      </c>
      <c r="L2376" s="75" t="str">
        <f t="shared" ca="1" si="297"/>
        <v>2113: Capital</v>
      </c>
      <c r="M2376" s="75">
        <f t="shared" ca="1" si="292"/>
        <v>0</v>
      </c>
      <c r="N2376" s="75">
        <f t="shared" ca="1" si="293"/>
        <v>0</v>
      </c>
      <c r="O2376" s="75" t="str">
        <f t="shared" ca="1" si="298"/>
        <v>2113: Capital00PY0</v>
      </c>
      <c r="P2376" s="75">
        <f>VLOOKUP(D2376,'FY-Quarter lookup'!$D$2:$J$25,7,FALSE)</f>
        <v>0</v>
      </c>
      <c r="Q2376" s="75">
        <f ca="1">IFERROR(INDEX('Budget by FY'!$I$2:$I$506,MATCH('Budget by qtr'!O2376,'Budget by FY'!$F$2:$F$506,0)),0)</f>
        <v>0</v>
      </c>
      <c r="R2376" s="75">
        <f>VLOOKUP(D2376,'FY-Quarter lookup'!$D$2:$K$25,8,FALSE)</f>
        <v>0</v>
      </c>
      <c r="S2376" s="75">
        <f>VLOOKUP(D2376,'FY-Quarter lookup'!$D$2:$G$25,4,FALSE)</f>
        <v>0</v>
      </c>
      <c r="T2376" s="75">
        <f t="shared" ca="1" si="294"/>
        <v>0</v>
      </c>
    </row>
    <row r="2377" spans="1:20">
      <c r="A2377">
        <v>4</v>
      </c>
      <c r="B2377">
        <v>2028</v>
      </c>
      <c r="C2377" s="2">
        <v>46844</v>
      </c>
      <c r="D2377" s="2">
        <v>46934</v>
      </c>
      <c r="J2377">
        <f>VLOOKUP(D2377,'FY-Quarter lookup'!$D$2:$I$25,6,FALSE)</f>
        <v>0</v>
      </c>
      <c r="K2377">
        <f t="shared" si="296"/>
        <v>492</v>
      </c>
      <c r="L2377" s="75" t="str">
        <f t="shared" ca="1" si="297"/>
        <v>2113: Capital</v>
      </c>
      <c r="M2377" s="75">
        <f t="shared" ca="1" si="292"/>
        <v>0</v>
      </c>
      <c r="N2377" s="75">
        <f t="shared" ca="1" si="293"/>
        <v>0</v>
      </c>
      <c r="O2377" s="75" t="str">
        <f t="shared" ca="1" si="298"/>
        <v>2113: Capital00PY0</v>
      </c>
      <c r="P2377" s="75">
        <f>VLOOKUP(D2377,'FY-Quarter lookup'!$D$2:$J$25,7,FALSE)</f>
        <v>0</v>
      </c>
      <c r="Q2377" s="75">
        <f ca="1">IFERROR(INDEX('Budget by FY'!$I$2:$I$506,MATCH('Budget by qtr'!O2377,'Budget by FY'!$F$2:$F$506,0)),0)</f>
        <v>0</v>
      </c>
      <c r="R2377" s="75">
        <f>VLOOKUP(D2377,'FY-Quarter lookup'!$D$2:$K$25,8,FALSE)</f>
        <v>0</v>
      </c>
      <c r="S2377" s="75">
        <f>VLOOKUP(D2377,'FY-Quarter lookup'!$D$2:$G$25,4,FALSE)</f>
        <v>0</v>
      </c>
      <c r="T2377" s="75">
        <f t="shared" ca="1" si="294"/>
        <v>0</v>
      </c>
    </row>
    <row r="2378" spans="1:20">
      <c r="A2378">
        <v>1</v>
      </c>
      <c r="B2378">
        <v>2023</v>
      </c>
      <c r="C2378" s="2">
        <v>44743</v>
      </c>
      <c r="D2378" s="2">
        <v>44834</v>
      </c>
      <c r="J2378">
        <f>VLOOKUP(D2378,'FY-Quarter lookup'!$D$2:$I$25,6,FALSE)</f>
        <v>0</v>
      </c>
      <c r="K2378">
        <f>K2377+5</f>
        <v>497</v>
      </c>
      <c r="L2378" s="75" t="str">
        <f t="shared" ca="1" si="297"/>
        <v>2113: Capital</v>
      </c>
      <c r="M2378" s="75">
        <f t="shared" ca="1" si="292"/>
        <v>0</v>
      </c>
      <c r="N2378" s="75">
        <f t="shared" ca="1" si="293"/>
        <v>0</v>
      </c>
      <c r="O2378" s="75" t="str">
        <f t="shared" ca="1" si="298"/>
        <v>2113: Capital00PY0</v>
      </c>
      <c r="P2378" s="75">
        <f>VLOOKUP(D2378,'FY-Quarter lookup'!$D$2:$J$25,7,FALSE)</f>
        <v>0</v>
      </c>
      <c r="Q2378" s="75">
        <f ca="1">IFERROR(INDEX('Budget by FY'!$I$2:$I$506,MATCH('Budget by qtr'!O2378,'Budget by FY'!$F$2:$F$506,0)),0)</f>
        <v>0</v>
      </c>
      <c r="R2378" s="75">
        <f>VLOOKUP(D2378,'FY-Quarter lookup'!$D$2:$K$25,8,FALSE)</f>
        <v>0</v>
      </c>
      <c r="S2378" s="75">
        <f>VLOOKUP(D2378,'FY-Quarter lookup'!$D$2:$G$25,4,FALSE)</f>
        <v>0</v>
      </c>
      <c r="T2378" s="75">
        <f t="shared" ca="1" si="294"/>
        <v>0</v>
      </c>
    </row>
    <row r="2379" spans="1:20">
      <c r="A2379">
        <v>2</v>
      </c>
      <c r="B2379">
        <v>2023</v>
      </c>
      <c r="C2379" s="2">
        <v>44835</v>
      </c>
      <c r="D2379" s="2">
        <v>44926</v>
      </c>
      <c r="J2379">
        <f>VLOOKUP(D2379,'FY-Quarter lookup'!$D$2:$I$25,6,FALSE)</f>
        <v>0</v>
      </c>
      <c r="K2379">
        <f>K2378</f>
        <v>497</v>
      </c>
      <c r="L2379" s="75" t="str">
        <f t="shared" ca="1" si="297"/>
        <v>2113: Capital</v>
      </c>
      <c r="M2379" s="75">
        <f t="shared" ca="1" si="292"/>
        <v>0</v>
      </c>
      <c r="N2379" s="75">
        <f t="shared" ca="1" si="293"/>
        <v>0</v>
      </c>
      <c r="O2379" s="75" t="str">
        <f t="shared" ca="1" si="298"/>
        <v>2113: Capital00PY0</v>
      </c>
      <c r="P2379" s="75">
        <f>VLOOKUP(D2379,'FY-Quarter lookup'!$D$2:$J$25,7,FALSE)</f>
        <v>0</v>
      </c>
      <c r="Q2379" s="75">
        <f ca="1">IFERROR(INDEX('Budget by FY'!$I$2:$I$506,MATCH('Budget by qtr'!O2379,'Budget by FY'!$F$2:$F$506,0)),0)</f>
        <v>0</v>
      </c>
      <c r="R2379" s="75">
        <f>VLOOKUP(D2379,'FY-Quarter lookup'!$D$2:$K$25,8,FALSE)</f>
        <v>0</v>
      </c>
      <c r="S2379" s="75">
        <f>VLOOKUP(D2379,'FY-Quarter lookup'!$D$2:$G$25,4,FALSE)</f>
        <v>0</v>
      </c>
      <c r="T2379" s="75">
        <f t="shared" ca="1" si="294"/>
        <v>0</v>
      </c>
    </row>
    <row r="2380" spans="1:20">
      <c r="A2380">
        <v>3</v>
      </c>
      <c r="B2380">
        <v>2023</v>
      </c>
      <c r="C2380" s="2">
        <v>44927</v>
      </c>
      <c r="D2380" s="2">
        <v>45016</v>
      </c>
      <c r="J2380">
        <f>VLOOKUP(D2380,'FY-Quarter lookup'!$D$2:$I$25,6,FALSE)</f>
        <v>0</v>
      </c>
      <c r="K2380">
        <f t="shared" ref="K2380:K2401" si="299">K2379</f>
        <v>497</v>
      </c>
      <c r="L2380" s="75" t="str">
        <f t="shared" ca="1" si="297"/>
        <v>2113: Capital</v>
      </c>
      <c r="M2380" s="75">
        <f t="shared" ca="1" si="292"/>
        <v>0</v>
      </c>
      <c r="N2380" s="75">
        <f t="shared" ca="1" si="293"/>
        <v>0</v>
      </c>
      <c r="O2380" s="75" t="str">
        <f t="shared" ca="1" si="298"/>
        <v>2113: Capital00PY0</v>
      </c>
      <c r="P2380" s="75">
        <f>VLOOKUP(D2380,'FY-Quarter lookup'!$D$2:$J$25,7,FALSE)</f>
        <v>0</v>
      </c>
      <c r="Q2380" s="75">
        <f ca="1">IFERROR(INDEX('Budget by FY'!$I$2:$I$506,MATCH('Budget by qtr'!O2380,'Budget by FY'!$F$2:$F$506,0)),0)</f>
        <v>0</v>
      </c>
      <c r="R2380" s="75">
        <f>VLOOKUP(D2380,'FY-Quarter lookup'!$D$2:$K$25,8,FALSE)</f>
        <v>0</v>
      </c>
      <c r="S2380" s="75">
        <f>VLOOKUP(D2380,'FY-Quarter lookup'!$D$2:$G$25,4,FALSE)</f>
        <v>0</v>
      </c>
      <c r="T2380" s="75">
        <f t="shared" ca="1" si="294"/>
        <v>0</v>
      </c>
    </row>
    <row r="2381" spans="1:20">
      <c r="A2381">
        <v>4</v>
      </c>
      <c r="B2381">
        <v>2023</v>
      </c>
      <c r="C2381" s="2">
        <v>45017</v>
      </c>
      <c r="D2381" s="2">
        <v>45107</v>
      </c>
      <c r="J2381">
        <f>VLOOKUP(D2381,'FY-Quarter lookup'!$D$2:$I$25,6,FALSE)</f>
        <v>0</v>
      </c>
      <c r="K2381">
        <f t="shared" si="299"/>
        <v>497</v>
      </c>
      <c r="L2381" s="75" t="str">
        <f t="shared" ca="1" si="297"/>
        <v>2113: Capital</v>
      </c>
      <c r="M2381" s="75">
        <f t="shared" ca="1" si="292"/>
        <v>0</v>
      </c>
      <c r="N2381" s="75">
        <f t="shared" ca="1" si="293"/>
        <v>0</v>
      </c>
      <c r="O2381" s="75" t="str">
        <f t="shared" ca="1" si="298"/>
        <v>2113: Capital00PY0</v>
      </c>
      <c r="P2381" s="75">
        <f>VLOOKUP(D2381,'FY-Quarter lookup'!$D$2:$J$25,7,FALSE)</f>
        <v>0</v>
      </c>
      <c r="Q2381" s="75">
        <f ca="1">IFERROR(INDEX('Budget by FY'!$I$2:$I$506,MATCH('Budget by qtr'!O2381,'Budget by FY'!$F$2:$F$506,0)),0)</f>
        <v>0</v>
      </c>
      <c r="R2381" s="75">
        <f>VLOOKUP(D2381,'FY-Quarter lookup'!$D$2:$K$25,8,FALSE)</f>
        <v>0</v>
      </c>
      <c r="S2381" s="75">
        <f>VLOOKUP(D2381,'FY-Quarter lookup'!$D$2:$G$25,4,FALSE)</f>
        <v>0</v>
      </c>
      <c r="T2381" s="75">
        <f t="shared" ca="1" si="294"/>
        <v>0</v>
      </c>
    </row>
    <row r="2382" spans="1:20">
      <c r="A2382">
        <v>1</v>
      </c>
      <c r="B2382">
        <v>2024</v>
      </c>
      <c r="C2382" s="2">
        <v>45108</v>
      </c>
      <c r="D2382" s="2">
        <v>45199</v>
      </c>
      <c r="J2382">
        <f>VLOOKUP(D2382,'FY-Quarter lookup'!$D$2:$I$25,6,FALSE)</f>
        <v>0</v>
      </c>
      <c r="K2382">
        <f t="shared" si="299"/>
        <v>497</v>
      </c>
      <c r="L2382" s="75" t="str">
        <f t="shared" ca="1" si="297"/>
        <v>2113: Capital</v>
      </c>
      <c r="M2382" s="75">
        <f t="shared" ca="1" si="292"/>
        <v>0</v>
      </c>
      <c r="N2382" s="75">
        <f t="shared" ca="1" si="293"/>
        <v>0</v>
      </c>
      <c r="O2382" s="75" t="str">
        <f t="shared" ca="1" si="298"/>
        <v>2113: Capital00PY0</v>
      </c>
      <c r="P2382" s="75">
        <f>VLOOKUP(D2382,'FY-Quarter lookup'!$D$2:$J$25,7,FALSE)</f>
        <v>0</v>
      </c>
      <c r="Q2382" s="75">
        <f ca="1">IFERROR(INDEX('Budget by FY'!$I$2:$I$506,MATCH('Budget by qtr'!O2382,'Budget by FY'!$F$2:$F$506,0)),0)</f>
        <v>0</v>
      </c>
      <c r="R2382" s="75">
        <f>VLOOKUP(D2382,'FY-Quarter lookup'!$D$2:$K$25,8,FALSE)</f>
        <v>0</v>
      </c>
      <c r="S2382" s="75">
        <f>VLOOKUP(D2382,'FY-Quarter lookup'!$D$2:$G$25,4,FALSE)</f>
        <v>0</v>
      </c>
      <c r="T2382" s="75">
        <f t="shared" ca="1" si="294"/>
        <v>0</v>
      </c>
    </row>
    <row r="2383" spans="1:20">
      <c r="A2383">
        <v>2</v>
      </c>
      <c r="B2383">
        <v>2024</v>
      </c>
      <c r="C2383" s="2">
        <v>45200</v>
      </c>
      <c r="D2383" s="2">
        <v>45291</v>
      </c>
      <c r="J2383">
        <f>VLOOKUP(D2383,'FY-Quarter lookup'!$D$2:$I$25,6,FALSE)</f>
        <v>0</v>
      </c>
      <c r="K2383">
        <f t="shared" si="299"/>
        <v>497</v>
      </c>
      <c r="L2383" s="75" t="str">
        <f t="shared" ca="1" si="297"/>
        <v>2113: Capital</v>
      </c>
      <c r="M2383" s="75">
        <f t="shared" ca="1" si="292"/>
        <v>0</v>
      </c>
      <c r="N2383" s="75">
        <f t="shared" ca="1" si="293"/>
        <v>0</v>
      </c>
      <c r="O2383" s="75" t="str">
        <f t="shared" ca="1" si="298"/>
        <v>2113: Capital00PY0</v>
      </c>
      <c r="P2383" s="75">
        <f>VLOOKUP(D2383,'FY-Quarter lookup'!$D$2:$J$25,7,FALSE)</f>
        <v>0</v>
      </c>
      <c r="Q2383" s="75">
        <f ca="1">IFERROR(INDEX('Budget by FY'!$I$2:$I$506,MATCH('Budget by qtr'!O2383,'Budget by FY'!$F$2:$F$506,0)),0)</f>
        <v>0</v>
      </c>
      <c r="R2383" s="75">
        <f>VLOOKUP(D2383,'FY-Quarter lookup'!$D$2:$K$25,8,FALSE)</f>
        <v>0</v>
      </c>
      <c r="S2383" s="75">
        <f>VLOOKUP(D2383,'FY-Quarter lookup'!$D$2:$G$25,4,FALSE)</f>
        <v>0</v>
      </c>
      <c r="T2383" s="75">
        <f t="shared" ca="1" si="294"/>
        <v>0</v>
      </c>
    </row>
    <row r="2384" spans="1:20">
      <c r="A2384">
        <v>3</v>
      </c>
      <c r="B2384">
        <v>2024</v>
      </c>
      <c r="C2384" s="2">
        <v>45292</v>
      </c>
      <c r="D2384" s="2">
        <v>45382</v>
      </c>
      <c r="J2384">
        <f>VLOOKUP(D2384,'FY-Quarter lookup'!$D$2:$I$25,6,FALSE)</f>
        <v>0</v>
      </c>
      <c r="K2384">
        <f t="shared" si="299"/>
        <v>497</v>
      </c>
      <c r="L2384" s="75" t="str">
        <f t="shared" ca="1" si="297"/>
        <v>2113: Capital</v>
      </c>
      <c r="M2384" s="75">
        <f t="shared" ca="1" si="292"/>
        <v>0</v>
      </c>
      <c r="N2384" s="75">
        <f t="shared" ca="1" si="293"/>
        <v>0</v>
      </c>
      <c r="O2384" s="75" t="str">
        <f t="shared" ca="1" si="298"/>
        <v>2113: Capital00PY0</v>
      </c>
      <c r="P2384" s="75">
        <f>VLOOKUP(D2384,'FY-Quarter lookup'!$D$2:$J$25,7,FALSE)</f>
        <v>0</v>
      </c>
      <c r="Q2384" s="75">
        <f ca="1">IFERROR(INDEX('Budget by FY'!$I$2:$I$506,MATCH('Budget by qtr'!O2384,'Budget by FY'!$F$2:$F$506,0)),0)</f>
        <v>0</v>
      </c>
      <c r="R2384" s="75">
        <f>VLOOKUP(D2384,'FY-Quarter lookup'!$D$2:$K$25,8,FALSE)</f>
        <v>0</v>
      </c>
      <c r="S2384" s="75">
        <f>VLOOKUP(D2384,'FY-Quarter lookup'!$D$2:$G$25,4,FALSE)</f>
        <v>0</v>
      </c>
      <c r="T2384" s="75">
        <f t="shared" ca="1" si="294"/>
        <v>0</v>
      </c>
    </row>
    <row r="2385" spans="1:20">
      <c r="A2385">
        <v>4</v>
      </c>
      <c r="B2385">
        <v>2024</v>
      </c>
      <c r="C2385" s="2">
        <v>45383</v>
      </c>
      <c r="D2385" s="2">
        <v>45473</v>
      </c>
      <c r="J2385">
        <f>VLOOKUP(D2385,'FY-Quarter lookup'!$D$2:$I$25,6,FALSE)</f>
        <v>0</v>
      </c>
      <c r="K2385">
        <f t="shared" si="299"/>
        <v>497</v>
      </c>
      <c r="L2385" s="75" t="str">
        <f t="shared" ca="1" si="297"/>
        <v>2113: Capital</v>
      </c>
      <c r="M2385" s="75">
        <f t="shared" ca="1" si="292"/>
        <v>0</v>
      </c>
      <c r="N2385" s="75">
        <f t="shared" ca="1" si="293"/>
        <v>0</v>
      </c>
      <c r="O2385" s="75" t="str">
        <f t="shared" ca="1" si="298"/>
        <v>2113: Capital00PY0</v>
      </c>
      <c r="P2385" s="75">
        <f>VLOOKUP(D2385,'FY-Quarter lookup'!$D$2:$J$25,7,FALSE)</f>
        <v>0</v>
      </c>
      <c r="Q2385" s="75">
        <f ca="1">IFERROR(INDEX('Budget by FY'!$I$2:$I$506,MATCH('Budget by qtr'!O2385,'Budget by FY'!$F$2:$F$506,0)),0)</f>
        <v>0</v>
      </c>
      <c r="R2385" s="75">
        <f>VLOOKUP(D2385,'FY-Quarter lookup'!$D$2:$K$25,8,FALSE)</f>
        <v>0</v>
      </c>
      <c r="S2385" s="75">
        <f>VLOOKUP(D2385,'FY-Quarter lookup'!$D$2:$G$25,4,FALSE)</f>
        <v>0</v>
      </c>
      <c r="T2385" s="75">
        <f t="shared" ca="1" si="294"/>
        <v>0</v>
      </c>
    </row>
    <row r="2386" spans="1:20">
      <c r="A2386">
        <v>1</v>
      </c>
      <c r="B2386">
        <v>2025</v>
      </c>
      <c r="C2386" s="2">
        <v>45474</v>
      </c>
      <c r="D2386" s="2">
        <v>45565</v>
      </c>
      <c r="J2386">
        <f>VLOOKUP(D2386,'FY-Quarter lookup'!$D$2:$I$25,6,FALSE)</f>
        <v>0</v>
      </c>
      <c r="K2386">
        <f t="shared" si="299"/>
        <v>497</v>
      </c>
      <c r="L2386" s="75" t="str">
        <f t="shared" ca="1" si="297"/>
        <v>2113: Capital</v>
      </c>
      <c r="M2386" s="75">
        <f t="shared" ca="1" si="292"/>
        <v>0</v>
      </c>
      <c r="N2386" s="75">
        <f t="shared" ca="1" si="293"/>
        <v>0</v>
      </c>
      <c r="O2386" s="75" t="str">
        <f t="shared" ca="1" si="298"/>
        <v>2113: Capital00PY0</v>
      </c>
      <c r="P2386" s="75">
        <f>VLOOKUP(D2386,'FY-Quarter lookup'!$D$2:$J$25,7,FALSE)</f>
        <v>0</v>
      </c>
      <c r="Q2386" s="75">
        <f ca="1">IFERROR(INDEX('Budget by FY'!$I$2:$I$506,MATCH('Budget by qtr'!O2386,'Budget by FY'!$F$2:$F$506,0)),0)</f>
        <v>0</v>
      </c>
      <c r="R2386" s="75">
        <f>VLOOKUP(D2386,'FY-Quarter lookup'!$D$2:$K$25,8,FALSE)</f>
        <v>0</v>
      </c>
      <c r="S2386" s="75">
        <f>VLOOKUP(D2386,'FY-Quarter lookup'!$D$2:$G$25,4,FALSE)</f>
        <v>0</v>
      </c>
      <c r="T2386" s="75">
        <f t="shared" ca="1" si="294"/>
        <v>0</v>
      </c>
    </row>
    <row r="2387" spans="1:20">
      <c r="A2387">
        <v>2</v>
      </c>
      <c r="B2387">
        <v>2025</v>
      </c>
      <c r="C2387" s="2">
        <v>45566</v>
      </c>
      <c r="D2387" s="2">
        <v>45657</v>
      </c>
      <c r="J2387">
        <f>VLOOKUP(D2387,'FY-Quarter lookup'!$D$2:$I$25,6,FALSE)</f>
        <v>0</v>
      </c>
      <c r="K2387">
        <f t="shared" si="299"/>
        <v>497</v>
      </c>
      <c r="L2387" s="75" t="str">
        <f t="shared" ca="1" si="297"/>
        <v>2113: Capital</v>
      </c>
      <c r="M2387" s="75">
        <f t="shared" ca="1" si="292"/>
        <v>0</v>
      </c>
      <c r="N2387" s="75">
        <f t="shared" ca="1" si="293"/>
        <v>0</v>
      </c>
      <c r="O2387" s="75" t="str">
        <f t="shared" ca="1" si="298"/>
        <v>2113: Capital00PY0</v>
      </c>
      <c r="P2387" s="75">
        <f>VLOOKUP(D2387,'FY-Quarter lookup'!$D$2:$J$25,7,FALSE)</f>
        <v>0</v>
      </c>
      <c r="Q2387" s="75">
        <f ca="1">IFERROR(INDEX('Budget by FY'!$I$2:$I$506,MATCH('Budget by qtr'!O2387,'Budget by FY'!$F$2:$F$506,0)),0)</f>
        <v>0</v>
      </c>
      <c r="R2387" s="75">
        <f>VLOOKUP(D2387,'FY-Quarter lookup'!$D$2:$K$25,8,FALSE)</f>
        <v>0</v>
      </c>
      <c r="S2387" s="75">
        <f>VLOOKUP(D2387,'FY-Quarter lookup'!$D$2:$G$25,4,FALSE)</f>
        <v>0</v>
      </c>
      <c r="T2387" s="75">
        <f t="shared" ca="1" si="294"/>
        <v>0</v>
      </c>
    </row>
    <row r="2388" spans="1:20">
      <c r="A2388">
        <v>3</v>
      </c>
      <c r="B2388">
        <v>2025</v>
      </c>
      <c r="C2388" s="2">
        <v>45658</v>
      </c>
      <c r="D2388" s="2">
        <v>45747</v>
      </c>
      <c r="J2388">
        <f>VLOOKUP(D2388,'FY-Quarter lookup'!$D$2:$I$25,6,FALSE)</f>
        <v>0</v>
      </c>
      <c r="K2388">
        <f t="shared" si="299"/>
        <v>497</v>
      </c>
      <c r="L2388" s="75" t="str">
        <f t="shared" ca="1" si="297"/>
        <v>2113: Capital</v>
      </c>
      <c r="M2388" s="75">
        <f t="shared" ca="1" si="292"/>
        <v>0</v>
      </c>
      <c r="N2388" s="75">
        <f t="shared" ca="1" si="293"/>
        <v>0</v>
      </c>
      <c r="O2388" s="75" t="str">
        <f t="shared" ca="1" si="298"/>
        <v>2113: Capital00PY0</v>
      </c>
      <c r="P2388" s="75">
        <f>VLOOKUP(D2388,'FY-Quarter lookup'!$D$2:$J$25,7,FALSE)</f>
        <v>0</v>
      </c>
      <c r="Q2388" s="75">
        <f ca="1">IFERROR(INDEX('Budget by FY'!$I$2:$I$506,MATCH('Budget by qtr'!O2388,'Budget by FY'!$F$2:$F$506,0)),0)</f>
        <v>0</v>
      </c>
      <c r="R2388" s="75">
        <f>VLOOKUP(D2388,'FY-Quarter lookup'!$D$2:$K$25,8,FALSE)</f>
        <v>0</v>
      </c>
      <c r="S2388" s="75">
        <f>VLOOKUP(D2388,'FY-Quarter lookup'!$D$2:$G$25,4,FALSE)</f>
        <v>0</v>
      </c>
      <c r="T2388" s="75">
        <f t="shared" ca="1" si="294"/>
        <v>0</v>
      </c>
    </row>
    <row r="2389" spans="1:20">
      <c r="A2389">
        <v>4</v>
      </c>
      <c r="B2389">
        <v>2025</v>
      </c>
      <c r="C2389" s="2">
        <v>45748</v>
      </c>
      <c r="D2389" s="2">
        <v>45838</v>
      </c>
      <c r="J2389">
        <f>VLOOKUP(D2389,'FY-Quarter lookup'!$D$2:$I$25,6,FALSE)</f>
        <v>0</v>
      </c>
      <c r="K2389">
        <f t="shared" si="299"/>
        <v>497</v>
      </c>
      <c r="L2389" s="75" t="str">
        <f t="shared" ca="1" si="297"/>
        <v>2113: Capital</v>
      </c>
      <c r="M2389" s="75">
        <f t="shared" ca="1" si="292"/>
        <v>0</v>
      </c>
      <c r="N2389" s="75">
        <f t="shared" ca="1" si="293"/>
        <v>0</v>
      </c>
      <c r="O2389" s="75" t="str">
        <f t="shared" ca="1" si="298"/>
        <v>2113: Capital00PY0</v>
      </c>
      <c r="P2389" s="75">
        <f>VLOOKUP(D2389,'FY-Quarter lookup'!$D$2:$J$25,7,FALSE)</f>
        <v>0</v>
      </c>
      <c r="Q2389" s="75">
        <f ca="1">IFERROR(INDEX('Budget by FY'!$I$2:$I$506,MATCH('Budget by qtr'!O2389,'Budget by FY'!$F$2:$F$506,0)),0)</f>
        <v>0</v>
      </c>
      <c r="R2389" s="75">
        <f>VLOOKUP(D2389,'FY-Quarter lookup'!$D$2:$K$25,8,FALSE)</f>
        <v>0</v>
      </c>
      <c r="S2389" s="75">
        <f>VLOOKUP(D2389,'FY-Quarter lookup'!$D$2:$G$25,4,FALSE)</f>
        <v>0</v>
      </c>
      <c r="T2389" s="75">
        <f t="shared" ca="1" si="294"/>
        <v>0</v>
      </c>
    </row>
    <row r="2390" spans="1:20">
      <c r="A2390">
        <v>1</v>
      </c>
      <c r="B2390">
        <v>2026</v>
      </c>
      <c r="C2390" s="2">
        <v>45839</v>
      </c>
      <c r="D2390" s="2">
        <v>45930</v>
      </c>
      <c r="J2390">
        <f>VLOOKUP(D2390,'FY-Quarter lookup'!$D$2:$I$25,6,FALSE)</f>
        <v>0</v>
      </c>
      <c r="K2390">
        <f t="shared" si="299"/>
        <v>497</v>
      </c>
      <c r="L2390" s="75" t="str">
        <f t="shared" ca="1" si="297"/>
        <v>2113: Capital</v>
      </c>
      <c r="M2390" s="75">
        <f t="shared" ca="1" si="292"/>
        <v>0</v>
      </c>
      <c r="N2390" s="75">
        <f t="shared" ca="1" si="293"/>
        <v>0</v>
      </c>
      <c r="O2390" s="75" t="str">
        <f t="shared" ca="1" si="298"/>
        <v>2113: Capital00PY0</v>
      </c>
      <c r="P2390" s="75">
        <f>VLOOKUP(D2390,'FY-Quarter lookup'!$D$2:$J$25,7,FALSE)</f>
        <v>0</v>
      </c>
      <c r="Q2390" s="75">
        <f ca="1">IFERROR(INDEX('Budget by FY'!$I$2:$I$506,MATCH('Budget by qtr'!O2390,'Budget by FY'!$F$2:$F$506,0)),0)</f>
        <v>0</v>
      </c>
      <c r="R2390" s="75">
        <f>VLOOKUP(D2390,'FY-Quarter lookup'!$D$2:$K$25,8,FALSE)</f>
        <v>0</v>
      </c>
      <c r="S2390" s="75">
        <f>VLOOKUP(D2390,'FY-Quarter lookup'!$D$2:$G$25,4,FALSE)</f>
        <v>0</v>
      </c>
      <c r="T2390" s="75">
        <f t="shared" ca="1" si="294"/>
        <v>0</v>
      </c>
    </row>
    <row r="2391" spans="1:20">
      <c r="A2391">
        <v>2</v>
      </c>
      <c r="B2391">
        <v>2026</v>
      </c>
      <c r="C2391" s="2">
        <v>45931</v>
      </c>
      <c r="D2391" s="2">
        <v>46022</v>
      </c>
      <c r="J2391">
        <f>VLOOKUP(D2391,'FY-Quarter lookup'!$D$2:$I$25,6,FALSE)</f>
        <v>0</v>
      </c>
      <c r="K2391">
        <f t="shared" si="299"/>
        <v>497</v>
      </c>
      <c r="L2391" s="75" t="str">
        <f t="shared" ca="1" si="297"/>
        <v>2113: Capital</v>
      </c>
      <c r="M2391" s="75">
        <f t="shared" ca="1" si="292"/>
        <v>0</v>
      </c>
      <c r="N2391" s="75">
        <f t="shared" ca="1" si="293"/>
        <v>0</v>
      </c>
      <c r="O2391" s="75" t="str">
        <f t="shared" ca="1" si="298"/>
        <v>2113: Capital00PY0</v>
      </c>
      <c r="P2391" s="75">
        <f>VLOOKUP(D2391,'FY-Quarter lookup'!$D$2:$J$25,7,FALSE)</f>
        <v>0</v>
      </c>
      <c r="Q2391" s="75">
        <f ca="1">IFERROR(INDEX('Budget by FY'!$I$2:$I$506,MATCH('Budget by qtr'!O2391,'Budget by FY'!$F$2:$F$506,0)),0)</f>
        <v>0</v>
      </c>
      <c r="R2391" s="75">
        <f>VLOOKUP(D2391,'FY-Quarter lookup'!$D$2:$K$25,8,FALSE)</f>
        <v>0</v>
      </c>
      <c r="S2391" s="75">
        <f>VLOOKUP(D2391,'FY-Quarter lookup'!$D$2:$G$25,4,FALSE)</f>
        <v>0</v>
      </c>
      <c r="T2391" s="75">
        <f t="shared" ca="1" si="294"/>
        <v>0</v>
      </c>
    </row>
    <row r="2392" spans="1:20">
      <c r="A2392">
        <v>3</v>
      </c>
      <c r="B2392">
        <v>2026</v>
      </c>
      <c r="C2392" s="2">
        <v>46023</v>
      </c>
      <c r="D2392" s="2">
        <v>46112</v>
      </c>
      <c r="J2392">
        <f>VLOOKUP(D2392,'FY-Quarter lookup'!$D$2:$I$25,6,FALSE)</f>
        <v>0</v>
      </c>
      <c r="K2392">
        <f t="shared" si="299"/>
        <v>497</v>
      </c>
      <c r="L2392" s="75" t="str">
        <f t="shared" ca="1" si="297"/>
        <v>2113: Capital</v>
      </c>
      <c r="M2392" s="75">
        <f t="shared" ca="1" si="292"/>
        <v>0</v>
      </c>
      <c r="N2392" s="75">
        <f t="shared" ca="1" si="293"/>
        <v>0</v>
      </c>
      <c r="O2392" s="75" t="str">
        <f t="shared" ca="1" si="298"/>
        <v>2113: Capital00PY0</v>
      </c>
      <c r="P2392" s="75">
        <f>VLOOKUP(D2392,'FY-Quarter lookup'!$D$2:$J$25,7,FALSE)</f>
        <v>0</v>
      </c>
      <c r="Q2392" s="75">
        <f ca="1">IFERROR(INDEX('Budget by FY'!$I$2:$I$506,MATCH('Budget by qtr'!O2392,'Budget by FY'!$F$2:$F$506,0)),0)</f>
        <v>0</v>
      </c>
      <c r="R2392" s="75">
        <f>VLOOKUP(D2392,'FY-Quarter lookup'!$D$2:$K$25,8,FALSE)</f>
        <v>0</v>
      </c>
      <c r="S2392" s="75">
        <f>VLOOKUP(D2392,'FY-Quarter lookup'!$D$2:$G$25,4,FALSE)</f>
        <v>0</v>
      </c>
      <c r="T2392" s="75">
        <f t="shared" ca="1" si="294"/>
        <v>0</v>
      </c>
    </row>
    <row r="2393" spans="1:20">
      <c r="A2393">
        <v>4</v>
      </c>
      <c r="B2393">
        <v>2026</v>
      </c>
      <c r="C2393" s="2">
        <v>46113</v>
      </c>
      <c r="D2393" s="2">
        <v>46203</v>
      </c>
      <c r="J2393">
        <f>VLOOKUP(D2393,'FY-Quarter lookup'!$D$2:$I$25,6,FALSE)</f>
        <v>0</v>
      </c>
      <c r="K2393">
        <f t="shared" si="299"/>
        <v>497</v>
      </c>
      <c r="L2393" s="75" t="str">
        <f t="shared" ca="1" si="297"/>
        <v>2113: Capital</v>
      </c>
      <c r="M2393" s="75">
        <f t="shared" ca="1" si="292"/>
        <v>0</v>
      </c>
      <c r="N2393" s="75">
        <f t="shared" ca="1" si="293"/>
        <v>0</v>
      </c>
      <c r="O2393" s="75" t="str">
        <f t="shared" ca="1" si="298"/>
        <v>2113: Capital00PY0</v>
      </c>
      <c r="P2393" s="75">
        <f>VLOOKUP(D2393,'FY-Quarter lookup'!$D$2:$J$25,7,FALSE)</f>
        <v>0</v>
      </c>
      <c r="Q2393" s="75">
        <f ca="1">IFERROR(INDEX('Budget by FY'!$I$2:$I$506,MATCH('Budget by qtr'!O2393,'Budget by FY'!$F$2:$F$506,0)),0)</f>
        <v>0</v>
      </c>
      <c r="R2393" s="75">
        <f>VLOOKUP(D2393,'FY-Quarter lookup'!$D$2:$K$25,8,FALSE)</f>
        <v>0</v>
      </c>
      <c r="S2393" s="75">
        <f>VLOOKUP(D2393,'FY-Quarter lookup'!$D$2:$G$25,4,FALSE)</f>
        <v>0</v>
      </c>
      <c r="T2393" s="75">
        <f t="shared" ca="1" si="294"/>
        <v>0</v>
      </c>
    </row>
    <row r="2394" spans="1:20">
      <c r="A2394">
        <v>1</v>
      </c>
      <c r="B2394">
        <v>2027</v>
      </c>
      <c r="C2394" s="2">
        <v>46204</v>
      </c>
      <c r="D2394" s="2">
        <v>46295</v>
      </c>
      <c r="J2394">
        <f>VLOOKUP(D2394,'FY-Quarter lookup'!$D$2:$I$25,6,FALSE)</f>
        <v>0</v>
      </c>
      <c r="K2394">
        <f t="shared" si="299"/>
        <v>497</v>
      </c>
      <c r="L2394" s="75" t="str">
        <f t="shared" ca="1" si="297"/>
        <v>2113: Capital</v>
      </c>
      <c r="M2394" s="75">
        <f t="shared" ref="M2394:M2425" ca="1" si="300">INDIRECT(_xlfn.CONCAT("'Budget by FY'!D",K2394))</f>
        <v>0</v>
      </c>
      <c r="N2394" s="75">
        <f t="shared" ref="N2394:N2425" ca="1" si="301">INDIRECT(_xlfn.CONCAT("'Budget by FY'!E",K2394))</f>
        <v>0</v>
      </c>
      <c r="O2394" s="75" t="str">
        <f t="shared" ca="1" si="298"/>
        <v>2113: Capital00PY0</v>
      </c>
      <c r="P2394" s="75">
        <f>VLOOKUP(D2394,'FY-Quarter lookup'!$D$2:$J$25,7,FALSE)</f>
        <v>0</v>
      </c>
      <c r="Q2394" s="75">
        <f ca="1">IFERROR(INDEX('Budget by FY'!$I$2:$I$506,MATCH('Budget by qtr'!O2394,'Budget by FY'!$F$2:$F$506,0)),0)</f>
        <v>0</v>
      </c>
      <c r="R2394" s="75">
        <f>VLOOKUP(D2394,'FY-Quarter lookup'!$D$2:$K$25,8,FALSE)</f>
        <v>0</v>
      </c>
      <c r="S2394" s="75">
        <f>VLOOKUP(D2394,'FY-Quarter lookup'!$D$2:$G$25,4,FALSE)</f>
        <v>0</v>
      </c>
      <c r="T2394" s="75">
        <f t="shared" ref="T2394:T2425" ca="1" si="302">IFERROR((Q2394/R2394)*S2394,0)</f>
        <v>0</v>
      </c>
    </row>
    <row r="2395" spans="1:20">
      <c r="A2395">
        <v>2</v>
      </c>
      <c r="B2395">
        <v>2027</v>
      </c>
      <c r="C2395" s="2">
        <v>46296</v>
      </c>
      <c r="D2395" s="2">
        <v>46387</v>
      </c>
      <c r="J2395">
        <f>VLOOKUP(D2395,'FY-Quarter lookup'!$D$2:$I$25,6,FALSE)</f>
        <v>0</v>
      </c>
      <c r="K2395">
        <f t="shared" si="299"/>
        <v>497</v>
      </c>
      <c r="L2395" s="75" t="str">
        <f t="shared" ca="1" si="297"/>
        <v>2113: Capital</v>
      </c>
      <c r="M2395" s="75">
        <f t="shared" ca="1" si="300"/>
        <v>0</v>
      </c>
      <c r="N2395" s="75">
        <f t="shared" ca="1" si="301"/>
        <v>0</v>
      </c>
      <c r="O2395" s="75" t="str">
        <f t="shared" ca="1" si="298"/>
        <v>2113: Capital00PY0</v>
      </c>
      <c r="P2395" s="75">
        <f>VLOOKUP(D2395,'FY-Quarter lookup'!$D$2:$J$25,7,FALSE)</f>
        <v>0</v>
      </c>
      <c r="Q2395" s="75">
        <f ca="1">IFERROR(INDEX('Budget by FY'!$I$2:$I$506,MATCH('Budget by qtr'!O2395,'Budget by FY'!$F$2:$F$506,0)),0)</f>
        <v>0</v>
      </c>
      <c r="R2395" s="75">
        <f>VLOOKUP(D2395,'FY-Quarter lookup'!$D$2:$K$25,8,FALSE)</f>
        <v>0</v>
      </c>
      <c r="S2395" s="75">
        <f>VLOOKUP(D2395,'FY-Quarter lookup'!$D$2:$G$25,4,FALSE)</f>
        <v>0</v>
      </c>
      <c r="T2395" s="75">
        <f t="shared" ca="1" si="302"/>
        <v>0</v>
      </c>
    </row>
    <row r="2396" spans="1:20">
      <c r="A2396">
        <v>3</v>
      </c>
      <c r="B2396">
        <v>2027</v>
      </c>
      <c r="C2396" s="2">
        <v>46388</v>
      </c>
      <c r="D2396" s="2">
        <v>46477</v>
      </c>
      <c r="J2396">
        <f>VLOOKUP(D2396,'FY-Quarter lookup'!$D$2:$I$25,6,FALSE)</f>
        <v>0</v>
      </c>
      <c r="K2396">
        <f t="shared" si="299"/>
        <v>497</v>
      </c>
      <c r="L2396" s="75" t="str">
        <f t="shared" ca="1" si="297"/>
        <v>2113: Capital</v>
      </c>
      <c r="M2396" s="75">
        <f t="shared" ca="1" si="300"/>
        <v>0</v>
      </c>
      <c r="N2396" s="75">
        <f t="shared" ca="1" si="301"/>
        <v>0</v>
      </c>
      <c r="O2396" s="75" t="str">
        <f t="shared" ca="1" si="298"/>
        <v>2113: Capital00PY0</v>
      </c>
      <c r="P2396" s="75">
        <f>VLOOKUP(D2396,'FY-Quarter lookup'!$D$2:$J$25,7,FALSE)</f>
        <v>0</v>
      </c>
      <c r="Q2396" s="75">
        <f ca="1">IFERROR(INDEX('Budget by FY'!$I$2:$I$506,MATCH('Budget by qtr'!O2396,'Budget by FY'!$F$2:$F$506,0)),0)</f>
        <v>0</v>
      </c>
      <c r="R2396" s="75">
        <f>VLOOKUP(D2396,'FY-Quarter lookup'!$D$2:$K$25,8,FALSE)</f>
        <v>0</v>
      </c>
      <c r="S2396" s="75">
        <f>VLOOKUP(D2396,'FY-Quarter lookup'!$D$2:$G$25,4,FALSE)</f>
        <v>0</v>
      </c>
      <c r="T2396" s="75">
        <f t="shared" ca="1" si="302"/>
        <v>0</v>
      </c>
    </row>
    <row r="2397" spans="1:20">
      <c r="A2397">
        <v>4</v>
      </c>
      <c r="B2397">
        <v>2027</v>
      </c>
      <c r="C2397" s="2">
        <v>46478</v>
      </c>
      <c r="D2397" s="2">
        <v>46568</v>
      </c>
      <c r="J2397">
        <f>VLOOKUP(D2397,'FY-Quarter lookup'!$D$2:$I$25,6,FALSE)</f>
        <v>0</v>
      </c>
      <c r="K2397">
        <f t="shared" si="299"/>
        <v>497</v>
      </c>
      <c r="L2397" s="75" t="str">
        <f t="shared" ca="1" si="297"/>
        <v>2113: Capital</v>
      </c>
      <c r="M2397" s="75">
        <f t="shared" ca="1" si="300"/>
        <v>0</v>
      </c>
      <c r="N2397" s="75">
        <f t="shared" ca="1" si="301"/>
        <v>0</v>
      </c>
      <c r="O2397" s="75" t="str">
        <f t="shared" ca="1" si="298"/>
        <v>2113: Capital00PY0</v>
      </c>
      <c r="P2397" s="75">
        <f>VLOOKUP(D2397,'FY-Quarter lookup'!$D$2:$J$25,7,FALSE)</f>
        <v>0</v>
      </c>
      <c r="Q2397" s="75">
        <f ca="1">IFERROR(INDEX('Budget by FY'!$I$2:$I$506,MATCH('Budget by qtr'!O2397,'Budget by FY'!$F$2:$F$506,0)),0)</f>
        <v>0</v>
      </c>
      <c r="R2397" s="75">
        <f>VLOOKUP(D2397,'FY-Quarter lookup'!$D$2:$K$25,8,FALSE)</f>
        <v>0</v>
      </c>
      <c r="S2397" s="75">
        <f>VLOOKUP(D2397,'FY-Quarter lookup'!$D$2:$G$25,4,FALSE)</f>
        <v>0</v>
      </c>
      <c r="T2397" s="75">
        <f t="shared" ca="1" si="302"/>
        <v>0</v>
      </c>
    </row>
    <row r="2398" spans="1:20">
      <c r="A2398">
        <v>1</v>
      </c>
      <c r="B2398">
        <v>2028</v>
      </c>
      <c r="C2398" s="2">
        <v>46569</v>
      </c>
      <c r="D2398" s="2">
        <v>46660</v>
      </c>
      <c r="J2398">
        <f>VLOOKUP(D2398,'FY-Quarter lookup'!$D$2:$I$25,6,FALSE)</f>
        <v>0</v>
      </c>
      <c r="K2398">
        <f t="shared" si="299"/>
        <v>497</v>
      </c>
      <c r="L2398" s="75" t="str">
        <f t="shared" ca="1" si="297"/>
        <v>2113: Capital</v>
      </c>
      <c r="M2398" s="75">
        <f t="shared" ca="1" si="300"/>
        <v>0</v>
      </c>
      <c r="N2398" s="75">
        <f t="shared" ca="1" si="301"/>
        <v>0</v>
      </c>
      <c r="O2398" s="75" t="str">
        <f t="shared" ca="1" si="298"/>
        <v>2113: Capital00PY0</v>
      </c>
      <c r="P2398" s="75">
        <f>VLOOKUP(D2398,'FY-Quarter lookup'!$D$2:$J$25,7,FALSE)</f>
        <v>0</v>
      </c>
      <c r="Q2398" s="75">
        <f ca="1">IFERROR(INDEX('Budget by FY'!$I$2:$I$506,MATCH('Budget by qtr'!O2398,'Budget by FY'!$F$2:$F$506,0)),0)</f>
        <v>0</v>
      </c>
      <c r="R2398" s="75">
        <f>VLOOKUP(D2398,'FY-Quarter lookup'!$D$2:$K$25,8,FALSE)</f>
        <v>0</v>
      </c>
      <c r="S2398" s="75">
        <f>VLOOKUP(D2398,'FY-Quarter lookup'!$D$2:$G$25,4,FALSE)</f>
        <v>0</v>
      </c>
      <c r="T2398" s="75">
        <f t="shared" ca="1" si="302"/>
        <v>0</v>
      </c>
    </row>
    <row r="2399" spans="1:20">
      <c r="A2399">
        <v>2</v>
      </c>
      <c r="B2399">
        <v>2028</v>
      </c>
      <c r="C2399" s="2">
        <v>46661</v>
      </c>
      <c r="D2399" s="2">
        <v>46752</v>
      </c>
      <c r="J2399">
        <f>VLOOKUP(D2399,'FY-Quarter lookup'!$D$2:$I$25,6,FALSE)</f>
        <v>0</v>
      </c>
      <c r="K2399">
        <f t="shared" si="299"/>
        <v>497</v>
      </c>
      <c r="L2399" s="75" t="str">
        <f t="shared" ca="1" si="297"/>
        <v>2113: Capital</v>
      </c>
      <c r="M2399" s="75">
        <f t="shared" ca="1" si="300"/>
        <v>0</v>
      </c>
      <c r="N2399" s="75">
        <f t="shared" ca="1" si="301"/>
        <v>0</v>
      </c>
      <c r="O2399" s="75" t="str">
        <f t="shared" ca="1" si="298"/>
        <v>2113: Capital00PY0</v>
      </c>
      <c r="P2399" s="75">
        <f>VLOOKUP(D2399,'FY-Quarter lookup'!$D$2:$J$25,7,FALSE)</f>
        <v>0</v>
      </c>
      <c r="Q2399" s="75">
        <f ca="1">IFERROR(INDEX('Budget by FY'!$I$2:$I$506,MATCH('Budget by qtr'!O2399,'Budget by FY'!$F$2:$F$506,0)),0)</f>
        <v>0</v>
      </c>
      <c r="R2399" s="75">
        <f>VLOOKUP(D2399,'FY-Quarter lookup'!$D$2:$K$25,8,FALSE)</f>
        <v>0</v>
      </c>
      <c r="S2399" s="75">
        <f>VLOOKUP(D2399,'FY-Quarter lookup'!$D$2:$G$25,4,FALSE)</f>
        <v>0</v>
      </c>
      <c r="T2399" s="75">
        <f t="shared" ca="1" si="302"/>
        <v>0</v>
      </c>
    </row>
    <row r="2400" spans="1:20">
      <c r="A2400">
        <v>3</v>
      </c>
      <c r="B2400">
        <v>2028</v>
      </c>
      <c r="C2400" s="2">
        <v>46753</v>
      </c>
      <c r="D2400" s="2">
        <v>46843</v>
      </c>
      <c r="J2400">
        <f>VLOOKUP(D2400,'FY-Quarter lookup'!$D$2:$I$25,6,FALSE)</f>
        <v>0</v>
      </c>
      <c r="K2400">
        <f t="shared" si="299"/>
        <v>497</v>
      </c>
      <c r="L2400" s="75" t="str">
        <f t="shared" ca="1" si="297"/>
        <v>2113: Capital</v>
      </c>
      <c r="M2400" s="75">
        <f t="shared" ca="1" si="300"/>
        <v>0</v>
      </c>
      <c r="N2400" s="75">
        <f t="shared" ca="1" si="301"/>
        <v>0</v>
      </c>
      <c r="O2400" s="75" t="str">
        <f t="shared" ca="1" si="298"/>
        <v>2113: Capital00PY0</v>
      </c>
      <c r="P2400" s="75">
        <f>VLOOKUP(D2400,'FY-Quarter lookup'!$D$2:$J$25,7,FALSE)</f>
        <v>0</v>
      </c>
      <c r="Q2400" s="75">
        <f ca="1">IFERROR(INDEX('Budget by FY'!$I$2:$I$506,MATCH('Budget by qtr'!O2400,'Budget by FY'!$F$2:$F$506,0)),0)</f>
        <v>0</v>
      </c>
      <c r="R2400" s="75">
        <f>VLOOKUP(D2400,'FY-Quarter lookup'!$D$2:$K$25,8,FALSE)</f>
        <v>0</v>
      </c>
      <c r="S2400" s="75">
        <f>VLOOKUP(D2400,'FY-Quarter lookup'!$D$2:$G$25,4,FALSE)</f>
        <v>0</v>
      </c>
      <c r="T2400" s="75">
        <f t="shared" ca="1" si="302"/>
        <v>0</v>
      </c>
    </row>
    <row r="2401" spans="1:20">
      <c r="A2401">
        <v>4</v>
      </c>
      <c r="B2401">
        <v>2028</v>
      </c>
      <c r="C2401" s="2">
        <v>46844</v>
      </c>
      <c r="D2401" s="2">
        <v>46934</v>
      </c>
      <c r="J2401">
        <f>VLOOKUP(D2401,'FY-Quarter lookup'!$D$2:$I$25,6,FALSE)</f>
        <v>0</v>
      </c>
      <c r="K2401">
        <f t="shared" si="299"/>
        <v>497</v>
      </c>
      <c r="L2401" s="75" t="str">
        <f t="shared" ca="1" si="297"/>
        <v>2113: Capital</v>
      </c>
      <c r="M2401" s="75">
        <f t="shared" ca="1" si="300"/>
        <v>0</v>
      </c>
      <c r="N2401" s="75">
        <f t="shared" ca="1" si="301"/>
        <v>0</v>
      </c>
      <c r="O2401" s="75" t="str">
        <f t="shared" ca="1" si="298"/>
        <v>2113: Capital00PY0</v>
      </c>
      <c r="P2401" s="75">
        <f>VLOOKUP(D2401,'FY-Quarter lookup'!$D$2:$J$25,7,FALSE)</f>
        <v>0</v>
      </c>
      <c r="Q2401" s="75">
        <f ca="1">IFERROR(INDEX('Budget by FY'!$I$2:$I$506,MATCH('Budget by qtr'!O2401,'Budget by FY'!$F$2:$F$506,0)),0)</f>
        <v>0</v>
      </c>
      <c r="R2401" s="75">
        <f>VLOOKUP(D2401,'FY-Quarter lookup'!$D$2:$K$25,8,FALSE)</f>
        <v>0</v>
      </c>
      <c r="S2401" s="75">
        <f>VLOOKUP(D2401,'FY-Quarter lookup'!$D$2:$G$25,4,FALSE)</f>
        <v>0</v>
      </c>
      <c r="T2401" s="75">
        <f t="shared" ca="1" si="302"/>
        <v>0</v>
      </c>
    </row>
    <row r="2402" spans="1:20">
      <c r="A2402">
        <v>1</v>
      </c>
      <c r="B2402">
        <v>2023</v>
      </c>
      <c r="C2402" s="2">
        <v>44743</v>
      </c>
      <c r="D2402" s="2">
        <v>44834</v>
      </c>
      <c r="J2402">
        <f>VLOOKUP(D2402,'FY-Quarter lookup'!$D$2:$I$25,6,FALSE)</f>
        <v>0</v>
      </c>
      <c r="K2402">
        <f>K2401+5</f>
        <v>502</v>
      </c>
      <c r="L2402" s="75" t="str">
        <f t="shared" ca="1" si="297"/>
        <v>2113: Capital</v>
      </c>
      <c r="M2402" s="75">
        <f t="shared" ca="1" si="300"/>
        <v>0</v>
      </c>
      <c r="N2402" s="75">
        <f t="shared" ca="1" si="301"/>
        <v>0</v>
      </c>
      <c r="O2402" s="75" t="str">
        <f t="shared" ca="1" si="298"/>
        <v>2113: Capital00PY0</v>
      </c>
      <c r="P2402" s="75">
        <f>VLOOKUP(D2402,'FY-Quarter lookup'!$D$2:$J$25,7,FALSE)</f>
        <v>0</v>
      </c>
      <c r="Q2402" s="75">
        <f ca="1">IFERROR(INDEX('Budget by FY'!$I$2:$I$506,MATCH('Budget by qtr'!O2402,'Budget by FY'!$F$2:$F$506,0)),0)</f>
        <v>0</v>
      </c>
      <c r="R2402" s="75">
        <f>VLOOKUP(D2402,'FY-Quarter lookup'!$D$2:$K$25,8,FALSE)</f>
        <v>0</v>
      </c>
      <c r="S2402" s="75">
        <f>VLOOKUP(D2402,'FY-Quarter lookup'!$D$2:$G$25,4,FALSE)</f>
        <v>0</v>
      </c>
      <c r="T2402" s="75">
        <f t="shared" ca="1" si="302"/>
        <v>0</v>
      </c>
    </row>
    <row r="2403" spans="1:20">
      <c r="A2403">
        <v>2</v>
      </c>
      <c r="B2403">
        <v>2023</v>
      </c>
      <c r="C2403" s="2">
        <v>44835</v>
      </c>
      <c r="D2403" s="2">
        <v>44926</v>
      </c>
      <c r="J2403">
        <f>VLOOKUP(D2403,'FY-Quarter lookup'!$D$2:$I$25,6,FALSE)</f>
        <v>0</v>
      </c>
      <c r="K2403">
        <f>K2402</f>
        <v>502</v>
      </c>
      <c r="L2403" s="75" t="str">
        <f t="shared" ca="1" si="297"/>
        <v>2113: Capital</v>
      </c>
      <c r="M2403" s="75">
        <f t="shared" ca="1" si="300"/>
        <v>0</v>
      </c>
      <c r="N2403" s="75">
        <f t="shared" ca="1" si="301"/>
        <v>0</v>
      </c>
      <c r="O2403" s="75" t="str">
        <f t="shared" ca="1" si="298"/>
        <v>2113: Capital00PY0</v>
      </c>
      <c r="P2403" s="75">
        <f>VLOOKUP(D2403,'FY-Quarter lookup'!$D$2:$J$25,7,FALSE)</f>
        <v>0</v>
      </c>
      <c r="Q2403" s="75">
        <f ca="1">IFERROR(INDEX('Budget by FY'!$I$2:$I$506,MATCH('Budget by qtr'!O2403,'Budget by FY'!$F$2:$F$506,0)),0)</f>
        <v>0</v>
      </c>
      <c r="R2403" s="75">
        <f>VLOOKUP(D2403,'FY-Quarter lookup'!$D$2:$K$25,8,FALSE)</f>
        <v>0</v>
      </c>
      <c r="S2403" s="75">
        <f>VLOOKUP(D2403,'FY-Quarter lookup'!$D$2:$G$25,4,FALSE)</f>
        <v>0</v>
      </c>
      <c r="T2403" s="75">
        <f t="shared" ca="1" si="302"/>
        <v>0</v>
      </c>
    </row>
    <row r="2404" spans="1:20">
      <c r="A2404">
        <v>3</v>
      </c>
      <c r="B2404">
        <v>2023</v>
      </c>
      <c r="C2404" s="2">
        <v>44927</v>
      </c>
      <c r="D2404" s="2">
        <v>45016</v>
      </c>
      <c r="J2404">
        <f>VLOOKUP(D2404,'FY-Quarter lookup'!$D$2:$I$25,6,FALSE)</f>
        <v>0</v>
      </c>
      <c r="K2404">
        <f t="shared" ref="K2404:K2425" si="303">K2403</f>
        <v>502</v>
      </c>
      <c r="L2404" s="75" t="str">
        <f t="shared" ca="1" si="297"/>
        <v>2113: Capital</v>
      </c>
      <c r="M2404" s="75">
        <f t="shared" ca="1" si="300"/>
        <v>0</v>
      </c>
      <c r="N2404" s="75">
        <f t="shared" ca="1" si="301"/>
        <v>0</v>
      </c>
      <c r="O2404" s="75" t="str">
        <f t="shared" ca="1" si="298"/>
        <v>2113: Capital00PY0</v>
      </c>
      <c r="P2404" s="75">
        <f>VLOOKUP(D2404,'FY-Quarter lookup'!$D$2:$J$25,7,FALSE)</f>
        <v>0</v>
      </c>
      <c r="Q2404" s="75">
        <f ca="1">IFERROR(INDEX('Budget by FY'!$I$2:$I$506,MATCH('Budget by qtr'!O2404,'Budget by FY'!$F$2:$F$506,0)),0)</f>
        <v>0</v>
      </c>
      <c r="R2404" s="75">
        <f>VLOOKUP(D2404,'FY-Quarter lookup'!$D$2:$K$25,8,FALSE)</f>
        <v>0</v>
      </c>
      <c r="S2404" s="75">
        <f>VLOOKUP(D2404,'FY-Quarter lookup'!$D$2:$G$25,4,FALSE)</f>
        <v>0</v>
      </c>
      <c r="T2404" s="75">
        <f t="shared" ca="1" si="302"/>
        <v>0</v>
      </c>
    </row>
    <row r="2405" spans="1:20">
      <c r="A2405">
        <v>4</v>
      </c>
      <c r="B2405">
        <v>2023</v>
      </c>
      <c r="C2405" s="2">
        <v>45017</v>
      </c>
      <c r="D2405" s="2">
        <v>45107</v>
      </c>
      <c r="J2405">
        <f>VLOOKUP(D2405,'FY-Quarter lookup'!$D$2:$I$25,6,FALSE)</f>
        <v>0</v>
      </c>
      <c r="K2405">
        <f t="shared" si="303"/>
        <v>502</v>
      </c>
      <c r="L2405" s="75" t="str">
        <f t="shared" ca="1" si="297"/>
        <v>2113: Capital</v>
      </c>
      <c r="M2405" s="75">
        <f t="shared" ca="1" si="300"/>
        <v>0</v>
      </c>
      <c r="N2405" s="75">
        <f t="shared" ca="1" si="301"/>
        <v>0</v>
      </c>
      <c r="O2405" s="75" t="str">
        <f t="shared" ca="1" si="298"/>
        <v>2113: Capital00PY0</v>
      </c>
      <c r="P2405" s="75">
        <f>VLOOKUP(D2405,'FY-Quarter lookup'!$D$2:$J$25,7,FALSE)</f>
        <v>0</v>
      </c>
      <c r="Q2405" s="75">
        <f ca="1">IFERROR(INDEX('Budget by FY'!$I$2:$I$506,MATCH('Budget by qtr'!O2405,'Budget by FY'!$F$2:$F$506,0)),0)</f>
        <v>0</v>
      </c>
      <c r="R2405" s="75">
        <f>VLOOKUP(D2405,'FY-Quarter lookup'!$D$2:$K$25,8,FALSE)</f>
        <v>0</v>
      </c>
      <c r="S2405" s="75">
        <f>VLOOKUP(D2405,'FY-Quarter lookup'!$D$2:$G$25,4,FALSE)</f>
        <v>0</v>
      </c>
      <c r="T2405" s="75">
        <f t="shared" ca="1" si="302"/>
        <v>0</v>
      </c>
    </row>
    <row r="2406" spans="1:20">
      <c r="A2406">
        <v>1</v>
      </c>
      <c r="B2406">
        <v>2024</v>
      </c>
      <c r="C2406" s="2">
        <v>45108</v>
      </c>
      <c r="D2406" s="2">
        <v>45199</v>
      </c>
      <c r="J2406">
        <f>VLOOKUP(D2406,'FY-Quarter lookup'!$D$2:$I$25,6,FALSE)</f>
        <v>0</v>
      </c>
      <c r="K2406">
        <f t="shared" si="303"/>
        <v>502</v>
      </c>
      <c r="L2406" s="75" t="str">
        <f t="shared" ca="1" si="297"/>
        <v>2113: Capital</v>
      </c>
      <c r="M2406" s="75">
        <f t="shared" ca="1" si="300"/>
        <v>0</v>
      </c>
      <c r="N2406" s="75">
        <f t="shared" ca="1" si="301"/>
        <v>0</v>
      </c>
      <c r="O2406" s="75" t="str">
        <f t="shared" ca="1" si="298"/>
        <v>2113: Capital00PY0</v>
      </c>
      <c r="P2406" s="75">
        <f>VLOOKUP(D2406,'FY-Quarter lookup'!$D$2:$J$25,7,FALSE)</f>
        <v>0</v>
      </c>
      <c r="Q2406" s="75">
        <f ca="1">IFERROR(INDEX('Budget by FY'!$I$2:$I$506,MATCH('Budget by qtr'!O2406,'Budget by FY'!$F$2:$F$506,0)),0)</f>
        <v>0</v>
      </c>
      <c r="R2406" s="75">
        <f>VLOOKUP(D2406,'FY-Quarter lookup'!$D$2:$K$25,8,FALSE)</f>
        <v>0</v>
      </c>
      <c r="S2406" s="75">
        <f>VLOOKUP(D2406,'FY-Quarter lookup'!$D$2:$G$25,4,FALSE)</f>
        <v>0</v>
      </c>
      <c r="T2406" s="75">
        <f t="shared" ca="1" si="302"/>
        <v>0</v>
      </c>
    </row>
    <row r="2407" spans="1:20">
      <c r="A2407">
        <v>2</v>
      </c>
      <c r="B2407">
        <v>2024</v>
      </c>
      <c r="C2407" s="2">
        <v>45200</v>
      </c>
      <c r="D2407" s="2">
        <v>45291</v>
      </c>
      <c r="J2407">
        <f>VLOOKUP(D2407,'FY-Quarter lookup'!$D$2:$I$25,6,FALSE)</f>
        <v>0</v>
      </c>
      <c r="K2407">
        <f t="shared" si="303"/>
        <v>502</v>
      </c>
      <c r="L2407" s="75" t="str">
        <f t="shared" ca="1" si="297"/>
        <v>2113: Capital</v>
      </c>
      <c r="M2407" s="75">
        <f t="shared" ca="1" si="300"/>
        <v>0</v>
      </c>
      <c r="N2407" s="75">
        <f t="shared" ca="1" si="301"/>
        <v>0</v>
      </c>
      <c r="O2407" s="75" t="str">
        <f t="shared" ca="1" si="298"/>
        <v>2113: Capital00PY0</v>
      </c>
      <c r="P2407" s="75">
        <f>VLOOKUP(D2407,'FY-Quarter lookup'!$D$2:$J$25,7,FALSE)</f>
        <v>0</v>
      </c>
      <c r="Q2407" s="75">
        <f ca="1">IFERROR(INDEX('Budget by FY'!$I$2:$I$506,MATCH('Budget by qtr'!O2407,'Budget by FY'!$F$2:$F$506,0)),0)</f>
        <v>0</v>
      </c>
      <c r="R2407" s="75">
        <f>VLOOKUP(D2407,'FY-Quarter lookup'!$D$2:$K$25,8,FALSE)</f>
        <v>0</v>
      </c>
      <c r="S2407" s="75">
        <f>VLOOKUP(D2407,'FY-Quarter lookup'!$D$2:$G$25,4,FALSE)</f>
        <v>0</v>
      </c>
      <c r="T2407" s="75">
        <f t="shared" ca="1" si="302"/>
        <v>0</v>
      </c>
    </row>
    <row r="2408" spans="1:20">
      <c r="A2408">
        <v>3</v>
      </c>
      <c r="B2408">
        <v>2024</v>
      </c>
      <c r="C2408" s="2">
        <v>45292</v>
      </c>
      <c r="D2408" s="2">
        <v>45382</v>
      </c>
      <c r="J2408">
        <f>VLOOKUP(D2408,'FY-Quarter lookup'!$D$2:$I$25,6,FALSE)</f>
        <v>0</v>
      </c>
      <c r="K2408">
        <f t="shared" si="303"/>
        <v>502</v>
      </c>
      <c r="L2408" s="75" t="str">
        <f t="shared" ca="1" si="297"/>
        <v>2113: Capital</v>
      </c>
      <c r="M2408" s="75">
        <f t="shared" ca="1" si="300"/>
        <v>0</v>
      </c>
      <c r="N2408" s="75">
        <f t="shared" ca="1" si="301"/>
        <v>0</v>
      </c>
      <c r="O2408" s="75" t="str">
        <f t="shared" ca="1" si="298"/>
        <v>2113: Capital00PY0</v>
      </c>
      <c r="P2408" s="75">
        <f>VLOOKUP(D2408,'FY-Quarter lookup'!$D$2:$J$25,7,FALSE)</f>
        <v>0</v>
      </c>
      <c r="Q2408" s="75">
        <f ca="1">IFERROR(INDEX('Budget by FY'!$I$2:$I$506,MATCH('Budget by qtr'!O2408,'Budget by FY'!$F$2:$F$506,0)),0)</f>
        <v>0</v>
      </c>
      <c r="R2408" s="75">
        <f>VLOOKUP(D2408,'FY-Quarter lookup'!$D$2:$K$25,8,FALSE)</f>
        <v>0</v>
      </c>
      <c r="S2408" s="75">
        <f>VLOOKUP(D2408,'FY-Quarter lookup'!$D$2:$G$25,4,FALSE)</f>
        <v>0</v>
      </c>
      <c r="T2408" s="75">
        <f t="shared" ca="1" si="302"/>
        <v>0</v>
      </c>
    </row>
    <row r="2409" spans="1:20">
      <c r="A2409">
        <v>4</v>
      </c>
      <c r="B2409">
        <v>2024</v>
      </c>
      <c r="C2409" s="2">
        <v>45383</v>
      </c>
      <c r="D2409" s="2">
        <v>45473</v>
      </c>
      <c r="J2409">
        <f>VLOOKUP(D2409,'FY-Quarter lookup'!$D$2:$I$25,6,FALSE)</f>
        <v>0</v>
      </c>
      <c r="K2409">
        <f t="shared" si="303"/>
        <v>502</v>
      </c>
      <c r="L2409" s="75" t="str">
        <f t="shared" ca="1" si="297"/>
        <v>2113: Capital</v>
      </c>
      <c r="M2409" s="75">
        <f t="shared" ca="1" si="300"/>
        <v>0</v>
      </c>
      <c r="N2409" s="75">
        <f t="shared" ca="1" si="301"/>
        <v>0</v>
      </c>
      <c r="O2409" s="75" t="str">
        <f t="shared" ca="1" si="298"/>
        <v>2113: Capital00PY0</v>
      </c>
      <c r="P2409" s="75">
        <f>VLOOKUP(D2409,'FY-Quarter lookup'!$D$2:$J$25,7,FALSE)</f>
        <v>0</v>
      </c>
      <c r="Q2409" s="75">
        <f ca="1">IFERROR(INDEX('Budget by FY'!$I$2:$I$506,MATCH('Budget by qtr'!O2409,'Budget by FY'!$F$2:$F$506,0)),0)</f>
        <v>0</v>
      </c>
      <c r="R2409" s="75">
        <f>VLOOKUP(D2409,'FY-Quarter lookup'!$D$2:$K$25,8,FALSE)</f>
        <v>0</v>
      </c>
      <c r="S2409" s="75">
        <f>VLOOKUP(D2409,'FY-Quarter lookup'!$D$2:$G$25,4,FALSE)</f>
        <v>0</v>
      </c>
      <c r="T2409" s="75">
        <f t="shared" ca="1" si="302"/>
        <v>0</v>
      </c>
    </row>
    <row r="2410" spans="1:20">
      <c r="A2410">
        <v>1</v>
      </c>
      <c r="B2410">
        <v>2025</v>
      </c>
      <c r="C2410" s="2">
        <v>45474</v>
      </c>
      <c r="D2410" s="2">
        <v>45565</v>
      </c>
      <c r="J2410">
        <f>VLOOKUP(D2410,'FY-Quarter lookup'!$D$2:$I$25,6,FALSE)</f>
        <v>0</v>
      </c>
      <c r="K2410">
        <f t="shared" si="303"/>
        <v>502</v>
      </c>
      <c r="L2410" s="75" t="str">
        <f t="shared" ca="1" si="297"/>
        <v>2113: Capital</v>
      </c>
      <c r="M2410" s="75">
        <f t="shared" ca="1" si="300"/>
        <v>0</v>
      </c>
      <c r="N2410" s="75">
        <f t="shared" ca="1" si="301"/>
        <v>0</v>
      </c>
      <c r="O2410" s="75" t="str">
        <f t="shared" ca="1" si="298"/>
        <v>2113: Capital00PY0</v>
      </c>
      <c r="P2410" s="75">
        <f>VLOOKUP(D2410,'FY-Quarter lookup'!$D$2:$J$25,7,FALSE)</f>
        <v>0</v>
      </c>
      <c r="Q2410" s="75">
        <f ca="1">IFERROR(INDEX('Budget by FY'!$I$2:$I$506,MATCH('Budget by qtr'!O2410,'Budget by FY'!$F$2:$F$506,0)),0)</f>
        <v>0</v>
      </c>
      <c r="R2410" s="75">
        <f>VLOOKUP(D2410,'FY-Quarter lookup'!$D$2:$K$25,8,FALSE)</f>
        <v>0</v>
      </c>
      <c r="S2410" s="75">
        <f>VLOOKUP(D2410,'FY-Quarter lookup'!$D$2:$G$25,4,FALSE)</f>
        <v>0</v>
      </c>
      <c r="T2410" s="75">
        <f t="shared" ca="1" si="302"/>
        <v>0</v>
      </c>
    </row>
    <row r="2411" spans="1:20">
      <c r="A2411">
        <v>2</v>
      </c>
      <c r="B2411">
        <v>2025</v>
      </c>
      <c r="C2411" s="2">
        <v>45566</v>
      </c>
      <c r="D2411" s="2">
        <v>45657</v>
      </c>
      <c r="J2411">
        <f>VLOOKUP(D2411,'FY-Quarter lookup'!$D$2:$I$25,6,FALSE)</f>
        <v>0</v>
      </c>
      <c r="K2411">
        <f t="shared" si="303"/>
        <v>502</v>
      </c>
      <c r="L2411" s="75" t="str">
        <f t="shared" ca="1" si="297"/>
        <v>2113: Capital</v>
      </c>
      <c r="M2411" s="75">
        <f t="shared" ca="1" si="300"/>
        <v>0</v>
      </c>
      <c r="N2411" s="75">
        <f t="shared" ca="1" si="301"/>
        <v>0</v>
      </c>
      <c r="O2411" s="75" t="str">
        <f t="shared" ca="1" si="298"/>
        <v>2113: Capital00PY0</v>
      </c>
      <c r="P2411" s="75">
        <f>VLOOKUP(D2411,'FY-Quarter lookup'!$D$2:$J$25,7,FALSE)</f>
        <v>0</v>
      </c>
      <c r="Q2411" s="75">
        <f ca="1">IFERROR(INDEX('Budget by FY'!$I$2:$I$506,MATCH('Budget by qtr'!O2411,'Budget by FY'!$F$2:$F$506,0)),0)</f>
        <v>0</v>
      </c>
      <c r="R2411" s="75">
        <f>VLOOKUP(D2411,'FY-Quarter lookup'!$D$2:$K$25,8,FALSE)</f>
        <v>0</v>
      </c>
      <c r="S2411" s="75">
        <f>VLOOKUP(D2411,'FY-Quarter lookup'!$D$2:$G$25,4,FALSE)</f>
        <v>0</v>
      </c>
      <c r="T2411" s="75">
        <f t="shared" ca="1" si="302"/>
        <v>0</v>
      </c>
    </row>
    <row r="2412" spans="1:20">
      <c r="A2412">
        <v>3</v>
      </c>
      <c r="B2412">
        <v>2025</v>
      </c>
      <c r="C2412" s="2">
        <v>45658</v>
      </c>
      <c r="D2412" s="2">
        <v>45747</v>
      </c>
      <c r="J2412">
        <f>VLOOKUP(D2412,'FY-Quarter lookup'!$D$2:$I$25,6,FALSE)</f>
        <v>0</v>
      </c>
      <c r="K2412">
        <f t="shared" si="303"/>
        <v>502</v>
      </c>
      <c r="L2412" s="75" t="str">
        <f t="shared" ca="1" si="297"/>
        <v>2113: Capital</v>
      </c>
      <c r="M2412" s="75">
        <f t="shared" ca="1" si="300"/>
        <v>0</v>
      </c>
      <c r="N2412" s="75">
        <f t="shared" ca="1" si="301"/>
        <v>0</v>
      </c>
      <c r="O2412" s="75" t="str">
        <f t="shared" ca="1" si="298"/>
        <v>2113: Capital00PY0</v>
      </c>
      <c r="P2412" s="75">
        <f>VLOOKUP(D2412,'FY-Quarter lookup'!$D$2:$J$25,7,FALSE)</f>
        <v>0</v>
      </c>
      <c r="Q2412" s="75">
        <f ca="1">IFERROR(INDEX('Budget by FY'!$I$2:$I$506,MATCH('Budget by qtr'!O2412,'Budget by FY'!$F$2:$F$506,0)),0)</f>
        <v>0</v>
      </c>
      <c r="R2412" s="75">
        <f>VLOOKUP(D2412,'FY-Quarter lookup'!$D$2:$K$25,8,FALSE)</f>
        <v>0</v>
      </c>
      <c r="S2412" s="75">
        <f>VLOOKUP(D2412,'FY-Quarter lookup'!$D$2:$G$25,4,FALSE)</f>
        <v>0</v>
      </c>
      <c r="T2412" s="75">
        <f t="shared" ca="1" si="302"/>
        <v>0</v>
      </c>
    </row>
    <row r="2413" spans="1:20">
      <c r="A2413">
        <v>4</v>
      </c>
      <c r="B2413">
        <v>2025</v>
      </c>
      <c r="C2413" s="2">
        <v>45748</v>
      </c>
      <c r="D2413" s="2">
        <v>45838</v>
      </c>
      <c r="J2413">
        <f>VLOOKUP(D2413,'FY-Quarter lookup'!$D$2:$I$25,6,FALSE)</f>
        <v>0</v>
      </c>
      <c r="K2413">
        <f t="shared" si="303"/>
        <v>502</v>
      </c>
      <c r="L2413" s="75" t="str">
        <f t="shared" ca="1" si="297"/>
        <v>2113: Capital</v>
      </c>
      <c r="M2413" s="75">
        <f t="shared" ca="1" si="300"/>
        <v>0</v>
      </c>
      <c r="N2413" s="75">
        <f t="shared" ca="1" si="301"/>
        <v>0</v>
      </c>
      <c r="O2413" s="75" t="str">
        <f t="shared" ca="1" si="298"/>
        <v>2113: Capital00PY0</v>
      </c>
      <c r="P2413" s="75">
        <f>VLOOKUP(D2413,'FY-Quarter lookup'!$D$2:$J$25,7,FALSE)</f>
        <v>0</v>
      </c>
      <c r="Q2413" s="75">
        <f ca="1">IFERROR(INDEX('Budget by FY'!$I$2:$I$506,MATCH('Budget by qtr'!O2413,'Budget by FY'!$F$2:$F$506,0)),0)</f>
        <v>0</v>
      </c>
      <c r="R2413" s="75">
        <f>VLOOKUP(D2413,'FY-Quarter lookup'!$D$2:$K$25,8,FALSE)</f>
        <v>0</v>
      </c>
      <c r="S2413" s="75">
        <f>VLOOKUP(D2413,'FY-Quarter lookup'!$D$2:$G$25,4,FALSE)</f>
        <v>0</v>
      </c>
      <c r="T2413" s="75">
        <f t="shared" ca="1" si="302"/>
        <v>0</v>
      </c>
    </row>
    <row r="2414" spans="1:20">
      <c r="A2414">
        <v>1</v>
      </c>
      <c r="B2414">
        <v>2026</v>
      </c>
      <c r="C2414" s="2">
        <v>45839</v>
      </c>
      <c r="D2414" s="2">
        <v>45930</v>
      </c>
      <c r="J2414">
        <f>VLOOKUP(D2414,'FY-Quarter lookup'!$D$2:$I$25,6,FALSE)</f>
        <v>0</v>
      </c>
      <c r="K2414">
        <f t="shared" si="303"/>
        <v>502</v>
      </c>
      <c r="L2414" s="75" t="str">
        <f t="shared" ca="1" si="297"/>
        <v>2113: Capital</v>
      </c>
      <c r="M2414" s="75">
        <f t="shared" ca="1" si="300"/>
        <v>0</v>
      </c>
      <c r="N2414" s="75">
        <f t="shared" ca="1" si="301"/>
        <v>0</v>
      </c>
      <c r="O2414" s="75" t="str">
        <f t="shared" ca="1" si="298"/>
        <v>2113: Capital00PY0</v>
      </c>
      <c r="P2414" s="75">
        <f>VLOOKUP(D2414,'FY-Quarter lookup'!$D$2:$J$25,7,FALSE)</f>
        <v>0</v>
      </c>
      <c r="Q2414" s="75">
        <f ca="1">IFERROR(INDEX('Budget by FY'!$I$2:$I$506,MATCH('Budget by qtr'!O2414,'Budget by FY'!$F$2:$F$506,0)),0)</f>
        <v>0</v>
      </c>
      <c r="R2414" s="75">
        <f>VLOOKUP(D2414,'FY-Quarter lookup'!$D$2:$K$25,8,FALSE)</f>
        <v>0</v>
      </c>
      <c r="S2414" s="75">
        <f>VLOOKUP(D2414,'FY-Quarter lookup'!$D$2:$G$25,4,FALSE)</f>
        <v>0</v>
      </c>
      <c r="T2414" s="75">
        <f t="shared" ca="1" si="302"/>
        <v>0</v>
      </c>
    </row>
    <row r="2415" spans="1:20">
      <c r="A2415">
        <v>2</v>
      </c>
      <c r="B2415">
        <v>2026</v>
      </c>
      <c r="C2415" s="2">
        <v>45931</v>
      </c>
      <c r="D2415" s="2">
        <v>46022</v>
      </c>
      <c r="J2415">
        <f>VLOOKUP(D2415,'FY-Quarter lookup'!$D$2:$I$25,6,FALSE)</f>
        <v>0</v>
      </c>
      <c r="K2415">
        <f t="shared" si="303"/>
        <v>502</v>
      </c>
      <c r="L2415" s="75" t="str">
        <f t="shared" ca="1" si="297"/>
        <v>2113: Capital</v>
      </c>
      <c r="M2415" s="75">
        <f t="shared" ca="1" si="300"/>
        <v>0</v>
      </c>
      <c r="N2415" s="75">
        <f t="shared" ca="1" si="301"/>
        <v>0</v>
      </c>
      <c r="O2415" s="75" t="str">
        <f t="shared" ca="1" si="298"/>
        <v>2113: Capital00PY0</v>
      </c>
      <c r="P2415" s="75">
        <f>VLOOKUP(D2415,'FY-Quarter lookup'!$D$2:$J$25,7,FALSE)</f>
        <v>0</v>
      </c>
      <c r="Q2415" s="75">
        <f ca="1">IFERROR(INDEX('Budget by FY'!$I$2:$I$506,MATCH('Budget by qtr'!O2415,'Budget by FY'!$F$2:$F$506,0)),0)</f>
        <v>0</v>
      </c>
      <c r="R2415" s="75">
        <f>VLOOKUP(D2415,'FY-Quarter lookup'!$D$2:$K$25,8,FALSE)</f>
        <v>0</v>
      </c>
      <c r="S2415" s="75">
        <f>VLOOKUP(D2415,'FY-Quarter lookup'!$D$2:$G$25,4,FALSE)</f>
        <v>0</v>
      </c>
      <c r="T2415" s="75">
        <f t="shared" ca="1" si="302"/>
        <v>0</v>
      </c>
    </row>
    <row r="2416" spans="1:20">
      <c r="A2416">
        <v>3</v>
      </c>
      <c r="B2416">
        <v>2026</v>
      </c>
      <c r="C2416" s="2">
        <v>46023</v>
      </c>
      <c r="D2416" s="2">
        <v>46112</v>
      </c>
      <c r="J2416">
        <f>VLOOKUP(D2416,'FY-Quarter lookup'!$D$2:$I$25,6,FALSE)</f>
        <v>0</v>
      </c>
      <c r="K2416">
        <f t="shared" si="303"/>
        <v>502</v>
      </c>
      <c r="L2416" s="75" t="str">
        <f t="shared" ca="1" si="297"/>
        <v>2113: Capital</v>
      </c>
      <c r="M2416" s="75">
        <f t="shared" ca="1" si="300"/>
        <v>0</v>
      </c>
      <c r="N2416" s="75">
        <f t="shared" ca="1" si="301"/>
        <v>0</v>
      </c>
      <c r="O2416" s="75" t="str">
        <f t="shared" ca="1" si="298"/>
        <v>2113: Capital00PY0</v>
      </c>
      <c r="P2416" s="75">
        <f>VLOOKUP(D2416,'FY-Quarter lookup'!$D$2:$J$25,7,FALSE)</f>
        <v>0</v>
      </c>
      <c r="Q2416" s="75">
        <f ca="1">IFERROR(INDEX('Budget by FY'!$I$2:$I$506,MATCH('Budget by qtr'!O2416,'Budget by FY'!$F$2:$F$506,0)),0)</f>
        <v>0</v>
      </c>
      <c r="R2416" s="75">
        <f>VLOOKUP(D2416,'FY-Quarter lookup'!$D$2:$K$25,8,FALSE)</f>
        <v>0</v>
      </c>
      <c r="S2416" s="75">
        <f>VLOOKUP(D2416,'FY-Quarter lookup'!$D$2:$G$25,4,FALSE)</f>
        <v>0</v>
      </c>
      <c r="T2416" s="75">
        <f t="shared" ca="1" si="302"/>
        <v>0</v>
      </c>
    </row>
    <row r="2417" spans="1:20">
      <c r="A2417">
        <v>4</v>
      </c>
      <c r="B2417">
        <v>2026</v>
      </c>
      <c r="C2417" s="2">
        <v>46113</v>
      </c>
      <c r="D2417" s="2">
        <v>46203</v>
      </c>
      <c r="J2417">
        <f>VLOOKUP(D2417,'FY-Quarter lookup'!$D$2:$I$25,6,FALSE)</f>
        <v>0</v>
      </c>
      <c r="K2417">
        <f t="shared" si="303"/>
        <v>502</v>
      </c>
      <c r="L2417" s="75" t="str">
        <f t="shared" ca="1" si="297"/>
        <v>2113: Capital</v>
      </c>
      <c r="M2417" s="75">
        <f t="shared" ca="1" si="300"/>
        <v>0</v>
      </c>
      <c r="N2417" s="75">
        <f t="shared" ca="1" si="301"/>
        <v>0</v>
      </c>
      <c r="O2417" s="75" t="str">
        <f t="shared" ca="1" si="298"/>
        <v>2113: Capital00PY0</v>
      </c>
      <c r="P2417" s="75">
        <f>VLOOKUP(D2417,'FY-Quarter lookup'!$D$2:$J$25,7,FALSE)</f>
        <v>0</v>
      </c>
      <c r="Q2417" s="75">
        <f ca="1">IFERROR(INDEX('Budget by FY'!$I$2:$I$506,MATCH('Budget by qtr'!O2417,'Budget by FY'!$F$2:$F$506,0)),0)</f>
        <v>0</v>
      </c>
      <c r="R2417" s="75">
        <f>VLOOKUP(D2417,'FY-Quarter lookup'!$D$2:$K$25,8,FALSE)</f>
        <v>0</v>
      </c>
      <c r="S2417" s="75">
        <f>VLOOKUP(D2417,'FY-Quarter lookup'!$D$2:$G$25,4,FALSE)</f>
        <v>0</v>
      </c>
      <c r="T2417" s="75">
        <f t="shared" ca="1" si="302"/>
        <v>0</v>
      </c>
    </row>
    <row r="2418" spans="1:20">
      <c r="A2418">
        <v>1</v>
      </c>
      <c r="B2418">
        <v>2027</v>
      </c>
      <c r="C2418" s="2">
        <v>46204</v>
      </c>
      <c r="D2418" s="2">
        <v>46295</v>
      </c>
      <c r="J2418">
        <f>VLOOKUP(D2418,'FY-Quarter lookup'!$D$2:$I$25,6,FALSE)</f>
        <v>0</v>
      </c>
      <c r="K2418">
        <f t="shared" si="303"/>
        <v>502</v>
      </c>
      <c r="L2418" s="75" t="str">
        <f t="shared" ca="1" si="297"/>
        <v>2113: Capital</v>
      </c>
      <c r="M2418" s="75">
        <f t="shared" ca="1" si="300"/>
        <v>0</v>
      </c>
      <c r="N2418" s="75">
        <f t="shared" ca="1" si="301"/>
        <v>0</v>
      </c>
      <c r="O2418" s="75" t="str">
        <f t="shared" ca="1" si="298"/>
        <v>2113: Capital00PY0</v>
      </c>
      <c r="P2418" s="75">
        <f>VLOOKUP(D2418,'FY-Quarter lookup'!$D$2:$J$25,7,FALSE)</f>
        <v>0</v>
      </c>
      <c r="Q2418" s="75">
        <f ca="1">IFERROR(INDEX('Budget by FY'!$I$2:$I$506,MATCH('Budget by qtr'!O2418,'Budget by FY'!$F$2:$F$506,0)),0)</f>
        <v>0</v>
      </c>
      <c r="R2418" s="75">
        <f>VLOOKUP(D2418,'FY-Quarter lookup'!$D$2:$K$25,8,FALSE)</f>
        <v>0</v>
      </c>
      <c r="S2418" s="75">
        <f>VLOOKUP(D2418,'FY-Quarter lookup'!$D$2:$G$25,4,FALSE)</f>
        <v>0</v>
      </c>
      <c r="T2418" s="75">
        <f t="shared" ca="1" si="302"/>
        <v>0</v>
      </c>
    </row>
    <row r="2419" spans="1:20">
      <c r="A2419">
        <v>2</v>
      </c>
      <c r="B2419">
        <v>2027</v>
      </c>
      <c r="C2419" s="2">
        <v>46296</v>
      </c>
      <c r="D2419" s="2">
        <v>46387</v>
      </c>
      <c r="J2419">
        <f>VLOOKUP(D2419,'FY-Quarter lookup'!$D$2:$I$25,6,FALSE)</f>
        <v>0</v>
      </c>
      <c r="K2419">
        <f t="shared" si="303"/>
        <v>502</v>
      </c>
      <c r="L2419" s="75" t="str">
        <f t="shared" ca="1" si="297"/>
        <v>2113: Capital</v>
      </c>
      <c r="M2419" s="75">
        <f t="shared" ca="1" si="300"/>
        <v>0</v>
      </c>
      <c r="N2419" s="75">
        <f t="shared" ca="1" si="301"/>
        <v>0</v>
      </c>
      <c r="O2419" s="75" t="str">
        <f t="shared" ca="1" si="298"/>
        <v>2113: Capital00PY0</v>
      </c>
      <c r="P2419" s="75">
        <f>VLOOKUP(D2419,'FY-Quarter lookup'!$D$2:$J$25,7,FALSE)</f>
        <v>0</v>
      </c>
      <c r="Q2419" s="75">
        <f ca="1">IFERROR(INDEX('Budget by FY'!$I$2:$I$506,MATCH('Budget by qtr'!O2419,'Budget by FY'!$F$2:$F$506,0)),0)</f>
        <v>0</v>
      </c>
      <c r="R2419" s="75">
        <f>VLOOKUP(D2419,'FY-Quarter lookup'!$D$2:$K$25,8,FALSE)</f>
        <v>0</v>
      </c>
      <c r="S2419" s="75">
        <f>VLOOKUP(D2419,'FY-Quarter lookup'!$D$2:$G$25,4,FALSE)</f>
        <v>0</v>
      </c>
      <c r="T2419" s="75">
        <f t="shared" ca="1" si="302"/>
        <v>0</v>
      </c>
    </row>
    <row r="2420" spans="1:20">
      <c r="A2420">
        <v>3</v>
      </c>
      <c r="B2420">
        <v>2027</v>
      </c>
      <c r="C2420" s="2">
        <v>46388</v>
      </c>
      <c r="D2420" s="2">
        <v>46477</v>
      </c>
      <c r="J2420">
        <f>VLOOKUP(D2420,'FY-Quarter lookup'!$D$2:$I$25,6,FALSE)</f>
        <v>0</v>
      </c>
      <c r="K2420">
        <f t="shared" si="303"/>
        <v>502</v>
      </c>
      <c r="L2420" s="75" t="str">
        <f t="shared" ca="1" si="297"/>
        <v>2113: Capital</v>
      </c>
      <c r="M2420" s="75">
        <f t="shared" ca="1" si="300"/>
        <v>0</v>
      </c>
      <c r="N2420" s="75">
        <f t="shared" ca="1" si="301"/>
        <v>0</v>
      </c>
      <c r="O2420" s="75" t="str">
        <f t="shared" ca="1" si="298"/>
        <v>2113: Capital00PY0</v>
      </c>
      <c r="P2420" s="75">
        <f>VLOOKUP(D2420,'FY-Quarter lookup'!$D$2:$J$25,7,FALSE)</f>
        <v>0</v>
      </c>
      <c r="Q2420" s="75">
        <f ca="1">IFERROR(INDEX('Budget by FY'!$I$2:$I$506,MATCH('Budget by qtr'!O2420,'Budget by FY'!$F$2:$F$506,0)),0)</f>
        <v>0</v>
      </c>
      <c r="R2420" s="75">
        <f>VLOOKUP(D2420,'FY-Quarter lookup'!$D$2:$K$25,8,FALSE)</f>
        <v>0</v>
      </c>
      <c r="S2420" s="75">
        <f>VLOOKUP(D2420,'FY-Quarter lookup'!$D$2:$G$25,4,FALSE)</f>
        <v>0</v>
      </c>
      <c r="T2420" s="75">
        <f t="shared" ca="1" si="302"/>
        <v>0</v>
      </c>
    </row>
    <row r="2421" spans="1:20">
      <c r="A2421">
        <v>4</v>
      </c>
      <c r="B2421">
        <v>2027</v>
      </c>
      <c r="C2421" s="2">
        <v>46478</v>
      </c>
      <c r="D2421" s="2">
        <v>46568</v>
      </c>
      <c r="J2421">
        <f>VLOOKUP(D2421,'FY-Quarter lookup'!$D$2:$I$25,6,FALSE)</f>
        <v>0</v>
      </c>
      <c r="K2421">
        <f t="shared" si="303"/>
        <v>502</v>
      </c>
      <c r="L2421" s="75" t="str">
        <f t="shared" ca="1" si="297"/>
        <v>2113: Capital</v>
      </c>
      <c r="M2421" s="75">
        <f t="shared" ca="1" si="300"/>
        <v>0</v>
      </c>
      <c r="N2421" s="75">
        <f t="shared" ca="1" si="301"/>
        <v>0</v>
      </c>
      <c r="O2421" s="75" t="str">
        <f t="shared" ca="1" si="298"/>
        <v>2113: Capital00PY0</v>
      </c>
      <c r="P2421" s="75">
        <f>VLOOKUP(D2421,'FY-Quarter lookup'!$D$2:$J$25,7,FALSE)</f>
        <v>0</v>
      </c>
      <c r="Q2421" s="75">
        <f ca="1">IFERROR(INDEX('Budget by FY'!$I$2:$I$506,MATCH('Budget by qtr'!O2421,'Budget by FY'!$F$2:$F$506,0)),0)</f>
        <v>0</v>
      </c>
      <c r="R2421" s="75">
        <f>VLOOKUP(D2421,'FY-Quarter lookup'!$D$2:$K$25,8,FALSE)</f>
        <v>0</v>
      </c>
      <c r="S2421" s="75">
        <f>VLOOKUP(D2421,'FY-Quarter lookup'!$D$2:$G$25,4,FALSE)</f>
        <v>0</v>
      </c>
      <c r="T2421" s="75">
        <f t="shared" ca="1" si="302"/>
        <v>0</v>
      </c>
    </row>
    <row r="2422" spans="1:20">
      <c r="A2422">
        <v>1</v>
      </c>
      <c r="B2422">
        <v>2028</v>
      </c>
      <c r="C2422" s="2">
        <v>46569</v>
      </c>
      <c r="D2422" s="2">
        <v>46660</v>
      </c>
      <c r="J2422">
        <f>VLOOKUP(D2422,'FY-Quarter lookup'!$D$2:$I$25,6,FALSE)</f>
        <v>0</v>
      </c>
      <c r="K2422">
        <f t="shared" si="303"/>
        <v>502</v>
      </c>
      <c r="L2422" s="75" t="str">
        <f t="shared" ca="1" si="297"/>
        <v>2113: Capital</v>
      </c>
      <c r="M2422" s="75">
        <f t="shared" ca="1" si="300"/>
        <v>0</v>
      </c>
      <c r="N2422" s="75">
        <f t="shared" ca="1" si="301"/>
        <v>0</v>
      </c>
      <c r="O2422" s="75" t="str">
        <f t="shared" ca="1" si="298"/>
        <v>2113: Capital00PY0</v>
      </c>
      <c r="P2422" s="75">
        <f>VLOOKUP(D2422,'FY-Quarter lookup'!$D$2:$J$25,7,FALSE)</f>
        <v>0</v>
      </c>
      <c r="Q2422" s="75">
        <f ca="1">IFERROR(INDEX('Budget by FY'!$I$2:$I$506,MATCH('Budget by qtr'!O2422,'Budget by FY'!$F$2:$F$506,0)),0)</f>
        <v>0</v>
      </c>
      <c r="R2422" s="75">
        <f>VLOOKUP(D2422,'FY-Quarter lookup'!$D$2:$K$25,8,FALSE)</f>
        <v>0</v>
      </c>
      <c r="S2422" s="75">
        <f>VLOOKUP(D2422,'FY-Quarter lookup'!$D$2:$G$25,4,FALSE)</f>
        <v>0</v>
      </c>
      <c r="T2422" s="75">
        <f t="shared" ca="1" si="302"/>
        <v>0</v>
      </c>
    </row>
    <row r="2423" spans="1:20">
      <c r="A2423">
        <v>2</v>
      </c>
      <c r="B2423">
        <v>2028</v>
      </c>
      <c r="C2423" s="2">
        <v>46661</v>
      </c>
      <c r="D2423" s="2">
        <v>46752</v>
      </c>
      <c r="J2423">
        <f>VLOOKUP(D2423,'FY-Quarter lookup'!$D$2:$I$25,6,FALSE)</f>
        <v>0</v>
      </c>
      <c r="K2423">
        <f t="shared" si="303"/>
        <v>502</v>
      </c>
      <c r="L2423" s="75" t="str">
        <f t="shared" ca="1" si="297"/>
        <v>2113: Capital</v>
      </c>
      <c r="M2423" s="75">
        <f t="shared" ca="1" si="300"/>
        <v>0</v>
      </c>
      <c r="N2423" s="75">
        <f t="shared" ca="1" si="301"/>
        <v>0</v>
      </c>
      <c r="O2423" s="75" t="str">
        <f t="shared" ca="1" si="298"/>
        <v>2113: Capital00PY0</v>
      </c>
      <c r="P2423" s="75">
        <f>VLOOKUP(D2423,'FY-Quarter lookup'!$D$2:$J$25,7,FALSE)</f>
        <v>0</v>
      </c>
      <c r="Q2423" s="75">
        <f ca="1">IFERROR(INDEX('Budget by FY'!$I$2:$I$506,MATCH('Budget by qtr'!O2423,'Budget by FY'!$F$2:$F$506,0)),0)</f>
        <v>0</v>
      </c>
      <c r="R2423" s="75">
        <f>VLOOKUP(D2423,'FY-Quarter lookup'!$D$2:$K$25,8,FALSE)</f>
        <v>0</v>
      </c>
      <c r="S2423" s="75">
        <f>VLOOKUP(D2423,'FY-Quarter lookup'!$D$2:$G$25,4,FALSE)</f>
        <v>0</v>
      </c>
      <c r="T2423" s="75">
        <f t="shared" ca="1" si="302"/>
        <v>0</v>
      </c>
    </row>
    <row r="2424" spans="1:20">
      <c r="A2424">
        <v>3</v>
      </c>
      <c r="B2424">
        <v>2028</v>
      </c>
      <c r="C2424" s="2">
        <v>46753</v>
      </c>
      <c r="D2424" s="2">
        <v>46843</v>
      </c>
      <c r="J2424">
        <f>VLOOKUP(D2424,'FY-Quarter lookup'!$D$2:$I$25,6,FALSE)</f>
        <v>0</v>
      </c>
      <c r="K2424">
        <f t="shared" si="303"/>
        <v>502</v>
      </c>
      <c r="L2424" s="75" t="str">
        <f t="shared" ca="1" si="297"/>
        <v>2113: Capital</v>
      </c>
      <c r="M2424" s="75">
        <f t="shared" ca="1" si="300"/>
        <v>0</v>
      </c>
      <c r="N2424" s="75">
        <f t="shared" ca="1" si="301"/>
        <v>0</v>
      </c>
      <c r="O2424" s="75" t="str">
        <f t="shared" ca="1" si="298"/>
        <v>2113: Capital00PY0</v>
      </c>
      <c r="P2424" s="75">
        <f>VLOOKUP(D2424,'FY-Quarter lookup'!$D$2:$J$25,7,FALSE)</f>
        <v>0</v>
      </c>
      <c r="Q2424" s="75">
        <f ca="1">IFERROR(INDEX('Budget by FY'!$I$2:$I$506,MATCH('Budget by qtr'!O2424,'Budget by FY'!$F$2:$F$506,0)),0)</f>
        <v>0</v>
      </c>
      <c r="R2424" s="75">
        <f>VLOOKUP(D2424,'FY-Quarter lookup'!$D$2:$K$25,8,FALSE)</f>
        <v>0</v>
      </c>
      <c r="S2424" s="75">
        <f>VLOOKUP(D2424,'FY-Quarter lookup'!$D$2:$G$25,4,FALSE)</f>
        <v>0</v>
      </c>
      <c r="T2424" s="75">
        <f t="shared" ca="1" si="302"/>
        <v>0</v>
      </c>
    </row>
    <row r="2425" spans="1:20">
      <c r="A2425">
        <v>4</v>
      </c>
      <c r="B2425">
        <v>2028</v>
      </c>
      <c r="C2425" s="2">
        <v>46844</v>
      </c>
      <c r="D2425" s="2">
        <v>46934</v>
      </c>
      <c r="J2425">
        <f>VLOOKUP(D2425,'FY-Quarter lookup'!$D$2:$I$25,6,FALSE)</f>
        <v>0</v>
      </c>
      <c r="K2425">
        <f t="shared" si="303"/>
        <v>502</v>
      </c>
      <c r="L2425" s="75" t="str">
        <f t="shared" ca="1" si="297"/>
        <v>2113: Capital</v>
      </c>
      <c r="M2425" s="75">
        <f t="shared" ca="1" si="300"/>
        <v>0</v>
      </c>
      <c r="N2425" s="75">
        <f t="shared" ca="1" si="301"/>
        <v>0</v>
      </c>
      <c r="O2425" s="75" t="str">
        <f t="shared" ca="1" si="298"/>
        <v>2113: Capital00PY0</v>
      </c>
      <c r="P2425" s="75">
        <f>VLOOKUP(D2425,'FY-Quarter lookup'!$D$2:$J$25,7,FALSE)</f>
        <v>0</v>
      </c>
      <c r="Q2425" s="75">
        <f ca="1">IFERROR(INDEX('Budget by FY'!$I$2:$I$506,MATCH('Budget by qtr'!O2425,'Budget by FY'!$F$2:$F$506,0)),0)</f>
        <v>0</v>
      </c>
      <c r="R2425" s="75">
        <f>VLOOKUP(D2425,'FY-Quarter lookup'!$D$2:$K$25,8,FALSE)</f>
        <v>0</v>
      </c>
      <c r="S2425" s="75">
        <f>VLOOKUP(D2425,'FY-Quarter lookup'!$D$2:$G$25,4,FALSE)</f>
        <v>0</v>
      </c>
      <c r="T2425" s="75">
        <f t="shared" ca="1" si="302"/>
        <v>0</v>
      </c>
    </row>
    <row r="2426" spans="1:20">
      <c r="C2426" s="2"/>
      <c r="D2426" s="2"/>
    </row>
    <row r="2427" spans="1:20">
      <c r="C2427" s="2"/>
      <c r="D2427" s="2"/>
    </row>
    <row r="2428" spans="1:20">
      <c r="C2428" s="2"/>
      <c r="D2428" s="2"/>
    </row>
    <row r="2429" spans="1:20">
      <c r="C2429" s="2"/>
      <c r="D2429" s="2"/>
    </row>
    <row r="2430" spans="1:20">
      <c r="C2430" s="2"/>
      <c r="D2430" s="2"/>
    </row>
    <row r="2431" spans="1:20">
      <c r="C2431" s="2"/>
      <c r="D2431" s="2"/>
    </row>
    <row r="2432" spans="1:20">
      <c r="C2432" s="2"/>
      <c r="D2432" s="2"/>
    </row>
    <row r="2433" spans="3:4">
      <c r="C2433" s="2"/>
      <c r="D2433" s="2"/>
    </row>
    <row r="2434" spans="3:4">
      <c r="C2434" s="2"/>
      <c r="D2434" s="2"/>
    </row>
    <row r="2435" spans="3:4">
      <c r="C2435" s="2"/>
      <c r="D2435" s="2"/>
    </row>
    <row r="2436" spans="3:4">
      <c r="C2436" s="2"/>
      <c r="D2436" s="2"/>
    </row>
    <row r="2437" spans="3:4">
      <c r="C2437" s="2"/>
      <c r="D2437" s="2"/>
    </row>
    <row r="2438" spans="3:4">
      <c r="C2438" s="2"/>
      <c r="D2438" s="2"/>
    </row>
    <row r="2439" spans="3:4">
      <c r="C2439" s="2"/>
      <c r="D2439" s="2"/>
    </row>
    <row r="2440" spans="3:4">
      <c r="C2440" s="2"/>
      <c r="D2440" s="2"/>
    </row>
    <row r="2441" spans="3:4">
      <c r="C2441" s="2"/>
      <c r="D2441" s="2"/>
    </row>
    <row r="2442" spans="3:4">
      <c r="C2442" s="2"/>
      <c r="D2442" s="2"/>
    </row>
    <row r="2443" spans="3:4">
      <c r="C2443" s="2"/>
      <c r="D2443" s="2"/>
    </row>
    <row r="2444" spans="3:4">
      <c r="C2444" s="2"/>
      <c r="D2444" s="2"/>
    </row>
    <row r="2445" spans="3:4">
      <c r="C2445" s="2"/>
      <c r="D2445" s="2"/>
    </row>
    <row r="2446" spans="3:4">
      <c r="C2446" s="2"/>
      <c r="D2446" s="2"/>
    </row>
    <row r="2447" spans="3:4">
      <c r="C2447" s="2"/>
      <c r="D2447" s="2"/>
    </row>
    <row r="2448" spans="3:4">
      <c r="C2448" s="2"/>
      <c r="D2448" s="2"/>
    </row>
    <row r="2449" spans="3:4">
      <c r="C2449" s="2"/>
      <c r="D2449" s="2"/>
    </row>
    <row r="2450" spans="3:4">
      <c r="C2450" s="2"/>
    </row>
    <row r="2451" spans="3:4">
      <c r="C2451" s="2"/>
    </row>
    <row r="2452" spans="3:4">
      <c r="C2452" s="2"/>
    </row>
    <row r="2453" spans="3:4">
      <c r="C2453" s="2"/>
    </row>
    <row r="2454" spans="3:4">
      <c r="C2454" s="2"/>
    </row>
    <row r="2455" spans="3:4">
      <c r="C2455" s="2"/>
    </row>
    <row r="2456" spans="3:4">
      <c r="C2456" s="2"/>
    </row>
    <row r="2457" spans="3:4">
      <c r="C2457" s="2"/>
    </row>
    <row r="2458" spans="3:4">
      <c r="C2458" s="2"/>
    </row>
    <row r="2459" spans="3:4">
      <c r="C2459" s="2"/>
    </row>
    <row r="2460" spans="3:4">
      <c r="C2460" s="2"/>
    </row>
    <row r="2461" spans="3:4">
      <c r="C2461" s="2"/>
    </row>
    <row r="2462" spans="3:4">
      <c r="C2462" s="2"/>
    </row>
    <row r="2463" spans="3:4">
      <c r="C2463" s="2"/>
    </row>
    <row r="2464" spans="3:4">
      <c r="C2464" s="2"/>
    </row>
    <row r="2465" spans="3:3">
      <c r="C2465" s="2"/>
    </row>
    <row r="2466" spans="3:3">
      <c r="C2466" s="2"/>
    </row>
    <row r="2467" spans="3:3">
      <c r="C2467" s="2"/>
    </row>
    <row r="2468" spans="3:3">
      <c r="C2468" s="2"/>
    </row>
    <row r="2469" spans="3:3">
      <c r="C2469" s="2"/>
    </row>
    <row r="2470" spans="3:3">
      <c r="C2470" s="2"/>
    </row>
    <row r="2471" spans="3:3">
      <c r="C2471" s="2"/>
    </row>
    <row r="2472" spans="3:3">
      <c r="C2472" s="2"/>
    </row>
    <row r="2473" spans="3:3">
      <c r="C2473" s="2"/>
    </row>
    <row r="2474" spans="3:3">
      <c r="C2474" s="2"/>
    </row>
    <row r="2475" spans="3:3">
      <c r="C2475" s="2"/>
    </row>
    <row r="2476" spans="3:3">
      <c r="C2476" s="2"/>
    </row>
    <row r="2477" spans="3:3">
      <c r="C2477" s="2"/>
    </row>
    <row r="2478" spans="3:3">
      <c r="C2478" s="2"/>
    </row>
    <row r="2479" spans="3:3">
      <c r="C2479" s="2"/>
    </row>
    <row r="2480" spans="3:3">
      <c r="C2480" s="2"/>
    </row>
    <row r="2481" spans="3:3">
      <c r="C2481" s="2"/>
    </row>
    <row r="2482" spans="3:3">
      <c r="C2482" s="2"/>
    </row>
    <row r="2483" spans="3:3">
      <c r="C2483" s="2"/>
    </row>
    <row r="2484" spans="3:3">
      <c r="C2484" s="2"/>
    </row>
    <row r="2485" spans="3:3">
      <c r="C2485" s="2"/>
    </row>
    <row r="2486" spans="3:3">
      <c r="C2486" s="2"/>
    </row>
    <row r="2487" spans="3:3">
      <c r="C2487" s="2"/>
    </row>
    <row r="2488" spans="3:3">
      <c r="C2488" s="2"/>
    </row>
    <row r="2489" spans="3:3">
      <c r="C2489" s="2"/>
    </row>
    <row r="2490" spans="3:3">
      <c r="C2490" s="2"/>
    </row>
    <row r="2491" spans="3:3">
      <c r="C2491" s="2"/>
    </row>
    <row r="2492" spans="3:3">
      <c r="C2492" s="2"/>
    </row>
    <row r="2493" spans="3:3">
      <c r="C2493" s="2"/>
    </row>
    <row r="2494" spans="3:3">
      <c r="C2494" s="2"/>
    </row>
    <row r="2495" spans="3:3">
      <c r="C2495" s="2"/>
    </row>
    <row r="2496" spans="3:3">
      <c r="C2496" s="2"/>
    </row>
    <row r="2497" spans="3:3">
      <c r="C2497" s="2"/>
    </row>
    <row r="2498" spans="3:3">
      <c r="C2498" s="2"/>
    </row>
    <row r="2499" spans="3:3">
      <c r="C2499" s="2"/>
    </row>
    <row r="2500" spans="3:3">
      <c r="C2500" s="2"/>
    </row>
    <row r="2501" spans="3:3">
      <c r="C2501" s="2"/>
    </row>
    <row r="2502" spans="3:3">
      <c r="C2502" s="2"/>
    </row>
    <row r="2503" spans="3:3">
      <c r="C2503" s="2"/>
    </row>
    <row r="2504" spans="3:3">
      <c r="C2504" s="2"/>
    </row>
    <row r="2505" spans="3:3">
      <c r="C2505" s="2"/>
    </row>
    <row r="2506" spans="3:3">
      <c r="C2506" s="2"/>
    </row>
    <row r="2507" spans="3:3">
      <c r="C2507" s="2"/>
    </row>
    <row r="2508" spans="3:3">
      <c r="C2508" s="2"/>
    </row>
    <row r="2509" spans="3:3">
      <c r="C2509" s="2"/>
    </row>
    <row r="2510" spans="3:3">
      <c r="C2510" s="2"/>
    </row>
    <row r="2511" spans="3:3">
      <c r="C2511" s="2"/>
    </row>
    <row r="2512" spans="3:3">
      <c r="C2512" s="2"/>
    </row>
    <row r="2513" spans="3:3">
      <c r="C2513" s="2"/>
    </row>
    <row r="2514" spans="3:3">
      <c r="C2514" s="2"/>
    </row>
    <row r="2515" spans="3:3">
      <c r="C2515" s="2"/>
    </row>
    <row r="2516" spans="3:3">
      <c r="C2516" s="2"/>
    </row>
    <row r="2517" spans="3:3">
      <c r="C2517" s="2"/>
    </row>
    <row r="2518" spans="3:3">
      <c r="C2518" s="2"/>
    </row>
    <row r="2519" spans="3:3">
      <c r="C2519" s="2"/>
    </row>
    <row r="2520" spans="3:3">
      <c r="C2520" s="2"/>
    </row>
    <row r="2521" spans="3:3">
      <c r="C2521" s="2"/>
    </row>
    <row r="2522" spans="3:3">
      <c r="C2522" s="2"/>
    </row>
    <row r="2523" spans="3:3">
      <c r="C2523" s="2"/>
    </row>
    <row r="2524" spans="3:3">
      <c r="C2524" s="2"/>
    </row>
    <row r="2525" spans="3:3">
      <c r="C2525" s="2"/>
    </row>
    <row r="2526" spans="3:3">
      <c r="C2526" s="2"/>
    </row>
    <row r="2527" spans="3:3">
      <c r="C2527" s="2"/>
    </row>
    <row r="2528" spans="3:3">
      <c r="C2528" s="2"/>
    </row>
    <row r="2529" spans="3:3">
      <c r="C2529" s="2"/>
    </row>
    <row r="2530" spans="3:3">
      <c r="C2530" s="2"/>
    </row>
    <row r="2531" spans="3:3">
      <c r="C2531" s="2"/>
    </row>
    <row r="2532" spans="3:3">
      <c r="C2532" s="2"/>
    </row>
    <row r="2533" spans="3:3">
      <c r="C2533" s="2"/>
    </row>
    <row r="2534" spans="3:3">
      <c r="C2534" s="2"/>
    </row>
    <row r="2535" spans="3:3">
      <c r="C2535" s="2"/>
    </row>
    <row r="2536" spans="3:3">
      <c r="C2536" s="2"/>
    </row>
    <row r="2537" spans="3:3">
      <c r="C2537" s="2"/>
    </row>
    <row r="2538" spans="3:3">
      <c r="C2538" s="2"/>
    </row>
    <row r="2539" spans="3:3">
      <c r="C2539" s="2"/>
    </row>
    <row r="2540" spans="3:3">
      <c r="C2540" s="2"/>
    </row>
    <row r="2541" spans="3:3">
      <c r="C2541" s="2"/>
    </row>
    <row r="2542" spans="3:3">
      <c r="C2542" s="2"/>
    </row>
    <row r="2543" spans="3:3">
      <c r="C2543" s="2"/>
    </row>
    <row r="2544" spans="3:3">
      <c r="C2544" s="2"/>
    </row>
    <row r="2545" spans="3:3">
      <c r="C2545" s="2"/>
    </row>
    <row r="2546" spans="3:3">
      <c r="C2546" s="2"/>
    </row>
    <row r="2547" spans="3:3">
      <c r="C2547" s="2"/>
    </row>
    <row r="2548" spans="3:3">
      <c r="C2548" s="2"/>
    </row>
    <row r="2549" spans="3:3">
      <c r="C2549" s="2"/>
    </row>
    <row r="2550" spans="3:3">
      <c r="C2550" s="2"/>
    </row>
    <row r="2551" spans="3:3">
      <c r="C2551" s="2"/>
    </row>
    <row r="2552" spans="3:3">
      <c r="C2552" s="2"/>
    </row>
    <row r="2553" spans="3:3">
      <c r="C2553" s="2"/>
    </row>
    <row r="2554" spans="3:3">
      <c r="C2554" s="2"/>
    </row>
    <row r="2555" spans="3:3">
      <c r="C2555" s="2"/>
    </row>
    <row r="2556" spans="3:3">
      <c r="C2556" s="2"/>
    </row>
    <row r="2557" spans="3:3">
      <c r="C2557" s="2"/>
    </row>
    <row r="2558" spans="3:3">
      <c r="C2558" s="2"/>
    </row>
    <row r="2559" spans="3:3">
      <c r="C2559" s="2"/>
    </row>
    <row r="2560" spans="3:3">
      <c r="C2560" s="2"/>
    </row>
    <row r="2561" spans="3:3">
      <c r="C2561" s="2"/>
    </row>
    <row r="2562" spans="3:3">
      <c r="C2562" s="2"/>
    </row>
    <row r="2563" spans="3:3">
      <c r="C2563" s="2"/>
    </row>
    <row r="2564" spans="3:3">
      <c r="C2564" s="2"/>
    </row>
    <row r="2565" spans="3:3">
      <c r="C2565" s="2"/>
    </row>
    <row r="2566" spans="3:3">
      <c r="C2566" s="2"/>
    </row>
    <row r="2567" spans="3:3">
      <c r="C2567" s="2"/>
    </row>
    <row r="2568" spans="3:3">
      <c r="C2568" s="2"/>
    </row>
    <row r="2569" spans="3:3">
      <c r="C2569" s="2"/>
    </row>
    <row r="2570" spans="3:3">
      <c r="C2570" s="2"/>
    </row>
    <row r="2571" spans="3:3">
      <c r="C2571" s="2"/>
    </row>
    <row r="2572" spans="3:3">
      <c r="C2572" s="2"/>
    </row>
    <row r="2573" spans="3:3">
      <c r="C2573" s="2"/>
    </row>
    <row r="2574" spans="3:3">
      <c r="C2574" s="2"/>
    </row>
    <row r="2575" spans="3:3">
      <c r="C2575" s="2"/>
    </row>
    <row r="2576" spans="3:3">
      <c r="C2576" s="2"/>
    </row>
    <row r="2577" spans="3:3">
      <c r="C2577" s="2"/>
    </row>
    <row r="2578" spans="3:3">
      <c r="C2578" s="2"/>
    </row>
    <row r="2579" spans="3:3">
      <c r="C2579" s="2"/>
    </row>
    <row r="2580" spans="3:3">
      <c r="C2580" s="2"/>
    </row>
    <row r="2581" spans="3:3">
      <c r="C2581" s="2"/>
    </row>
    <row r="2582" spans="3:3">
      <c r="C2582" s="2"/>
    </row>
    <row r="2583" spans="3:3">
      <c r="C2583" s="2"/>
    </row>
    <row r="2584" spans="3:3">
      <c r="C2584" s="2"/>
    </row>
    <row r="2585" spans="3:3">
      <c r="C2585" s="2"/>
    </row>
    <row r="2586" spans="3:3">
      <c r="C2586" s="2"/>
    </row>
    <row r="2587" spans="3:3">
      <c r="C2587" s="2"/>
    </row>
    <row r="2588" spans="3:3">
      <c r="C2588" s="2"/>
    </row>
    <row r="2589" spans="3:3">
      <c r="C2589" s="2"/>
    </row>
    <row r="2590" spans="3:3">
      <c r="C2590" s="2"/>
    </row>
    <row r="2591" spans="3:3">
      <c r="C2591" s="2"/>
    </row>
    <row r="2592" spans="3:3">
      <c r="C2592" s="2"/>
    </row>
    <row r="2593" spans="3:3">
      <c r="C2593"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432F45DD22141ADF8AA9A6C9A83AC" ma:contentTypeVersion="14" ma:contentTypeDescription="Create a new document." ma:contentTypeScope="" ma:versionID="041b812344dea45b961260017d86fda0">
  <xsd:schema xmlns:xsd="http://www.w3.org/2001/XMLSchema" xmlns:xs="http://www.w3.org/2001/XMLSchema" xmlns:p="http://schemas.microsoft.com/office/2006/metadata/properties" xmlns:ns2="0b41b8ca-a4f4-4f1d-a350-a87b4d2b4a74" xmlns:ns3="757fca47-ae8b-4686-b2b5-a10067c43534" targetNamespace="http://schemas.microsoft.com/office/2006/metadata/properties" ma:root="true" ma:fieldsID="4278cb955c937dc6aea55dd843a45c54" ns2:_="" ns3:_="">
    <xsd:import namespace="0b41b8ca-a4f4-4f1d-a350-a87b4d2b4a74"/>
    <xsd:import namespace="757fca47-ae8b-4686-b2b5-a10067c435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1b8ca-a4f4-4f1d-a350-a87b4d2b4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e47dcd-2ffb-410b-9bd9-2c49346c88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fca47-ae8b-4686-b2b5-a10067c4353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1d4bafa-d29c-4f33-bded-f745678c8826}" ma:internalName="TaxCatchAll" ma:showField="CatchAllData" ma:web="757fca47-ae8b-4686-b2b5-a10067c4353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41b8ca-a4f4-4f1d-a350-a87b4d2b4a74">
      <Terms xmlns="http://schemas.microsoft.com/office/infopath/2007/PartnerControls"/>
    </lcf76f155ced4ddcb4097134ff3c332f>
    <TaxCatchAll xmlns="757fca47-ae8b-4686-b2b5-a10067c43534" xsi:nil="true"/>
    <MediaLengthInSeconds xmlns="0b41b8ca-a4f4-4f1d-a350-a87b4d2b4a74" xsi:nil="true"/>
    <SharedWithUsers xmlns="757fca47-ae8b-4686-b2b5-a10067c43534">
      <UserInfo>
        <DisplayName/>
        <AccountId xsi:nil="true"/>
        <AccountType/>
      </UserInfo>
    </SharedWithUsers>
  </documentManagement>
</p:properties>
</file>

<file path=customXml/itemProps1.xml><?xml version="1.0" encoding="utf-8"?>
<ds:datastoreItem xmlns:ds="http://schemas.openxmlformats.org/officeDocument/2006/customXml" ds:itemID="{4B2D41AE-CEE2-435F-8B9E-2DDD2D332005}"/>
</file>

<file path=customXml/itemProps2.xml><?xml version="1.0" encoding="utf-8"?>
<ds:datastoreItem xmlns:ds="http://schemas.openxmlformats.org/officeDocument/2006/customXml" ds:itemID="{7819CD42-9454-434F-8F07-31EC6892D8D0}"/>
</file>

<file path=customXml/itemProps3.xml><?xml version="1.0" encoding="utf-8"?>
<ds:datastoreItem xmlns:ds="http://schemas.openxmlformats.org/officeDocument/2006/customXml" ds:itemID="{F12EEB00-46C9-4F3D-B75F-3C01A56F49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Graeme Crook</dc:creator>
  <cp:keywords/>
  <dc:description/>
  <cp:lastModifiedBy/>
  <cp:revision/>
  <dcterms:created xsi:type="dcterms:W3CDTF">2018-12-04T02:04:18Z</dcterms:created>
  <dcterms:modified xsi:type="dcterms:W3CDTF">2024-01-17T23:55:40Z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0x010100C2F432F45DD22141ADF8AA9A6C9A83AC</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